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70" windowHeight="0"/>
  </bookViews>
  <sheets>
    <sheet name="1a MH" sheetId="2" r:id="rId1"/>
    <sheet name="1b E TP" sheetId="5" r:id="rId2"/>
    <sheet name="1c IME" sheetId="6" r:id="rId3"/>
    <sheet name="1d IM" sheetId="14" r:id="rId4"/>
    <sheet name="1e Late" sheetId="3" r:id="rId5"/>
    <sheet name="1f CSTVT" sheetId="7" r:id="rId6"/>
    <sheet name="1g AL&amp;ISTVT" sheetId="8" r:id="rId7"/>
    <sheet name="1h Aerobic" sheetId="9" r:id="rId8"/>
    <sheet name="1i MS" sheetId="15" r:id="rId9"/>
    <sheet name="1j LPT" sheetId="10" r:id="rId10"/>
    <sheet name="1k LNT" sheetId="11" r:id="rId11"/>
    <sheet name="1l BORO" sheetId="1" r:id="rId12"/>
    <sheet name="1n Basmati" sheetId="4" r:id="rId13"/>
    <sheet name="1o E DS" sheetId="12" r:id="rId14"/>
    <sheet name="1p RSL" sheetId="16" r:id="rId15"/>
    <sheet name="1q SDW" sheetId="13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9" i="16" l="1"/>
  <c r="AK29" i="16"/>
  <c r="AJ29" i="16"/>
  <c r="AI29" i="16"/>
  <c r="AG29" i="16"/>
  <c r="AH29" i="16" s="1"/>
  <c r="AD29" i="16"/>
  <c r="AC29" i="16"/>
  <c r="AB29" i="16"/>
  <c r="AA29" i="16"/>
  <c r="Z29" i="16"/>
  <c r="X29" i="16"/>
  <c r="AN29" i="16" s="1"/>
  <c r="V29" i="16"/>
  <c r="U29" i="16"/>
  <c r="T29" i="16"/>
  <c r="S29" i="16"/>
  <c r="Q29" i="16"/>
  <c r="M29" i="16"/>
  <c r="L29" i="16"/>
  <c r="K29" i="16"/>
  <c r="J29" i="16"/>
  <c r="H29" i="16"/>
  <c r="I29" i="16" s="1"/>
  <c r="G29" i="16"/>
  <c r="F29" i="16"/>
  <c r="E29" i="16"/>
  <c r="C29" i="16"/>
  <c r="AL28" i="16"/>
  <c r="AK28" i="16"/>
  <c r="AJ28" i="16"/>
  <c r="AI28" i="16"/>
  <c r="AG28" i="16"/>
  <c r="AH28" i="16" s="1"/>
  <c r="AD28" i="16"/>
  <c r="AC28" i="16"/>
  <c r="AB28" i="16"/>
  <c r="AA28" i="16"/>
  <c r="Z28" i="16"/>
  <c r="X28" i="16"/>
  <c r="Y28" i="16" s="1"/>
  <c r="W28" i="16"/>
  <c r="V28" i="16"/>
  <c r="U28" i="16"/>
  <c r="T28" i="16"/>
  <c r="S28" i="16"/>
  <c r="Q28" i="16"/>
  <c r="M28" i="16"/>
  <c r="L28" i="16"/>
  <c r="K28" i="16"/>
  <c r="J28" i="16"/>
  <c r="H28" i="16"/>
  <c r="G28" i="16"/>
  <c r="F28" i="16"/>
  <c r="E28" i="16"/>
  <c r="C28" i="16"/>
  <c r="AN28" i="16" s="1"/>
  <c r="AL27" i="16"/>
  <c r="AK27" i="16"/>
  <c r="AJ27" i="16"/>
  <c r="AI27" i="16"/>
  <c r="AG27" i="16"/>
  <c r="AD27" i="16"/>
  <c r="AC27" i="16"/>
  <c r="AB27" i="16"/>
  <c r="AA27" i="16"/>
  <c r="Z27" i="16"/>
  <c r="X27" i="16"/>
  <c r="Y27" i="16" s="1"/>
  <c r="W27" i="16"/>
  <c r="V27" i="16"/>
  <c r="U27" i="16"/>
  <c r="T27" i="16"/>
  <c r="S27" i="16"/>
  <c r="Q27" i="16"/>
  <c r="R27" i="16" s="1"/>
  <c r="M27" i="16"/>
  <c r="L27" i="16"/>
  <c r="K27" i="16"/>
  <c r="J27" i="16"/>
  <c r="H27" i="16"/>
  <c r="F27" i="16"/>
  <c r="E27" i="16"/>
  <c r="C27" i="16"/>
  <c r="D27" i="16" s="1"/>
  <c r="AL26" i="16"/>
  <c r="AK26" i="16"/>
  <c r="AK33" i="16" s="1"/>
  <c r="AJ26" i="16"/>
  <c r="AI26" i="16"/>
  <c r="AG26" i="16"/>
  <c r="AH26" i="16" s="1"/>
  <c r="AD26" i="16"/>
  <c r="AC26" i="16"/>
  <c r="AB26" i="16"/>
  <c r="AA26" i="16"/>
  <c r="Z26" i="16"/>
  <c r="X26" i="16"/>
  <c r="W26" i="16"/>
  <c r="V26" i="16"/>
  <c r="U26" i="16"/>
  <c r="T26" i="16"/>
  <c r="S26" i="16"/>
  <c r="S33" i="16" s="1"/>
  <c r="Q26" i="16"/>
  <c r="R26" i="16" s="1"/>
  <c r="M26" i="16"/>
  <c r="L26" i="16"/>
  <c r="K26" i="16"/>
  <c r="K33" i="16" s="1"/>
  <c r="J26" i="16"/>
  <c r="H26" i="16"/>
  <c r="I26" i="16" s="1"/>
  <c r="G26" i="16"/>
  <c r="F26" i="16"/>
  <c r="E26" i="16"/>
  <c r="C26" i="16"/>
  <c r="D26" i="16" s="1"/>
  <c r="AN25" i="16"/>
  <c r="AL25" i="16"/>
  <c r="AL33" i="16" s="1"/>
  <c r="AK25" i="16"/>
  <c r="AJ25" i="16"/>
  <c r="AJ33" i="16" s="1"/>
  <c r="AI25" i="16"/>
  <c r="AI33" i="16" s="1"/>
  <c r="AH25" i="16"/>
  <c r="AG25" i="16"/>
  <c r="AD25" i="16"/>
  <c r="AC25" i="16"/>
  <c r="AC33" i="16" s="1"/>
  <c r="AB25" i="16"/>
  <c r="AB33" i="16" s="1"/>
  <c r="AA25" i="16"/>
  <c r="AA33" i="16" s="1"/>
  <c r="Z25" i="16"/>
  <c r="Z33" i="16" s="1"/>
  <c r="X25" i="16"/>
  <c r="Y29" i="16" s="1"/>
  <c r="V25" i="16"/>
  <c r="V33" i="16" s="1"/>
  <c r="U25" i="16"/>
  <c r="U33" i="16" s="1"/>
  <c r="T25" i="16"/>
  <c r="T33" i="16" s="1"/>
  <c r="S25" i="16"/>
  <c r="R25" i="16"/>
  <c r="Q25" i="16"/>
  <c r="M25" i="16"/>
  <c r="M33" i="16" s="1"/>
  <c r="L25" i="16"/>
  <c r="L33" i="16" s="1"/>
  <c r="K25" i="16"/>
  <c r="J25" i="16"/>
  <c r="J33" i="16" s="1"/>
  <c r="H25" i="16"/>
  <c r="I25" i="16" s="1"/>
  <c r="G25" i="16"/>
  <c r="F25" i="16"/>
  <c r="F33" i="16" s="1"/>
  <c r="E25" i="16"/>
  <c r="E33" i="16" s="1"/>
  <c r="D25" i="16"/>
  <c r="C25" i="16"/>
  <c r="C33" i="16" s="1"/>
  <c r="AN20" i="16"/>
  <c r="AL20" i="16"/>
  <c r="AK20" i="16"/>
  <c r="AJ20" i="16"/>
  <c r="AI20" i="16"/>
  <c r="AH20" i="16"/>
  <c r="AG20" i="16"/>
  <c r="AM20" i="16" s="1"/>
  <c r="AC20" i="16"/>
  <c r="AB20" i="16"/>
  <c r="AA20" i="16"/>
  <c r="Z20" i="16"/>
  <c r="Y20" i="16"/>
  <c r="X20" i="16"/>
  <c r="AD20" i="16" s="1"/>
  <c r="V20" i="16"/>
  <c r="U20" i="16"/>
  <c r="T20" i="16"/>
  <c r="S20" i="16"/>
  <c r="Q20" i="16"/>
  <c r="R20" i="16" s="1"/>
  <c r="M20" i="16"/>
  <c r="L20" i="16"/>
  <c r="K20" i="16"/>
  <c r="J20" i="16"/>
  <c r="I20" i="16"/>
  <c r="H20" i="16"/>
  <c r="N20" i="16" s="1"/>
  <c r="F20" i="16"/>
  <c r="E20" i="16"/>
  <c r="C20" i="16"/>
  <c r="G20" i="16" s="1"/>
  <c r="AL19" i="16"/>
  <c r="AK19" i="16"/>
  <c r="AJ19" i="16"/>
  <c r="AI19" i="16"/>
  <c r="AG19" i="16"/>
  <c r="AH19" i="16" s="1"/>
  <c r="AC19" i="16"/>
  <c r="AB19" i="16"/>
  <c r="AA19" i="16"/>
  <c r="Z19" i="16"/>
  <c r="X19" i="16"/>
  <c r="Y19" i="16" s="1"/>
  <c r="V19" i="16"/>
  <c r="U19" i="16"/>
  <c r="T19" i="16"/>
  <c r="S19" i="16"/>
  <c r="Q19" i="16"/>
  <c r="R19" i="16" s="1"/>
  <c r="M19" i="16"/>
  <c r="L19" i="16"/>
  <c r="K19" i="16"/>
  <c r="J19" i="16"/>
  <c r="H19" i="16"/>
  <c r="I19" i="16" s="1"/>
  <c r="F19" i="16"/>
  <c r="E19" i="16"/>
  <c r="C19" i="16"/>
  <c r="AN19" i="16" s="1"/>
  <c r="AO19" i="16" s="1"/>
  <c r="AN14" i="16"/>
  <c r="AO14" i="16" s="1"/>
  <c r="AM14" i="16"/>
  <c r="AM29" i="16" s="1"/>
  <c r="AH14" i="16"/>
  <c r="AD14" i="16"/>
  <c r="Y14" i="16"/>
  <c r="W14" i="16"/>
  <c r="W29" i="16" s="1"/>
  <c r="R14" i="16"/>
  <c r="N14" i="16"/>
  <c r="N29" i="16" s="1"/>
  <c r="I14" i="16"/>
  <c r="G14" i="16"/>
  <c r="D14" i="16"/>
  <c r="AN13" i="16"/>
  <c r="AO13" i="16" s="1"/>
  <c r="AM13" i="16"/>
  <c r="AM28" i="16" s="1"/>
  <c r="AH13" i="16"/>
  <c r="AD13" i="16"/>
  <c r="Y13" i="16"/>
  <c r="W13" i="16"/>
  <c r="R13" i="16"/>
  <c r="N13" i="16"/>
  <c r="N28" i="16" s="1"/>
  <c r="I13" i="16"/>
  <c r="G13" i="16"/>
  <c r="D13" i="16"/>
  <c r="AN12" i="16"/>
  <c r="AO12" i="16" s="1"/>
  <c r="AM12" i="16"/>
  <c r="AM27" i="16" s="1"/>
  <c r="AH12" i="16"/>
  <c r="AD12" i="16"/>
  <c r="Y12" i="16"/>
  <c r="W12" i="16"/>
  <c r="R12" i="16"/>
  <c r="N12" i="16"/>
  <c r="N27" i="16" s="1"/>
  <c r="I12" i="16"/>
  <c r="G12" i="16"/>
  <c r="G27" i="16" s="1"/>
  <c r="D12" i="16"/>
  <c r="AN11" i="16"/>
  <c r="AO11" i="16" s="1"/>
  <c r="AM11" i="16"/>
  <c r="AM26" i="16" s="1"/>
  <c r="AH11" i="16"/>
  <c r="AD11" i="16"/>
  <c r="Y11" i="16"/>
  <c r="W11" i="16"/>
  <c r="R11" i="16"/>
  <c r="N11" i="16"/>
  <c r="N26" i="16" s="1"/>
  <c r="I11" i="16"/>
  <c r="G11" i="16"/>
  <c r="D11" i="16"/>
  <c r="AN10" i="16"/>
  <c r="AO10" i="16" s="1"/>
  <c r="AM10" i="16"/>
  <c r="AM25" i="16" s="1"/>
  <c r="AH10" i="16"/>
  <c r="AD10" i="16"/>
  <c r="Y10" i="16"/>
  <c r="W10" i="16"/>
  <c r="W25" i="16" s="1"/>
  <c r="R10" i="16"/>
  <c r="N10" i="16"/>
  <c r="N25" i="16" s="1"/>
  <c r="I10" i="16"/>
  <c r="G10" i="16"/>
  <c r="D10" i="16"/>
  <c r="AN9" i="16"/>
  <c r="AO9" i="16" s="1"/>
  <c r="AH9" i="16"/>
  <c r="Y9" i="16"/>
  <c r="R9" i="16"/>
  <c r="I9" i="16"/>
  <c r="D9" i="16"/>
  <c r="AN8" i="16"/>
  <c r="AO8" i="16" s="1"/>
  <c r="AH8" i="16"/>
  <c r="Y8" i="16"/>
  <c r="R8" i="16"/>
  <c r="I8" i="16"/>
  <c r="D8" i="16"/>
  <c r="AN7" i="16"/>
  <c r="AO7" i="16" s="1"/>
  <c r="AH7" i="16"/>
  <c r="Y7" i="16"/>
  <c r="R7" i="16"/>
  <c r="I7" i="16"/>
  <c r="D7" i="16"/>
  <c r="AO6" i="16"/>
  <c r="AN6" i="16"/>
  <c r="AH6" i="16"/>
  <c r="Y6" i="16"/>
  <c r="R6" i="16"/>
  <c r="I6" i="16"/>
  <c r="D6" i="16"/>
  <c r="AN5" i="16"/>
  <c r="AO5" i="16" s="1"/>
  <c r="AH5" i="16"/>
  <c r="Y5" i="16"/>
  <c r="R5" i="16"/>
  <c r="I5" i="16"/>
  <c r="D5" i="16"/>
  <c r="AO28" i="16" l="1"/>
  <c r="AO20" i="16"/>
  <c r="W20" i="16"/>
  <c r="Y26" i="16"/>
  <c r="AH27" i="16"/>
  <c r="AN27" i="16"/>
  <c r="AO27" i="16" s="1"/>
  <c r="AG33" i="16"/>
  <c r="D19" i="16"/>
  <c r="D20" i="16"/>
  <c r="Y25" i="16"/>
  <c r="AN26" i="16"/>
  <c r="X33" i="16"/>
  <c r="AN33" i="16" s="1"/>
  <c r="I28" i="16"/>
  <c r="D29" i="16"/>
  <c r="R29" i="16"/>
  <c r="Q33" i="16"/>
  <c r="I27" i="16"/>
  <c r="D28" i="16"/>
  <c r="R28" i="16"/>
  <c r="H33" i="16"/>
  <c r="AO29" i="16" l="1"/>
  <c r="AO25" i="16"/>
  <c r="AO26" i="16"/>
  <c r="DW85" i="14" l="1"/>
  <c r="DV85" i="14"/>
  <c r="DU85" i="14"/>
  <c r="DT85" i="14"/>
  <c r="DR85" i="14"/>
  <c r="DN85" i="14"/>
  <c r="DM85" i="14"/>
  <c r="DL85" i="14"/>
  <c r="DK85" i="14"/>
  <c r="DI85" i="14"/>
  <c r="DG85" i="14"/>
  <c r="DF85" i="14"/>
  <c r="DE85" i="14"/>
  <c r="DC85" i="14"/>
  <c r="CY85" i="14"/>
  <c r="CX85" i="14"/>
  <c r="CW85" i="14"/>
  <c r="CV85" i="14"/>
  <c r="CT85" i="14"/>
  <c r="CR85" i="14"/>
  <c r="CQ85" i="14"/>
  <c r="CP85" i="14"/>
  <c r="CN85" i="14"/>
  <c r="CC85" i="14"/>
  <c r="CB85" i="14"/>
  <c r="CA85" i="14"/>
  <c r="BZ85" i="14"/>
  <c r="BX85" i="14"/>
  <c r="BT85" i="14"/>
  <c r="BS85" i="14"/>
  <c r="BR85" i="14"/>
  <c r="BQ85" i="14"/>
  <c r="BO85" i="14"/>
  <c r="AW85" i="14"/>
  <c r="AV85" i="14"/>
  <c r="AU85" i="14"/>
  <c r="AS85" i="14"/>
  <c r="AO85" i="14"/>
  <c r="AN85" i="14"/>
  <c r="AM85" i="14"/>
  <c r="AL85" i="14"/>
  <c r="AJ85" i="14"/>
  <c r="AH85" i="14"/>
  <c r="AG85" i="14"/>
  <c r="AE85" i="14"/>
  <c r="AA85" i="14"/>
  <c r="Z85" i="14"/>
  <c r="Y85" i="14"/>
  <c r="X85" i="14"/>
  <c r="V85" i="14"/>
  <c r="T85" i="14"/>
  <c r="S85" i="14"/>
  <c r="R85" i="14"/>
  <c r="Q85" i="14"/>
  <c r="O85" i="14"/>
  <c r="K85" i="14"/>
  <c r="J85" i="14"/>
  <c r="H85" i="14"/>
  <c r="DN84" i="14"/>
  <c r="DM84" i="14"/>
  <c r="DL84" i="14"/>
  <c r="DK84" i="14"/>
  <c r="DI84" i="14"/>
  <c r="BT84" i="14"/>
  <c r="BS84" i="14"/>
  <c r="BR84" i="14"/>
  <c r="BQ84" i="14"/>
  <c r="BO84" i="14"/>
  <c r="T84" i="14"/>
  <c r="S84" i="14"/>
  <c r="R84" i="14"/>
  <c r="Q84" i="14"/>
  <c r="O84" i="14"/>
  <c r="F84" i="14"/>
  <c r="E84" i="14"/>
  <c r="C84" i="14"/>
  <c r="EF84" i="14" s="1"/>
  <c r="EF83" i="14"/>
  <c r="BT83" i="14"/>
  <c r="BS83" i="14"/>
  <c r="BR83" i="14"/>
  <c r="BQ83" i="14"/>
  <c r="BO83" i="14"/>
  <c r="T83" i="14"/>
  <c r="S83" i="14"/>
  <c r="R83" i="14"/>
  <c r="Q83" i="14"/>
  <c r="O83" i="14"/>
  <c r="DN82" i="14"/>
  <c r="DM82" i="14"/>
  <c r="DL82" i="14"/>
  <c r="DK82" i="14"/>
  <c r="DI82" i="14"/>
  <c r="BT82" i="14"/>
  <c r="BS82" i="14"/>
  <c r="BR82" i="14"/>
  <c r="BQ82" i="14"/>
  <c r="BO82" i="14"/>
  <c r="DN81" i="14"/>
  <c r="DM81" i="14"/>
  <c r="DL81" i="14"/>
  <c r="DK81" i="14"/>
  <c r="DI81" i="14"/>
  <c r="EF81" i="14" s="1"/>
  <c r="BT81" i="14"/>
  <c r="BS81" i="14"/>
  <c r="BR81" i="14"/>
  <c r="BQ81" i="14"/>
  <c r="BO81" i="14"/>
  <c r="ED80" i="14"/>
  <c r="EC80" i="14"/>
  <c r="EB80" i="14"/>
  <c r="EA80" i="14"/>
  <c r="DY80" i="14"/>
  <c r="DW80" i="14"/>
  <c r="DV80" i="14"/>
  <c r="DU80" i="14"/>
  <c r="DT80" i="14"/>
  <c r="DR80" i="14"/>
  <c r="DN80" i="14"/>
  <c r="DM80" i="14"/>
  <c r="DL80" i="14"/>
  <c r="DK80" i="14"/>
  <c r="DI80" i="14"/>
  <c r="DG80" i="14"/>
  <c r="DF80" i="14"/>
  <c r="DE80" i="14"/>
  <c r="DC80" i="14"/>
  <c r="CR80" i="14"/>
  <c r="CQ80" i="14"/>
  <c r="CP80" i="14"/>
  <c r="CN80" i="14"/>
  <c r="CJ80" i="14"/>
  <c r="CI80" i="14"/>
  <c r="CH80" i="14"/>
  <c r="CG80" i="14"/>
  <c r="CE80" i="14"/>
  <c r="CC80" i="14"/>
  <c r="CB80" i="14"/>
  <c r="CA80" i="14"/>
  <c r="BZ80" i="14"/>
  <c r="BX80" i="14"/>
  <c r="BT80" i="14"/>
  <c r="BS80" i="14"/>
  <c r="BR80" i="14"/>
  <c r="BQ80" i="14"/>
  <c r="BO80" i="14"/>
  <c r="EF80" i="14" s="1"/>
  <c r="BM80" i="14"/>
  <c r="BL80" i="14"/>
  <c r="BK80" i="14"/>
  <c r="BJ80" i="14"/>
  <c r="BH80" i="14"/>
  <c r="BD80" i="14"/>
  <c r="BC80" i="14"/>
  <c r="BB80" i="14"/>
  <c r="BA80" i="14"/>
  <c r="AY80" i="14"/>
  <c r="AW80" i="14"/>
  <c r="AV80" i="14"/>
  <c r="AU80" i="14"/>
  <c r="AS80" i="14"/>
  <c r="AT80" i="14" s="1"/>
  <c r="AO80" i="14"/>
  <c r="AN80" i="14"/>
  <c r="AM80" i="14"/>
  <c r="AL80" i="14"/>
  <c r="AJ80" i="14"/>
  <c r="AH80" i="14"/>
  <c r="AG80" i="14"/>
  <c r="AE80" i="14"/>
  <c r="AA80" i="14"/>
  <c r="Z80" i="14"/>
  <c r="Y80" i="14"/>
  <c r="X80" i="14"/>
  <c r="V80" i="14"/>
  <c r="T80" i="14"/>
  <c r="S80" i="14"/>
  <c r="R80" i="14"/>
  <c r="Q80" i="14"/>
  <c r="O80" i="14"/>
  <c r="K80" i="14"/>
  <c r="J80" i="14"/>
  <c r="H80" i="14"/>
  <c r="F80" i="14"/>
  <c r="E80" i="14"/>
  <c r="C80" i="14"/>
  <c r="DN79" i="14"/>
  <c r="DM79" i="14"/>
  <c r="DL79" i="14"/>
  <c r="DK79" i="14"/>
  <c r="DI79" i="14"/>
  <c r="CZ79" i="14"/>
  <c r="CY79" i="14"/>
  <c r="CX79" i="14"/>
  <c r="CW79" i="14"/>
  <c r="CV79" i="14"/>
  <c r="CT79" i="14"/>
  <c r="AO79" i="14"/>
  <c r="AN79" i="14"/>
  <c r="AM79" i="14"/>
  <c r="AL79" i="14"/>
  <c r="AJ79" i="14"/>
  <c r="ED78" i="14"/>
  <c r="EC78" i="14"/>
  <c r="EB78" i="14"/>
  <c r="EA78" i="14"/>
  <c r="DY78" i="14"/>
  <c r="DW78" i="14"/>
  <c r="DV78" i="14"/>
  <c r="DU78" i="14"/>
  <c r="DT78" i="14"/>
  <c r="DR78" i="14"/>
  <c r="DN78" i="14"/>
  <c r="DM78" i="14"/>
  <c r="DL78" i="14"/>
  <c r="DK78" i="14"/>
  <c r="DI78" i="14"/>
  <c r="DG78" i="14"/>
  <c r="DF78" i="14"/>
  <c r="DE78" i="14"/>
  <c r="DC78" i="14"/>
  <c r="CR78" i="14"/>
  <c r="CQ78" i="14"/>
  <c r="CP78" i="14"/>
  <c r="CN78" i="14"/>
  <c r="CJ78" i="14"/>
  <c r="CI78" i="14"/>
  <c r="CH78" i="14"/>
  <c r="CG78" i="14"/>
  <c r="CE78" i="14"/>
  <c r="CC78" i="14"/>
  <c r="CB78" i="14"/>
  <c r="CA78" i="14"/>
  <c r="BZ78" i="14"/>
  <c r="BX78" i="14"/>
  <c r="BT78" i="14"/>
  <c r="BS78" i="14"/>
  <c r="BR78" i="14"/>
  <c r="BQ78" i="14"/>
  <c r="BO78" i="14"/>
  <c r="BM78" i="14"/>
  <c r="BL78" i="14"/>
  <c r="BK78" i="14"/>
  <c r="BJ78" i="14"/>
  <c r="BH78" i="14"/>
  <c r="BD78" i="14"/>
  <c r="BC78" i="14"/>
  <c r="BB78" i="14"/>
  <c r="BA78" i="14"/>
  <c r="AY78" i="14"/>
  <c r="AW78" i="14"/>
  <c r="AV78" i="14"/>
  <c r="AU78" i="14"/>
  <c r="AS78" i="14"/>
  <c r="AH78" i="14"/>
  <c r="AG78" i="14"/>
  <c r="AE78" i="14"/>
  <c r="AA78" i="14"/>
  <c r="Z78" i="14"/>
  <c r="Y78" i="14"/>
  <c r="X78" i="14"/>
  <c r="V78" i="14"/>
  <c r="T78" i="14"/>
  <c r="S78" i="14"/>
  <c r="R78" i="14"/>
  <c r="Q78" i="14"/>
  <c r="O78" i="14"/>
  <c r="K78" i="14"/>
  <c r="J78" i="14"/>
  <c r="H78" i="14"/>
  <c r="F78" i="14"/>
  <c r="E78" i="14"/>
  <c r="C78" i="14"/>
  <c r="EF77" i="14"/>
  <c r="DN77" i="14"/>
  <c r="DM77" i="14"/>
  <c r="DL77" i="14"/>
  <c r="DK77" i="14"/>
  <c r="DI77" i="14"/>
  <c r="BT77" i="14"/>
  <c r="BS77" i="14"/>
  <c r="BR77" i="14"/>
  <c r="BQ77" i="14"/>
  <c r="BO77" i="14"/>
  <c r="AA77" i="14"/>
  <c r="Z77" i="14"/>
  <c r="Y77" i="14"/>
  <c r="X77" i="14"/>
  <c r="V77" i="14"/>
  <c r="T77" i="14"/>
  <c r="S77" i="14"/>
  <c r="R77" i="14"/>
  <c r="Q77" i="14"/>
  <c r="O77" i="14"/>
  <c r="EF76" i="14"/>
  <c r="ED76" i="14"/>
  <c r="EC76" i="14"/>
  <c r="EB76" i="14"/>
  <c r="EA76" i="14"/>
  <c r="DY76" i="14"/>
  <c r="DW76" i="14"/>
  <c r="DV76" i="14"/>
  <c r="DU76" i="14"/>
  <c r="DT76" i="14"/>
  <c r="DR76" i="14"/>
  <c r="DN76" i="14"/>
  <c r="DM76" i="14"/>
  <c r="DL76" i="14"/>
  <c r="DK76" i="14"/>
  <c r="DI76" i="14"/>
  <c r="DG76" i="14"/>
  <c r="DF76" i="14"/>
  <c r="DE76" i="14"/>
  <c r="DC76" i="14"/>
  <c r="CY76" i="14"/>
  <c r="CX76" i="14"/>
  <c r="CW76" i="14"/>
  <c r="CV76" i="14"/>
  <c r="CT76" i="14"/>
  <c r="CR76" i="14"/>
  <c r="CQ76" i="14"/>
  <c r="CP76" i="14"/>
  <c r="CN76" i="14"/>
  <c r="CJ76" i="14"/>
  <c r="CI76" i="14"/>
  <c r="CH76" i="14"/>
  <c r="CG76" i="14"/>
  <c r="CE76" i="14"/>
  <c r="CC76" i="14"/>
  <c r="CB76" i="14"/>
  <c r="CA76" i="14"/>
  <c r="BZ76" i="14"/>
  <c r="BX76" i="14"/>
  <c r="BT76" i="14"/>
  <c r="BS76" i="14"/>
  <c r="BR76" i="14"/>
  <c r="BQ76" i="14"/>
  <c r="BO76" i="14"/>
  <c r="BM76" i="14"/>
  <c r="BL76" i="14"/>
  <c r="BK76" i="14"/>
  <c r="BJ76" i="14"/>
  <c r="BH76" i="14"/>
  <c r="BD76" i="14"/>
  <c r="BC76" i="14"/>
  <c r="BB76" i="14"/>
  <c r="BA76" i="14"/>
  <c r="AY76" i="14"/>
  <c r="AW76" i="14"/>
  <c r="AV76" i="14"/>
  <c r="AU76" i="14"/>
  <c r="AS76" i="14"/>
  <c r="AO76" i="14"/>
  <c r="AN76" i="14"/>
  <c r="AM76" i="14"/>
  <c r="AL76" i="14"/>
  <c r="AJ76" i="14"/>
  <c r="AH76" i="14"/>
  <c r="AG76" i="14"/>
  <c r="AE76" i="14"/>
  <c r="AA76" i="14"/>
  <c r="Z76" i="14"/>
  <c r="Y76" i="14"/>
  <c r="X76" i="14"/>
  <c r="V76" i="14"/>
  <c r="T76" i="14"/>
  <c r="S76" i="14"/>
  <c r="R76" i="14"/>
  <c r="Q76" i="14"/>
  <c r="O76" i="14"/>
  <c r="K76" i="14"/>
  <c r="J76" i="14"/>
  <c r="H76" i="14"/>
  <c r="F76" i="14"/>
  <c r="E76" i="14"/>
  <c r="C76" i="14"/>
  <c r="ED75" i="14"/>
  <c r="EC75" i="14"/>
  <c r="EB75" i="14"/>
  <c r="EA75" i="14"/>
  <c r="DY75" i="14"/>
  <c r="DW75" i="14"/>
  <c r="DV75" i="14"/>
  <c r="DU75" i="14"/>
  <c r="DT75" i="14"/>
  <c r="DR75" i="14"/>
  <c r="DN75" i="14"/>
  <c r="DM75" i="14"/>
  <c r="DL75" i="14"/>
  <c r="DK75" i="14"/>
  <c r="DI75" i="14"/>
  <c r="DG75" i="14"/>
  <c r="DF75" i="14"/>
  <c r="DE75" i="14"/>
  <c r="DC75" i="14"/>
  <c r="CY75" i="14"/>
  <c r="CX75" i="14"/>
  <c r="CW75" i="14"/>
  <c r="CV75" i="14"/>
  <c r="CT75" i="14"/>
  <c r="CR75" i="14"/>
  <c r="CQ75" i="14"/>
  <c r="CP75" i="14"/>
  <c r="CN75" i="14"/>
  <c r="CJ75" i="14"/>
  <c r="CI75" i="14"/>
  <c r="CH75" i="14"/>
  <c r="CG75" i="14"/>
  <c r="CE75" i="14"/>
  <c r="CC75" i="14"/>
  <c r="CB75" i="14"/>
  <c r="CA75" i="14"/>
  <c r="BZ75" i="14"/>
  <c r="BX75" i="14"/>
  <c r="BT75" i="14"/>
  <c r="BS75" i="14"/>
  <c r="BR75" i="14"/>
  <c r="BQ75" i="14"/>
  <c r="BO75" i="14"/>
  <c r="BM75" i="14"/>
  <c r="BL75" i="14"/>
  <c r="BK75" i="14"/>
  <c r="BJ75" i="14"/>
  <c r="BH75" i="14"/>
  <c r="BD75" i="14"/>
  <c r="BC75" i="14"/>
  <c r="BB75" i="14"/>
  <c r="BA75" i="14"/>
  <c r="AY75" i="14"/>
  <c r="AW75" i="14"/>
  <c r="AV75" i="14"/>
  <c r="AU75" i="14"/>
  <c r="AS75" i="14"/>
  <c r="AO75" i="14"/>
  <c r="AN75" i="14"/>
  <c r="AM75" i="14"/>
  <c r="AL75" i="14"/>
  <c r="AJ75" i="14"/>
  <c r="AH75" i="14"/>
  <c r="AG75" i="14"/>
  <c r="AE75" i="14"/>
  <c r="AA75" i="14"/>
  <c r="Z75" i="14"/>
  <c r="Y75" i="14"/>
  <c r="X75" i="14"/>
  <c r="V75" i="14"/>
  <c r="T75" i="14"/>
  <c r="S75" i="14"/>
  <c r="R75" i="14"/>
  <c r="Q75" i="14"/>
  <c r="O75" i="14"/>
  <c r="K75" i="14"/>
  <c r="J75" i="14"/>
  <c r="H75" i="14"/>
  <c r="F75" i="14"/>
  <c r="E75" i="14"/>
  <c r="C75" i="14"/>
  <c r="ED74" i="14"/>
  <c r="EC74" i="14"/>
  <c r="EB74" i="14"/>
  <c r="EA74" i="14"/>
  <c r="DY74" i="14"/>
  <c r="DW74" i="14"/>
  <c r="DV74" i="14"/>
  <c r="DU74" i="14"/>
  <c r="DT74" i="14"/>
  <c r="DR74" i="14"/>
  <c r="DN74" i="14"/>
  <c r="DM74" i="14"/>
  <c r="DL74" i="14"/>
  <c r="DK74" i="14"/>
  <c r="DI74" i="14"/>
  <c r="DG74" i="14"/>
  <c r="DF74" i="14"/>
  <c r="DE74" i="14"/>
  <c r="DC74" i="14"/>
  <c r="CY74" i="14"/>
  <c r="CX74" i="14"/>
  <c r="CW74" i="14"/>
  <c r="CV74" i="14"/>
  <c r="CT74" i="14"/>
  <c r="CR74" i="14"/>
  <c r="CQ74" i="14"/>
  <c r="CP74" i="14"/>
  <c r="CN74" i="14"/>
  <c r="CJ74" i="14"/>
  <c r="CI74" i="14"/>
  <c r="CH74" i="14"/>
  <c r="CG74" i="14"/>
  <c r="CE74" i="14"/>
  <c r="CC74" i="14"/>
  <c r="CB74" i="14"/>
  <c r="CA74" i="14"/>
  <c r="BZ74" i="14"/>
  <c r="BX74" i="14"/>
  <c r="BT74" i="14"/>
  <c r="BS74" i="14"/>
  <c r="BR74" i="14"/>
  <c r="BQ74" i="14"/>
  <c r="BO74" i="14"/>
  <c r="BM74" i="14"/>
  <c r="BL74" i="14"/>
  <c r="BK74" i="14"/>
  <c r="BJ74" i="14"/>
  <c r="BH74" i="14"/>
  <c r="BD74" i="14"/>
  <c r="BC74" i="14"/>
  <c r="BB74" i="14"/>
  <c r="BA74" i="14"/>
  <c r="AY74" i="14"/>
  <c r="AW74" i="14"/>
  <c r="AV74" i="14"/>
  <c r="AU74" i="14"/>
  <c r="AS74" i="14"/>
  <c r="AO74" i="14"/>
  <c r="AN74" i="14"/>
  <c r="AM74" i="14"/>
  <c r="AL74" i="14"/>
  <c r="AJ74" i="14"/>
  <c r="AH74" i="14"/>
  <c r="AG74" i="14"/>
  <c r="AE74" i="14"/>
  <c r="AA74" i="14"/>
  <c r="Z74" i="14"/>
  <c r="Y74" i="14"/>
  <c r="X74" i="14"/>
  <c r="V74" i="14"/>
  <c r="T74" i="14"/>
  <c r="S74" i="14"/>
  <c r="R74" i="14"/>
  <c r="Q74" i="14"/>
  <c r="O74" i="14"/>
  <c r="K74" i="14"/>
  <c r="J74" i="14"/>
  <c r="H74" i="14"/>
  <c r="F74" i="14"/>
  <c r="E74" i="14"/>
  <c r="C74" i="14"/>
  <c r="ED73" i="14"/>
  <c r="EC73" i="14"/>
  <c r="EB73" i="14"/>
  <c r="EA73" i="14"/>
  <c r="DY73" i="14"/>
  <c r="DW73" i="14"/>
  <c r="DV73" i="14"/>
  <c r="DU73" i="14"/>
  <c r="DT73" i="14"/>
  <c r="DR73" i="14"/>
  <c r="DN73" i="14"/>
  <c r="DM73" i="14"/>
  <c r="DL73" i="14"/>
  <c r="DK73" i="14"/>
  <c r="DI73" i="14"/>
  <c r="DG73" i="14"/>
  <c r="DF73" i="14"/>
  <c r="DE73" i="14"/>
  <c r="DC73" i="14"/>
  <c r="CY73" i="14"/>
  <c r="CX73" i="14"/>
  <c r="CW73" i="14"/>
  <c r="CV73" i="14"/>
  <c r="CU73" i="14"/>
  <c r="CT73" i="14"/>
  <c r="CR73" i="14"/>
  <c r="CQ73" i="14"/>
  <c r="CP73" i="14"/>
  <c r="CN73" i="14"/>
  <c r="CJ73" i="14"/>
  <c r="CI73" i="14"/>
  <c r="CH73" i="14"/>
  <c r="CG73" i="14"/>
  <c r="CE73" i="14"/>
  <c r="CC73" i="14"/>
  <c r="CB73" i="14"/>
  <c r="CA73" i="14"/>
  <c r="BZ73" i="14"/>
  <c r="BX73" i="14"/>
  <c r="BT73" i="14"/>
  <c r="BS73" i="14"/>
  <c r="BR73" i="14"/>
  <c r="BQ73" i="14"/>
  <c r="BO73" i="14"/>
  <c r="BM73" i="14"/>
  <c r="BL73" i="14"/>
  <c r="BK73" i="14"/>
  <c r="BJ73" i="14"/>
  <c r="BH73" i="14"/>
  <c r="BD73" i="14"/>
  <c r="BC73" i="14"/>
  <c r="BB73" i="14"/>
  <c r="BA73" i="14"/>
  <c r="AY73" i="14"/>
  <c r="AW73" i="14"/>
  <c r="AV73" i="14"/>
  <c r="AU73" i="14"/>
  <c r="AS73" i="14"/>
  <c r="AO73" i="14"/>
  <c r="AN73" i="14"/>
  <c r="AM73" i="14"/>
  <c r="AL73" i="14"/>
  <c r="AJ73" i="14"/>
  <c r="AH73" i="14"/>
  <c r="AG73" i="14"/>
  <c r="AE73" i="14"/>
  <c r="AA73" i="14"/>
  <c r="Z73" i="14"/>
  <c r="Y73" i="14"/>
  <c r="X73" i="14"/>
  <c r="V73" i="14"/>
  <c r="T73" i="14"/>
  <c r="S73" i="14"/>
  <c r="R73" i="14"/>
  <c r="Q73" i="14"/>
  <c r="O73" i="14"/>
  <c r="K73" i="14"/>
  <c r="J73" i="14"/>
  <c r="H73" i="14"/>
  <c r="F73" i="14"/>
  <c r="E73" i="14"/>
  <c r="C73" i="14"/>
  <c r="ED72" i="14"/>
  <c r="EC72" i="14"/>
  <c r="EB72" i="14"/>
  <c r="EA72" i="14"/>
  <c r="DY72" i="14"/>
  <c r="DW72" i="14"/>
  <c r="DV72" i="14"/>
  <c r="DU72" i="14"/>
  <c r="DT72" i="14"/>
  <c r="DR72" i="14"/>
  <c r="DN72" i="14"/>
  <c r="DM72" i="14"/>
  <c r="DL72" i="14"/>
  <c r="DK72" i="14"/>
  <c r="DI72" i="14"/>
  <c r="DG72" i="14"/>
  <c r="DF72" i="14"/>
  <c r="DE72" i="14"/>
  <c r="DC72" i="14"/>
  <c r="CY72" i="14"/>
  <c r="CX72" i="14"/>
  <c r="CW72" i="14"/>
  <c r="CV72" i="14"/>
  <c r="CT72" i="14"/>
  <c r="CR72" i="14"/>
  <c r="CQ72" i="14"/>
  <c r="CP72" i="14"/>
  <c r="CN72" i="14"/>
  <c r="CJ72" i="14"/>
  <c r="CI72" i="14"/>
  <c r="CH72" i="14"/>
  <c r="CG72" i="14"/>
  <c r="CE72" i="14"/>
  <c r="CC72" i="14"/>
  <c r="CB72" i="14"/>
  <c r="CA72" i="14"/>
  <c r="BZ72" i="14"/>
  <c r="BX72" i="14"/>
  <c r="BT72" i="14"/>
  <c r="BS72" i="14"/>
  <c r="BR72" i="14"/>
  <c r="BQ72" i="14"/>
  <c r="BO72" i="14"/>
  <c r="BM72" i="14"/>
  <c r="BL72" i="14"/>
  <c r="BK72" i="14"/>
  <c r="BJ72" i="14"/>
  <c r="BH72" i="14"/>
  <c r="BD72" i="14"/>
  <c r="BC72" i="14"/>
  <c r="BB72" i="14"/>
  <c r="BA72" i="14"/>
  <c r="AY72" i="14"/>
  <c r="AW72" i="14"/>
  <c r="AV72" i="14"/>
  <c r="AU72" i="14"/>
  <c r="AS72" i="14"/>
  <c r="AO72" i="14"/>
  <c r="AN72" i="14"/>
  <c r="AM72" i="14"/>
  <c r="AL72" i="14"/>
  <c r="AJ72" i="14"/>
  <c r="AH72" i="14"/>
  <c r="AG72" i="14"/>
  <c r="AE72" i="14"/>
  <c r="AA72" i="14"/>
  <c r="Z72" i="14"/>
  <c r="Y72" i="14"/>
  <c r="X72" i="14"/>
  <c r="V72" i="14"/>
  <c r="W72" i="14" s="1"/>
  <c r="T72" i="14"/>
  <c r="S72" i="14"/>
  <c r="R72" i="14"/>
  <c r="Q72" i="14"/>
  <c r="O72" i="14"/>
  <c r="K72" i="14"/>
  <c r="J72" i="14"/>
  <c r="H72" i="14"/>
  <c r="F72" i="14"/>
  <c r="E72" i="14"/>
  <c r="C72" i="14"/>
  <c r="ED71" i="14"/>
  <c r="EC71" i="14"/>
  <c r="EB71" i="14"/>
  <c r="EA71" i="14"/>
  <c r="DY71" i="14"/>
  <c r="DZ71" i="14" s="1"/>
  <c r="DW71" i="14"/>
  <c r="DV71" i="14"/>
  <c r="DU71" i="14"/>
  <c r="DT71" i="14"/>
  <c r="DR71" i="14"/>
  <c r="DO71" i="14"/>
  <c r="DN71" i="14"/>
  <c r="DM71" i="14"/>
  <c r="DL71" i="14"/>
  <c r="DK71" i="14"/>
  <c r="DI71" i="14"/>
  <c r="DG71" i="14"/>
  <c r="DF71" i="14"/>
  <c r="DE71" i="14"/>
  <c r="DC71" i="14"/>
  <c r="CY71" i="14"/>
  <c r="CX71" i="14"/>
  <c r="CW71" i="14"/>
  <c r="CV71" i="14"/>
  <c r="CT71" i="14"/>
  <c r="CR71" i="14"/>
  <c r="CQ71" i="14"/>
  <c r="CP71" i="14"/>
  <c r="CN71" i="14"/>
  <c r="CJ71" i="14"/>
  <c r="CI71" i="14"/>
  <c r="CH71" i="14"/>
  <c r="CG71" i="14"/>
  <c r="CE71" i="14"/>
  <c r="CC71" i="14"/>
  <c r="CB71" i="14"/>
  <c r="CA71" i="14"/>
  <c r="BZ71" i="14"/>
  <c r="BX71" i="14"/>
  <c r="BT71" i="14"/>
  <c r="BS71" i="14"/>
  <c r="BR71" i="14"/>
  <c r="BQ71" i="14"/>
  <c r="BO71" i="14"/>
  <c r="BM71" i="14"/>
  <c r="BL71" i="14"/>
  <c r="BK71" i="14"/>
  <c r="BJ71" i="14"/>
  <c r="BH71" i="14"/>
  <c r="BD71" i="14"/>
  <c r="BC71" i="14"/>
  <c r="BB71" i="14"/>
  <c r="BA71" i="14"/>
  <c r="AY71" i="14"/>
  <c r="AO71" i="14"/>
  <c r="AN71" i="14"/>
  <c r="AM71" i="14"/>
  <c r="AL71" i="14"/>
  <c r="AJ71" i="14"/>
  <c r="AH71" i="14"/>
  <c r="AG71" i="14"/>
  <c r="AE71" i="14"/>
  <c r="AA71" i="14"/>
  <c r="Z71" i="14"/>
  <c r="Y71" i="14"/>
  <c r="X71" i="14"/>
  <c r="W71" i="14"/>
  <c r="V71" i="14"/>
  <c r="T71" i="14"/>
  <c r="S71" i="14"/>
  <c r="R71" i="14"/>
  <c r="Q71" i="14"/>
  <c r="O71" i="14"/>
  <c r="K71" i="14"/>
  <c r="J71" i="14"/>
  <c r="H71" i="14"/>
  <c r="F71" i="14"/>
  <c r="E71" i="14"/>
  <c r="C71" i="14"/>
  <c r="EF71" i="14" s="1"/>
  <c r="ED70" i="14"/>
  <c r="EC70" i="14"/>
  <c r="EB70" i="14"/>
  <c r="EA70" i="14"/>
  <c r="DY70" i="14"/>
  <c r="DW70" i="14"/>
  <c r="DV70" i="14"/>
  <c r="DU70" i="14"/>
  <c r="DT70" i="14"/>
  <c r="DR70" i="14"/>
  <c r="DN70" i="14"/>
  <c r="DM70" i="14"/>
  <c r="DL70" i="14"/>
  <c r="DK70" i="14"/>
  <c r="DI70" i="14"/>
  <c r="DG70" i="14"/>
  <c r="DF70" i="14"/>
  <c r="DE70" i="14"/>
  <c r="DC70" i="14"/>
  <c r="CY70" i="14"/>
  <c r="CX70" i="14"/>
  <c r="CW70" i="14"/>
  <c r="CV70" i="14"/>
  <c r="CT70" i="14"/>
  <c r="CU70" i="14" s="1"/>
  <c r="CR70" i="14"/>
  <c r="CQ70" i="14"/>
  <c r="CP70" i="14"/>
  <c r="CN70" i="14"/>
  <c r="CJ70" i="14"/>
  <c r="CI70" i="14"/>
  <c r="CH70" i="14"/>
  <c r="CG70" i="14"/>
  <c r="CE70" i="14"/>
  <c r="CC70" i="14"/>
  <c r="CB70" i="14"/>
  <c r="CA70" i="14"/>
  <c r="BZ70" i="14"/>
  <c r="BX70" i="14"/>
  <c r="BT70" i="14"/>
  <c r="BS70" i="14"/>
  <c r="BR70" i="14"/>
  <c r="BQ70" i="14"/>
  <c r="BO70" i="14"/>
  <c r="BM70" i="14"/>
  <c r="BL70" i="14"/>
  <c r="BK70" i="14"/>
  <c r="BJ70" i="14"/>
  <c r="BH70" i="14"/>
  <c r="BD70" i="14"/>
  <c r="BC70" i="14"/>
  <c r="BB70" i="14"/>
  <c r="BA70" i="14"/>
  <c r="AY70" i="14"/>
  <c r="AO70" i="14"/>
  <c r="AN70" i="14"/>
  <c r="AM70" i="14"/>
  <c r="AL70" i="14"/>
  <c r="AJ70" i="14"/>
  <c r="AH70" i="14"/>
  <c r="AG70" i="14"/>
  <c r="AE70" i="14"/>
  <c r="AA70" i="14"/>
  <c r="Z70" i="14"/>
  <c r="Y70" i="14"/>
  <c r="X70" i="14"/>
  <c r="V70" i="14"/>
  <c r="T70" i="14"/>
  <c r="S70" i="14"/>
  <c r="R70" i="14"/>
  <c r="Q70" i="14"/>
  <c r="O70" i="14"/>
  <c r="K70" i="14"/>
  <c r="J70" i="14"/>
  <c r="H70" i="14"/>
  <c r="F70" i="14"/>
  <c r="E70" i="14"/>
  <c r="C70" i="14"/>
  <c r="EE69" i="14"/>
  <c r="ED69" i="14"/>
  <c r="EC69" i="14"/>
  <c r="EB69" i="14"/>
  <c r="EA69" i="14"/>
  <c r="DY69" i="14"/>
  <c r="DW69" i="14"/>
  <c r="DV69" i="14"/>
  <c r="DU69" i="14"/>
  <c r="DT69" i="14"/>
  <c r="DR69" i="14"/>
  <c r="DN69" i="14"/>
  <c r="DM69" i="14"/>
  <c r="DL69" i="14"/>
  <c r="DK69" i="14"/>
  <c r="DI69" i="14"/>
  <c r="DG69" i="14"/>
  <c r="DF69" i="14"/>
  <c r="DE69" i="14"/>
  <c r="DC69" i="14"/>
  <c r="CY69" i="14"/>
  <c r="CX69" i="14"/>
  <c r="CW69" i="14"/>
  <c r="CV69" i="14"/>
  <c r="CT69" i="14"/>
  <c r="CR69" i="14"/>
  <c r="CQ69" i="14"/>
  <c r="CP69" i="14"/>
  <c r="CN69" i="14"/>
  <c r="CJ69" i="14"/>
  <c r="CI69" i="14"/>
  <c r="CH69" i="14"/>
  <c r="CG69" i="14"/>
  <c r="CE69" i="14"/>
  <c r="CC69" i="14"/>
  <c r="CB69" i="14"/>
  <c r="CA69" i="14"/>
  <c r="BZ69" i="14"/>
  <c r="BX69" i="14"/>
  <c r="BT69" i="14"/>
  <c r="BS69" i="14"/>
  <c r="BR69" i="14"/>
  <c r="BQ69" i="14"/>
  <c r="BO69" i="14"/>
  <c r="BM69" i="14"/>
  <c r="BL69" i="14"/>
  <c r="BK69" i="14"/>
  <c r="BJ69" i="14"/>
  <c r="BH69" i="14"/>
  <c r="BD69" i="14"/>
  <c r="BC69" i="14"/>
  <c r="BB69" i="14"/>
  <c r="BA69" i="14"/>
  <c r="AY69" i="14"/>
  <c r="AX69" i="14"/>
  <c r="AW69" i="14"/>
  <c r="AV69" i="14"/>
  <c r="AU69" i="14"/>
  <c r="AS69" i="14"/>
  <c r="AP69" i="14"/>
  <c r="AO69" i="14"/>
  <c r="AN69" i="14"/>
  <c r="AM69" i="14"/>
  <c r="AL69" i="14"/>
  <c r="AJ69" i="14"/>
  <c r="AI69" i="14"/>
  <c r="AH69" i="14"/>
  <c r="AG69" i="14"/>
  <c r="AE69" i="14"/>
  <c r="AA69" i="14"/>
  <c r="Z69" i="14"/>
  <c r="Y69" i="14"/>
  <c r="X69" i="14"/>
  <c r="V69" i="14"/>
  <c r="T69" i="14"/>
  <c r="S69" i="14"/>
  <c r="R69" i="14"/>
  <c r="Q69" i="14"/>
  <c r="O69" i="14"/>
  <c r="L69" i="14"/>
  <c r="K69" i="14"/>
  <c r="J69" i="14"/>
  <c r="H69" i="14"/>
  <c r="F69" i="14"/>
  <c r="E69" i="14"/>
  <c r="C69" i="14"/>
  <c r="ED68" i="14"/>
  <c r="EC68" i="14"/>
  <c r="EB68" i="14"/>
  <c r="EA68" i="14"/>
  <c r="DY68" i="14"/>
  <c r="DX68" i="14"/>
  <c r="DW68" i="14"/>
  <c r="DV68" i="14"/>
  <c r="DU68" i="14"/>
  <c r="DT68" i="14"/>
  <c r="DR68" i="14"/>
  <c r="DN68" i="14"/>
  <c r="DM68" i="14"/>
  <c r="DL68" i="14"/>
  <c r="DK68" i="14"/>
  <c r="DJ68" i="14"/>
  <c r="DI68" i="14"/>
  <c r="DG68" i="14"/>
  <c r="DF68" i="14"/>
  <c r="DE68" i="14"/>
  <c r="DC68" i="14"/>
  <c r="CY68" i="14"/>
  <c r="CX68" i="14"/>
  <c r="CW68" i="14"/>
  <c r="CV68" i="14"/>
  <c r="CT68" i="14"/>
  <c r="CR68" i="14"/>
  <c r="CQ68" i="14"/>
  <c r="CP68" i="14"/>
  <c r="CN68" i="14"/>
  <c r="CJ68" i="14"/>
  <c r="CI68" i="14"/>
  <c r="CH68" i="14"/>
  <c r="CG68" i="14"/>
  <c r="CE68" i="14"/>
  <c r="CF68" i="14" s="1"/>
  <c r="CC68" i="14"/>
  <c r="CB68" i="14"/>
  <c r="CA68" i="14"/>
  <c r="BZ68" i="14"/>
  <c r="BY68" i="14"/>
  <c r="BX68" i="14"/>
  <c r="BT68" i="14"/>
  <c r="BS68" i="14"/>
  <c r="BR68" i="14"/>
  <c r="BQ68" i="14"/>
  <c r="BO68" i="14"/>
  <c r="BP68" i="14" s="1"/>
  <c r="BM68" i="14"/>
  <c r="BL68" i="14"/>
  <c r="BK68" i="14"/>
  <c r="BJ68" i="14"/>
  <c r="BH68" i="14"/>
  <c r="BD68" i="14"/>
  <c r="BC68" i="14"/>
  <c r="BB68" i="14"/>
  <c r="BA68" i="14"/>
  <c r="AY68" i="14"/>
  <c r="AZ68" i="14" s="1"/>
  <c r="AW68" i="14"/>
  <c r="AV68" i="14"/>
  <c r="AU68" i="14"/>
  <c r="AS68" i="14"/>
  <c r="AT68" i="14" s="1"/>
  <c r="AO68" i="14"/>
  <c r="AN68" i="14"/>
  <c r="AM68" i="14"/>
  <c r="AL68" i="14"/>
  <c r="AJ68" i="14"/>
  <c r="AH68" i="14"/>
  <c r="AG68" i="14"/>
  <c r="AE68" i="14"/>
  <c r="AA68" i="14"/>
  <c r="Z68" i="14"/>
  <c r="Y68" i="14"/>
  <c r="X68" i="14"/>
  <c r="V68" i="14"/>
  <c r="T68" i="14"/>
  <c r="S68" i="14"/>
  <c r="R68" i="14"/>
  <c r="Q68" i="14"/>
  <c r="O68" i="14"/>
  <c r="K68" i="14"/>
  <c r="J68" i="14"/>
  <c r="H68" i="14"/>
  <c r="F68" i="14"/>
  <c r="E68" i="14"/>
  <c r="C68" i="14"/>
  <c r="ED67" i="14"/>
  <c r="EC67" i="14"/>
  <c r="EB67" i="14"/>
  <c r="EA67" i="14"/>
  <c r="DY67" i="14"/>
  <c r="DZ67" i="14" s="1"/>
  <c r="DW67" i="14"/>
  <c r="DV67" i="14"/>
  <c r="DU67" i="14"/>
  <c r="DT67" i="14"/>
  <c r="DR67" i="14"/>
  <c r="DN67" i="14"/>
  <c r="DM67" i="14"/>
  <c r="DL67" i="14"/>
  <c r="DK67" i="14"/>
  <c r="DI67" i="14"/>
  <c r="DJ67" i="14" s="1"/>
  <c r="DG67" i="14"/>
  <c r="DF67" i="14"/>
  <c r="DE67" i="14"/>
  <c r="DC67" i="14"/>
  <c r="DD67" i="14" s="1"/>
  <c r="CY67" i="14"/>
  <c r="CX67" i="14"/>
  <c r="CW67" i="14"/>
  <c r="CV67" i="14"/>
  <c r="CU67" i="14"/>
  <c r="CT67" i="14"/>
  <c r="CR67" i="14"/>
  <c r="CQ67" i="14"/>
  <c r="CP67" i="14"/>
  <c r="CN67" i="14"/>
  <c r="CJ67" i="14"/>
  <c r="CI67" i="14"/>
  <c r="CH67" i="14"/>
  <c r="CG67" i="14"/>
  <c r="CE67" i="14"/>
  <c r="CC67" i="14"/>
  <c r="CB67" i="14"/>
  <c r="CA67" i="14"/>
  <c r="BZ67" i="14"/>
  <c r="BX67" i="14"/>
  <c r="BT67" i="14"/>
  <c r="BS67" i="14"/>
  <c r="BR67" i="14"/>
  <c r="BQ67" i="14"/>
  <c r="BO67" i="14"/>
  <c r="BN67" i="14"/>
  <c r="BM67" i="14"/>
  <c r="BL67" i="14"/>
  <c r="BK67" i="14"/>
  <c r="BJ67" i="14"/>
  <c r="BH67" i="14"/>
  <c r="BI67" i="14" s="1"/>
  <c r="BD67" i="14"/>
  <c r="BC67" i="14"/>
  <c r="BB67" i="14"/>
  <c r="BA67" i="14"/>
  <c r="AZ67" i="14"/>
  <c r="AY67" i="14"/>
  <c r="AW67" i="14"/>
  <c r="AV67" i="14"/>
  <c r="AU67" i="14"/>
  <c r="AT67" i="14"/>
  <c r="AS67" i="14"/>
  <c r="AO67" i="14"/>
  <c r="AN67" i="14"/>
  <c r="AM67" i="14"/>
  <c r="AL67" i="14"/>
  <c r="AJ67" i="14"/>
  <c r="AK67" i="14" s="1"/>
  <c r="AH67" i="14"/>
  <c r="AG67" i="14"/>
  <c r="AE67" i="14"/>
  <c r="AF67" i="14" s="1"/>
  <c r="AA67" i="14"/>
  <c r="Z67" i="14"/>
  <c r="Y67" i="14"/>
  <c r="X67" i="14"/>
  <c r="V67" i="14"/>
  <c r="T67" i="14"/>
  <c r="S67" i="14"/>
  <c r="R67" i="14"/>
  <c r="Q67" i="14"/>
  <c r="O67" i="14"/>
  <c r="K67" i="14"/>
  <c r="J67" i="14"/>
  <c r="H67" i="14"/>
  <c r="I68" i="14" s="1"/>
  <c r="F67" i="14"/>
  <c r="E67" i="14"/>
  <c r="C67" i="14"/>
  <c r="D67" i="14" s="1"/>
  <c r="EE66" i="14"/>
  <c r="ED66" i="14"/>
  <c r="EC66" i="14"/>
  <c r="EB66" i="14"/>
  <c r="EA66" i="14"/>
  <c r="DY66" i="14"/>
  <c r="DX66" i="14"/>
  <c r="DW66" i="14"/>
  <c r="DV66" i="14"/>
  <c r="DU66" i="14"/>
  <c r="DT66" i="14"/>
  <c r="DR66" i="14"/>
  <c r="DS65" i="14" s="1"/>
  <c r="DN66" i="14"/>
  <c r="DM66" i="14"/>
  <c r="DL66" i="14"/>
  <c r="DK66" i="14"/>
  <c r="DI66" i="14"/>
  <c r="DG66" i="14"/>
  <c r="DF66" i="14"/>
  <c r="DE66" i="14"/>
  <c r="DD66" i="14"/>
  <c r="DC66" i="14"/>
  <c r="CY66" i="14"/>
  <c r="CX66" i="14"/>
  <c r="CW66" i="14"/>
  <c r="CV66" i="14"/>
  <c r="CT66" i="14"/>
  <c r="CU68" i="14" s="1"/>
  <c r="CR66" i="14"/>
  <c r="CQ66" i="14"/>
  <c r="CP66" i="14"/>
  <c r="CN66" i="14"/>
  <c r="CJ66" i="14"/>
  <c r="CI66" i="14"/>
  <c r="CH66" i="14"/>
  <c r="CG66" i="14"/>
  <c r="CE66" i="14"/>
  <c r="CF66" i="14" s="1"/>
  <c r="CC66" i="14"/>
  <c r="CB66" i="14"/>
  <c r="CA66" i="14"/>
  <c r="BZ66" i="14"/>
  <c r="BX66" i="14"/>
  <c r="BT66" i="14"/>
  <c r="BS66" i="14"/>
  <c r="BR66" i="14"/>
  <c r="BQ66" i="14"/>
  <c r="BO66" i="14"/>
  <c r="BD66" i="14"/>
  <c r="BC66" i="14"/>
  <c r="BB66" i="14"/>
  <c r="BA66" i="14"/>
  <c r="AY66" i="14"/>
  <c r="AZ66" i="14" s="1"/>
  <c r="AW66" i="14"/>
  <c r="AV66" i="14"/>
  <c r="AU66" i="14"/>
  <c r="AS66" i="14"/>
  <c r="AT66" i="14" s="1"/>
  <c r="AO66" i="14"/>
  <c r="AN66" i="14"/>
  <c r="AM66" i="14"/>
  <c r="AL66" i="14"/>
  <c r="AJ66" i="14"/>
  <c r="AI66" i="14"/>
  <c r="AH66" i="14"/>
  <c r="AG66" i="14"/>
  <c r="AE66" i="14"/>
  <c r="AA66" i="14"/>
  <c r="Z66" i="14"/>
  <c r="Y66" i="14"/>
  <c r="X66" i="14"/>
  <c r="V66" i="14"/>
  <c r="U66" i="14"/>
  <c r="T66" i="14"/>
  <c r="S66" i="14"/>
  <c r="R66" i="14"/>
  <c r="Q66" i="14"/>
  <c r="O66" i="14"/>
  <c r="P66" i="14" s="1"/>
  <c r="K66" i="14"/>
  <c r="J66" i="14"/>
  <c r="H66" i="14"/>
  <c r="G66" i="14"/>
  <c r="F66" i="14"/>
  <c r="E66" i="14"/>
  <c r="C66" i="14"/>
  <c r="EF65" i="14"/>
  <c r="DW65" i="14"/>
  <c r="DV65" i="14"/>
  <c r="DU65" i="14"/>
  <c r="DT65" i="14"/>
  <c r="DR65" i="14"/>
  <c r="DN65" i="14"/>
  <c r="DM65" i="14"/>
  <c r="DL65" i="14"/>
  <c r="DK65" i="14"/>
  <c r="DI65" i="14"/>
  <c r="DG65" i="14"/>
  <c r="DF65" i="14"/>
  <c r="DE65" i="14"/>
  <c r="DD65" i="14"/>
  <c r="DC65" i="14"/>
  <c r="CY65" i="14"/>
  <c r="CX65" i="14"/>
  <c r="CW65" i="14"/>
  <c r="CV65" i="14"/>
  <c r="CT65" i="14"/>
  <c r="CR65" i="14"/>
  <c r="CQ65" i="14"/>
  <c r="CP65" i="14"/>
  <c r="CN65" i="14"/>
  <c r="CJ65" i="14"/>
  <c r="CJ89" i="14" s="1"/>
  <c r="CI65" i="14"/>
  <c r="CH65" i="14"/>
  <c r="CG65" i="14"/>
  <c r="CF65" i="14"/>
  <c r="CE65" i="14"/>
  <c r="CC65" i="14"/>
  <c r="CB65" i="14"/>
  <c r="CA65" i="14"/>
  <c r="BZ65" i="14"/>
  <c r="BX65" i="14"/>
  <c r="BT65" i="14"/>
  <c r="BS65" i="14"/>
  <c r="BR65" i="14"/>
  <c r="BQ65" i="14"/>
  <c r="BO65" i="14"/>
  <c r="BP76" i="14" s="1"/>
  <c r="BM65" i="14"/>
  <c r="BL65" i="14"/>
  <c r="BK65" i="14"/>
  <c r="BJ65" i="14"/>
  <c r="BH65" i="14"/>
  <c r="BI65" i="14" s="1"/>
  <c r="BD65" i="14"/>
  <c r="BC65" i="14"/>
  <c r="BB65" i="14"/>
  <c r="BA65" i="14"/>
  <c r="AY65" i="14"/>
  <c r="AW65" i="14"/>
  <c r="AV65" i="14"/>
  <c r="AU65" i="14"/>
  <c r="AS65" i="14"/>
  <c r="AO65" i="14"/>
  <c r="AN65" i="14"/>
  <c r="AM65" i="14"/>
  <c r="AL65" i="14"/>
  <c r="AJ65" i="14"/>
  <c r="AK65" i="14" s="1"/>
  <c r="AH65" i="14"/>
  <c r="AG65" i="14"/>
  <c r="AE65" i="14"/>
  <c r="AA65" i="14"/>
  <c r="Z65" i="14"/>
  <c r="Y65" i="14"/>
  <c r="X65" i="14"/>
  <c r="V65" i="14"/>
  <c r="W66" i="14" s="1"/>
  <c r="U65" i="14"/>
  <c r="T65" i="14"/>
  <c r="S65" i="14"/>
  <c r="R65" i="14"/>
  <c r="Q65" i="14"/>
  <c r="O65" i="14"/>
  <c r="K65" i="14"/>
  <c r="J65" i="14"/>
  <c r="H65" i="14"/>
  <c r="I73" i="14" s="1"/>
  <c r="F65" i="14"/>
  <c r="E65" i="14"/>
  <c r="D65" i="14"/>
  <c r="C65" i="14"/>
  <c r="ED64" i="14"/>
  <c r="EC64" i="14"/>
  <c r="EC89" i="14" s="1"/>
  <c r="EB64" i="14"/>
  <c r="EA64" i="14"/>
  <c r="DY64" i="14"/>
  <c r="DW64" i="14"/>
  <c r="DW89" i="14" s="1"/>
  <c r="DV64" i="14"/>
  <c r="DU64" i="14"/>
  <c r="DT64" i="14"/>
  <c r="DT89" i="14" s="1"/>
  <c r="DR64" i="14"/>
  <c r="DO64" i="14"/>
  <c r="DN64" i="14"/>
  <c r="DM64" i="14"/>
  <c r="DL64" i="14"/>
  <c r="DL89" i="14" s="1"/>
  <c r="DK64" i="14"/>
  <c r="DK89" i="14" s="1"/>
  <c r="DI64" i="14"/>
  <c r="DJ66" i="14" s="1"/>
  <c r="DG64" i="14"/>
  <c r="DF64" i="14"/>
  <c r="DE64" i="14"/>
  <c r="DE89" i="14" s="1"/>
  <c r="DC64" i="14"/>
  <c r="CY64" i="14"/>
  <c r="CY89" i="14" s="1"/>
  <c r="CX64" i="14"/>
  <c r="CW64" i="14"/>
  <c r="CW89" i="14" s="1"/>
  <c r="CV64" i="14"/>
  <c r="CU64" i="14"/>
  <c r="CT64" i="14"/>
  <c r="CS64" i="14"/>
  <c r="CR64" i="14"/>
  <c r="CQ64" i="14"/>
  <c r="CP64" i="14"/>
  <c r="CN64" i="14"/>
  <c r="CK64" i="14"/>
  <c r="CJ64" i="14"/>
  <c r="CI64" i="14"/>
  <c r="CH64" i="14"/>
  <c r="CG64" i="14"/>
  <c r="CG89" i="14" s="1"/>
  <c r="CE64" i="14"/>
  <c r="CD64" i="14"/>
  <c r="CC64" i="14"/>
  <c r="CB64" i="14"/>
  <c r="CA64" i="14"/>
  <c r="BZ64" i="14"/>
  <c r="BX64" i="14"/>
  <c r="BT64" i="14"/>
  <c r="BS64" i="14"/>
  <c r="BR64" i="14"/>
  <c r="BQ64" i="14"/>
  <c r="BP64" i="14"/>
  <c r="BO64" i="14"/>
  <c r="BM64" i="14"/>
  <c r="BL64" i="14"/>
  <c r="BK64" i="14"/>
  <c r="BJ64" i="14"/>
  <c r="BJ89" i="14" s="1"/>
  <c r="BH64" i="14"/>
  <c r="BI64" i="14" s="1"/>
  <c r="BD64" i="14"/>
  <c r="BC64" i="14"/>
  <c r="BB64" i="14"/>
  <c r="BB89" i="14" s="1"/>
  <c r="BA64" i="14"/>
  <c r="AY64" i="14"/>
  <c r="AW64" i="14"/>
  <c r="AV64" i="14"/>
  <c r="AU64" i="14"/>
  <c r="AU89" i="14" s="1"/>
  <c r="AS64" i="14"/>
  <c r="AT65" i="14" s="1"/>
  <c r="AO64" i="14"/>
  <c r="AN64" i="14"/>
  <c r="AN89" i="14" s="1"/>
  <c r="AM64" i="14"/>
  <c r="AL64" i="14"/>
  <c r="AL89" i="14" s="1"/>
  <c r="AJ64" i="14"/>
  <c r="AH64" i="14"/>
  <c r="AG64" i="14"/>
  <c r="AE64" i="14"/>
  <c r="AA64" i="14"/>
  <c r="Z64" i="14"/>
  <c r="Y64" i="14"/>
  <c r="Y89" i="14" s="1"/>
  <c r="X64" i="14"/>
  <c r="W64" i="14"/>
  <c r="V64" i="14"/>
  <c r="T64" i="14"/>
  <c r="S64" i="14"/>
  <c r="R64" i="14"/>
  <c r="Q64" i="14"/>
  <c r="O64" i="14"/>
  <c r="K64" i="14"/>
  <c r="J64" i="14"/>
  <c r="H64" i="14"/>
  <c r="F64" i="14"/>
  <c r="E64" i="14"/>
  <c r="C64" i="14"/>
  <c r="D69" i="14" s="1"/>
  <c r="EF54" i="14"/>
  <c r="ED54" i="14"/>
  <c r="EC54" i="14"/>
  <c r="EB54" i="14"/>
  <c r="EA54" i="14"/>
  <c r="DZ54" i="14"/>
  <c r="DY54" i="14"/>
  <c r="EE54" i="14" s="1"/>
  <c r="DW54" i="14"/>
  <c r="DV54" i="14"/>
  <c r="DU54" i="14"/>
  <c r="DT54" i="14"/>
  <c r="DR54" i="14"/>
  <c r="DX54" i="14" s="1"/>
  <c r="DN54" i="14"/>
  <c r="DM54" i="14"/>
  <c r="DL54" i="14"/>
  <c r="DK54" i="14"/>
  <c r="DI54" i="14"/>
  <c r="DJ54" i="14" s="1"/>
  <c r="DG54" i="14"/>
  <c r="DF54" i="14"/>
  <c r="DE54" i="14"/>
  <c r="DC54" i="14"/>
  <c r="DD54" i="14" s="1"/>
  <c r="CY54" i="14"/>
  <c r="CX54" i="14"/>
  <c r="CW54" i="14"/>
  <c r="CV54" i="14"/>
  <c r="CT54" i="14"/>
  <c r="CU54" i="14" s="1"/>
  <c r="CR54" i="14"/>
  <c r="CQ54" i="14"/>
  <c r="CP54" i="14"/>
  <c r="CN54" i="14"/>
  <c r="CO54" i="14" s="1"/>
  <c r="CJ54" i="14"/>
  <c r="CI54" i="14"/>
  <c r="CH54" i="14"/>
  <c r="CG54" i="14"/>
  <c r="CE54" i="14"/>
  <c r="CK54" i="14" s="1"/>
  <c r="CD54" i="14"/>
  <c r="CC54" i="14"/>
  <c r="CB54" i="14"/>
  <c r="CA54" i="14"/>
  <c r="BZ54" i="14"/>
  <c r="BX54" i="14"/>
  <c r="BY54" i="14" s="1"/>
  <c r="BT54" i="14"/>
  <c r="BS54" i="14"/>
  <c r="BR54" i="14"/>
  <c r="BQ54" i="14"/>
  <c r="BP54" i="14"/>
  <c r="BO54" i="14"/>
  <c r="BU54" i="14" s="1"/>
  <c r="BM54" i="14"/>
  <c r="BL54" i="14"/>
  <c r="BK54" i="14"/>
  <c r="BJ54" i="14"/>
  <c r="BH54" i="14"/>
  <c r="BN54" i="14" s="1"/>
  <c r="BD54" i="14"/>
  <c r="BC54" i="14"/>
  <c r="BB54" i="14"/>
  <c r="BA54" i="14"/>
  <c r="AY54" i="14"/>
  <c r="AZ54" i="14" s="1"/>
  <c r="AX54" i="14"/>
  <c r="AW54" i="14"/>
  <c r="AV54" i="14"/>
  <c r="AU54" i="14"/>
  <c r="AS54" i="14"/>
  <c r="AT54" i="14" s="1"/>
  <c r="AO54" i="14"/>
  <c r="AN54" i="14"/>
  <c r="AM54" i="14"/>
  <c r="AL54" i="14"/>
  <c r="AJ54" i="14"/>
  <c r="AK54" i="14" s="1"/>
  <c r="AH54" i="14"/>
  <c r="AG54" i="14"/>
  <c r="AE54" i="14"/>
  <c r="AA54" i="14"/>
  <c r="Z54" i="14"/>
  <c r="Y54" i="14"/>
  <c r="X54" i="14"/>
  <c r="V54" i="14"/>
  <c r="W54" i="14" s="1"/>
  <c r="T54" i="14"/>
  <c r="S54" i="14"/>
  <c r="R54" i="14"/>
  <c r="Q54" i="14"/>
  <c r="O54" i="14"/>
  <c r="L54" i="14"/>
  <c r="K54" i="14"/>
  <c r="J54" i="14"/>
  <c r="H54" i="14"/>
  <c r="I54" i="14" s="1"/>
  <c r="F54" i="14"/>
  <c r="E54" i="14"/>
  <c r="C54" i="14"/>
  <c r="D54" i="14" s="1"/>
  <c r="ED53" i="14"/>
  <c r="EC53" i="14"/>
  <c r="EB53" i="14"/>
  <c r="EA53" i="14"/>
  <c r="DZ53" i="14"/>
  <c r="DY53" i="14"/>
  <c r="DW53" i="14"/>
  <c r="DV53" i="14"/>
  <c r="DU53" i="14"/>
  <c r="DT53" i="14"/>
  <c r="DS53" i="14"/>
  <c r="DR53" i="14"/>
  <c r="DN53" i="14"/>
  <c r="DM53" i="14"/>
  <c r="DL53" i="14"/>
  <c r="DK53" i="14"/>
  <c r="DJ53" i="14"/>
  <c r="DI53" i="14"/>
  <c r="DG53" i="14"/>
  <c r="DF53" i="14"/>
  <c r="DE53" i="14"/>
  <c r="DC53" i="14"/>
  <c r="DD53" i="14" s="1"/>
  <c r="CY53" i="14"/>
  <c r="CX53" i="14"/>
  <c r="CW53" i="14"/>
  <c r="CV53" i="14"/>
  <c r="CT53" i="14"/>
  <c r="CU53" i="14" s="1"/>
  <c r="CR53" i="14"/>
  <c r="CQ53" i="14"/>
  <c r="CP53" i="14"/>
  <c r="CN53" i="14"/>
  <c r="CO53" i="14" s="1"/>
  <c r="CJ53" i="14"/>
  <c r="CI53" i="14"/>
  <c r="CH53" i="14"/>
  <c r="CG53" i="14"/>
  <c r="CE53" i="14"/>
  <c r="CF53" i="14" s="1"/>
  <c r="CC53" i="14"/>
  <c r="CB53" i="14"/>
  <c r="CA53" i="14"/>
  <c r="BZ53" i="14"/>
  <c r="BX53" i="14"/>
  <c r="BT53" i="14"/>
  <c r="BS53" i="14"/>
  <c r="BR53" i="14"/>
  <c r="BQ53" i="14"/>
  <c r="BO53" i="14"/>
  <c r="BP53" i="14" s="1"/>
  <c r="BM53" i="14"/>
  <c r="BL53" i="14"/>
  <c r="BK53" i="14"/>
  <c r="BJ53" i="14"/>
  <c r="BH53" i="14"/>
  <c r="BI53" i="14" s="1"/>
  <c r="BD53" i="14"/>
  <c r="BC53" i="14"/>
  <c r="BB53" i="14"/>
  <c r="BA53" i="14"/>
  <c r="AY53" i="14"/>
  <c r="AZ53" i="14" s="1"/>
  <c r="AW53" i="14"/>
  <c r="AV53" i="14"/>
  <c r="AU53" i="14"/>
  <c r="AS53" i="14"/>
  <c r="AT53" i="14" s="1"/>
  <c r="AO53" i="14"/>
  <c r="AN53" i="14"/>
  <c r="AM53" i="14"/>
  <c r="AL53" i="14"/>
  <c r="AJ53" i="14"/>
  <c r="AK53" i="14" s="1"/>
  <c r="AH53" i="14"/>
  <c r="AG53" i="14"/>
  <c r="AE53" i="14"/>
  <c r="AF53" i="14" s="1"/>
  <c r="AA53" i="14"/>
  <c r="Z53" i="14"/>
  <c r="Y53" i="14"/>
  <c r="X53" i="14"/>
  <c r="V53" i="14"/>
  <c r="W53" i="14" s="1"/>
  <c r="T53" i="14"/>
  <c r="S53" i="14"/>
  <c r="R53" i="14"/>
  <c r="Q53" i="14"/>
  <c r="O53" i="14"/>
  <c r="K53" i="14"/>
  <c r="J53" i="14"/>
  <c r="H53" i="14"/>
  <c r="I53" i="14" s="1"/>
  <c r="F53" i="14"/>
  <c r="E53" i="14"/>
  <c r="C53" i="14"/>
  <c r="EF53" i="14" s="1"/>
  <c r="EG53" i="14" s="1"/>
  <c r="EF48" i="14"/>
  <c r="DX48" i="14"/>
  <c r="DX85" i="14" s="1"/>
  <c r="DS48" i="14"/>
  <c r="DO48" i="14"/>
  <c r="DO85" i="14" s="1"/>
  <c r="DJ48" i="14"/>
  <c r="DH48" i="14"/>
  <c r="DH85" i="14" s="1"/>
  <c r="DD48" i="14"/>
  <c r="CZ48" i="14"/>
  <c r="CZ85" i="14" s="1"/>
  <c r="CU48" i="14"/>
  <c r="CS48" i="14"/>
  <c r="CS85" i="14" s="1"/>
  <c r="CO48" i="14"/>
  <c r="CD48" i="14"/>
  <c r="CD85" i="14" s="1"/>
  <c r="BY48" i="14"/>
  <c r="BU48" i="14"/>
  <c r="BU85" i="14" s="1"/>
  <c r="BP48" i="14"/>
  <c r="AX48" i="14"/>
  <c r="AX85" i="14" s="1"/>
  <c r="AT48" i="14"/>
  <c r="AP48" i="14"/>
  <c r="AP85" i="14" s="1"/>
  <c r="AK48" i="14"/>
  <c r="AI48" i="14"/>
  <c r="AI85" i="14" s="1"/>
  <c r="AF48" i="14"/>
  <c r="AB48" i="14"/>
  <c r="AB85" i="14" s="1"/>
  <c r="W48" i="14"/>
  <c r="U48" i="14"/>
  <c r="U85" i="14" s="1"/>
  <c r="P48" i="14"/>
  <c r="L48" i="14"/>
  <c r="L85" i="14" s="1"/>
  <c r="I48" i="14"/>
  <c r="EF47" i="14"/>
  <c r="DO47" i="14"/>
  <c r="DO84" i="14" s="1"/>
  <c r="DJ47" i="14"/>
  <c r="BU47" i="14"/>
  <c r="BU84" i="14" s="1"/>
  <c r="BP47" i="14"/>
  <c r="U47" i="14"/>
  <c r="U84" i="14" s="1"/>
  <c r="P47" i="14"/>
  <c r="G47" i="14"/>
  <c r="G84" i="14" s="1"/>
  <c r="D47" i="14"/>
  <c r="EF46" i="14"/>
  <c r="BU46" i="14"/>
  <c r="BU83" i="14" s="1"/>
  <c r="BP46" i="14"/>
  <c r="U46" i="14"/>
  <c r="U83" i="14" s="1"/>
  <c r="P46" i="14"/>
  <c r="EF45" i="14"/>
  <c r="DO45" i="14"/>
  <c r="DO82" i="14" s="1"/>
  <c r="DJ45" i="14"/>
  <c r="BU45" i="14"/>
  <c r="BU82" i="14" s="1"/>
  <c r="BP45" i="14"/>
  <c r="EF44" i="14"/>
  <c r="DO44" i="14"/>
  <c r="DO81" i="14" s="1"/>
  <c r="DJ44" i="14"/>
  <c r="BU44" i="14"/>
  <c r="BU81" i="14" s="1"/>
  <c r="BP44" i="14"/>
  <c r="EF43" i="14"/>
  <c r="EE43" i="14"/>
  <c r="EE80" i="14" s="1"/>
  <c r="DZ43" i="14"/>
  <c r="DX43" i="14"/>
  <c r="DX80" i="14" s="1"/>
  <c r="DS43" i="14"/>
  <c r="DO43" i="14"/>
  <c r="DO80" i="14" s="1"/>
  <c r="DJ43" i="14"/>
  <c r="DH43" i="14"/>
  <c r="DH80" i="14" s="1"/>
  <c r="DD43" i="14"/>
  <c r="CS43" i="14"/>
  <c r="CS80" i="14" s="1"/>
  <c r="CO43" i="14"/>
  <c r="CK43" i="14"/>
  <c r="CK80" i="14" s="1"/>
  <c r="CF43" i="14"/>
  <c r="CD43" i="14"/>
  <c r="CD80" i="14" s="1"/>
  <c r="BY43" i="14"/>
  <c r="BU43" i="14"/>
  <c r="BU80" i="14" s="1"/>
  <c r="BP43" i="14"/>
  <c r="BN43" i="14"/>
  <c r="BN80" i="14" s="1"/>
  <c r="BI43" i="14"/>
  <c r="BE43" i="14"/>
  <c r="BE80" i="14" s="1"/>
  <c r="AZ43" i="14"/>
  <c r="AX43" i="14"/>
  <c r="AX80" i="14" s="1"/>
  <c r="AT43" i="14"/>
  <c r="AP43" i="14"/>
  <c r="AP80" i="14" s="1"/>
  <c r="AK43" i="14"/>
  <c r="AI43" i="14"/>
  <c r="AI80" i="14" s="1"/>
  <c r="AF43" i="14"/>
  <c r="AB43" i="14"/>
  <c r="AB80" i="14" s="1"/>
  <c r="W43" i="14"/>
  <c r="U43" i="14"/>
  <c r="U80" i="14" s="1"/>
  <c r="P43" i="14"/>
  <c r="L43" i="14"/>
  <c r="L80" i="14" s="1"/>
  <c r="I43" i="14"/>
  <c r="G43" i="14"/>
  <c r="G80" i="14" s="1"/>
  <c r="D43" i="14"/>
  <c r="EF42" i="14"/>
  <c r="DO42" i="14"/>
  <c r="DO79" i="14" s="1"/>
  <c r="DJ42" i="14"/>
  <c r="CZ42" i="14"/>
  <c r="CU42" i="14"/>
  <c r="AP42" i="14"/>
  <c r="AP79" i="14" s="1"/>
  <c r="AK42" i="14"/>
  <c r="EF41" i="14"/>
  <c r="EE41" i="14"/>
  <c r="EE78" i="14" s="1"/>
  <c r="DZ41" i="14"/>
  <c r="DX41" i="14"/>
  <c r="DX78" i="14" s="1"/>
  <c r="DS41" i="14"/>
  <c r="DO41" i="14"/>
  <c r="DO78" i="14" s="1"/>
  <c r="DJ41" i="14"/>
  <c r="DH41" i="14"/>
  <c r="DH78" i="14" s="1"/>
  <c r="DD41" i="14"/>
  <c r="CS41" i="14"/>
  <c r="CS78" i="14" s="1"/>
  <c r="CO41" i="14"/>
  <c r="CK41" i="14"/>
  <c r="CK78" i="14" s="1"/>
  <c r="CF41" i="14"/>
  <c r="CD41" i="14"/>
  <c r="CD78" i="14" s="1"/>
  <c r="BY41" i="14"/>
  <c r="BU41" i="14"/>
  <c r="BU78" i="14" s="1"/>
  <c r="BP41" i="14"/>
  <c r="BN41" i="14"/>
  <c r="BN78" i="14" s="1"/>
  <c r="BI41" i="14"/>
  <c r="BE41" i="14"/>
  <c r="BE78" i="14" s="1"/>
  <c r="AZ41" i="14"/>
  <c r="AX41" i="14"/>
  <c r="AX78" i="14" s="1"/>
  <c r="AT41" i="14"/>
  <c r="AI41" i="14"/>
  <c r="AI78" i="14" s="1"/>
  <c r="AF41" i="14"/>
  <c r="AB41" i="14"/>
  <c r="AB78" i="14" s="1"/>
  <c r="W41" i="14"/>
  <c r="U41" i="14"/>
  <c r="U78" i="14" s="1"/>
  <c r="P41" i="14"/>
  <c r="L41" i="14"/>
  <c r="L78" i="14" s="1"/>
  <c r="I41" i="14"/>
  <c r="G41" i="14"/>
  <c r="G78" i="14" s="1"/>
  <c r="D41" i="14"/>
  <c r="EF40" i="14"/>
  <c r="DO40" i="14"/>
  <c r="DO77" i="14" s="1"/>
  <c r="DJ40" i="14"/>
  <c r="BU40" i="14"/>
  <c r="BU77" i="14" s="1"/>
  <c r="BP40" i="14"/>
  <c r="AB40" i="14"/>
  <c r="AB77" i="14" s="1"/>
  <c r="W40" i="14"/>
  <c r="U40" i="14"/>
  <c r="U77" i="14" s="1"/>
  <c r="P40" i="14"/>
  <c r="EF39" i="14"/>
  <c r="EE39" i="14"/>
  <c r="EE76" i="14" s="1"/>
  <c r="DZ39" i="14"/>
  <c r="DX39" i="14"/>
  <c r="DX76" i="14" s="1"/>
  <c r="DS39" i="14"/>
  <c r="DO39" i="14"/>
  <c r="DO76" i="14" s="1"/>
  <c r="DJ39" i="14"/>
  <c r="DH39" i="14"/>
  <c r="DH76" i="14" s="1"/>
  <c r="DD39" i="14"/>
  <c r="CZ39" i="14"/>
  <c r="CZ76" i="14" s="1"/>
  <c r="CU39" i="14"/>
  <c r="CS39" i="14"/>
  <c r="CS76" i="14" s="1"/>
  <c r="CO39" i="14"/>
  <c r="CK39" i="14"/>
  <c r="CK76" i="14" s="1"/>
  <c r="CF39" i="14"/>
  <c r="CD39" i="14"/>
  <c r="CD76" i="14" s="1"/>
  <c r="BY39" i="14"/>
  <c r="BU39" i="14"/>
  <c r="BU76" i="14" s="1"/>
  <c r="BP39" i="14"/>
  <c r="BN39" i="14"/>
  <c r="BN76" i="14" s="1"/>
  <c r="BI39" i="14"/>
  <c r="BE39" i="14"/>
  <c r="BE76" i="14" s="1"/>
  <c r="AZ39" i="14"/>
  <c r="AX39" i="14"/>
  <c r="AX76" i="14" s="1"/>
  <c r="AT39" i="14"/>
  <c r="AP39" i="14"/>
  <c r="AP76" i="14" s="1"/>
  <c r="AK39" i="14"/>
  <c r="AI39" i="14"/>
  <c r="AI76" i="14" s="1"/>
  <c r="AF39" i="14"/>
  <c r="AB39" i="14"/>
  <c r="AB76" i="14" s="1"/>
  <c r="W39" i="14"/>
  <c r="U39" i="14"/>
  <c r="U76" i="14" s="1"/>
  <c r="P39" i="14"/>
  <c r="L39" i="14"/>
  <c r="L76" i="14" s="1"/>
  <c r="I39" i="14"/>
  <c r="G39" i="14"/>
  <c r="G76" i="14" s="1"/>
  <c r="D39" i="14"/>
  <c r="EF38" i="14"/>
  <c r="EE38" i="14"/>
  <c r="EE75" i="14" s="1"/>
  <c r="DZ38" i="14"/>
  <c r="DX38" i="14"/>
  <c r="DX75" i="14" s="1"/>
  <c r="DS38" i="14"/>
  <c r="DO38" i="14"/>
  <c r="DO75" i="14" s="1"/>
  <c r="DJ38" i="14"/>
  <c r="DH38" i="14"/>
  <c r="DH75" i="14" s="1"/>
  <c r="DD38" i="14"/>
  <c r="CZ38" i="14"/>
  <c r="CZ75" i="14" s="1"/>
  <c r="CU38" i="14"/>
  <c r="CS38" i="14"/>
  <c r="CS75" i="14" s="1"/>
  <c r="CO38" i="14"/>
  <c r="CK38" i="14"/>
  <c r="CK75" i="14" s="1"/>
  <c r="CF38" i="14"/>
  <c r="CD38" i="14"/>
  <c r="CD75" i="14" s="1"/>
  <c r="BY38" i="14"/>
  <c r="BU38" i="14"/>
  <c r="BU75" i="14" s="1"/>
  <c r="BP38" i="14"/>
  <c r="BN38" i="14"/>
  <c r="BN75" i="14" s="1"/>
  <c r="BI38" i="14"/>
  <c r="BE38" i="14"/>
  <c r="BE75" i="14" s="1"/>
  <c r="AZ38" i="14"/>
  <c r="AX38" i="14"/>
  <c r="AX75" i="14" s="1"/>
  <c r="AT38" i="14"/>
  <c r="AP38" i="14"/>
  <c r="AP75" i="14" s="1"/>
  <c r="AK38" i="14"/>
  <c r="AI38" i="14"/>
  <c r="AI75" i="14" s="1"/>
  <c r="AF38" i="14"/>
  <c r="AB38" i="14"/>
  <c r="AB75" i="14" s="1"/>
  <c r="W38" i="14"/>
  <c r="U38" i="14"/>
  <c r="U75" i="14" s="1"/>
  <c r="P38" i="14"/>
  <c r="L38" i="14"/>
  <c r="L75" i="14" s="1"/>
  <c r="I38" i="14"/>
  <c r="G38" i="14"/>
  <c r="G75" i="14" s="1"/>
  <c r="D38" i="14"/>
  <c r="EF37" i="14"/>
  <c r="EE37" i="14"/>
  <c r="EE74" i="14" s="1"/>
  <c r="DZ37" i="14"/>
  <c r="DX37" i="14"/>
  <c r="DX74" i="14" s="1"/>
  <c r="DS37" i="14"/>
  <c r="DO37" i="14"/>
  <c r="DO74" i="14" s="1"/>
  <c r="DJ37" i="14"/>
  <c r="DH37" i="14"/>
  <c r="DH74" i="14" s="1"/>
  <c r="DD37" i="14"/>
  <c r="CZ37" i="14"/>
  <c r="CZ74" i="14" s="1"/>
  <c r="CU37" i="14"/>
  <c r="CS37" i="14"/>
  <c r="CS74" i="14" s="1"/>
  <c r="CO37" i="14"/>
  <c r="CK37" i="14"/>
  <c r="CK74" i="14" s="1"/>
  <c r="CF37" i="14"/>
  <c r="CD37" i="14"/>
  <c r="CD74" i="14" s="1"/>
  <c r="BY37" i="14"/>
  <c r="BU37" i="14"/>
  <c r="BU74" i="14" s="1"/>
  <c r="BP37" i="14"/>
  <c r="BN37" i="14"/>
  <c r="BN74" i="14" s="1"/>
  <c r="BI37" i="14"/>
  <c r="BE37" i="14"/>
  <c r="BE74" i="14" s="1"/>
  <c r="AZ37" i="14"/>
  <c r="AX37" i="14"/>
  <c r="AX74" i="14" s="1"/>
  <c r="AT37" i="14"/>
  <c r="AP37" i="14"/>
  <c r="AP74" i="14" s="1"/>
  <c r="AK37" i="14"/>
  <c r="AI37" i="14"/>
  <c r="AI74" i="14" s="1"/>
  <c r="AF37" i="14"/>
  <c r="AB37" i="14"/>
  <c r="AB74" i="14" s="1"/>
  <c r="W37" i="14"/>
  <c r="U37" i="14"/>
  <c r="U74" i="14" s="1"/>
  <c r="P37" i="14"/>
  <c r="L37" i="14"/>
  <c r="L74" i="14" s="1"/>
  <c r="I37" i="14"/>
  <c r="G37" i="14"/>
  <c r="G74" i="14" s="1"/>
  <c r="D37" i="14"/>
  <c r="EF36" i="14"/>
  <c r="EE36" i="14"/>
  <c r="EE73" i="14" s="1"/>
  <c r="DZ36" i="14"/>
  <c r="DX36" i="14"/>
  <c r="DX73" i="14" s="1"/>
  <c r="DS36" i="14"/>
  <c r="DO36" i="14"/>
  <c r="DO73" i="14" s="1"/>
  <c r="DJ36" i="14"/>
  <c r="DH36" i="14"/>
  <c r="DH73" i="14" s="1"/>
  <c r="DD36" i="14"/>
  <c r="CZ36" i="14"/>
  <c r="CZ73" i="14" s="1"/>
  <c r="CU36" i="14"/>
  <c r="CS36" i="14"/>
  <c r="CS73" i="14" s="1"/>
  <c r="CO36" i="14"/>
  <c r="CK36" i="14"/>
  <c r="CK73" i="14" s="1"/>
  <c r="CF36" i="14"/>
  <c r="CD36" i="14"/>
  <c r="CD73" i="14" s="1"/>
  <c r="BY36" i="14"/>
  <c r="BU36" i="14"/>
  <c r="BU73" i="14" s="1"/>
  <c r="BP36" i="14"/>
  <c r="BN36" i="14"/>
  <c r="BN73" i="14" s="1"/>
  <c r="BI36" i="14"/>
  <c r="BE36" i="14"/>
  <c r="BE73" i="14" s="1"/>
  <c r="AZ36" i="14"/>
  <c r="AX36" i="14"/>
  <c r="AX73" i="14" s="1"/>
  <c r="AT36" i="14"/>
  <c r="AP36" i="14"/>
  <c r="AP73" i="14" s="1"/>
  <c r="AK36" i="14"/>
  <c r="AI36" i="14"/>
  <c r="AI73" i="14" s="1"/>
  <c r="AF36" i="14"/>
  <c r="AB36" i="14"/>
  <c r="AB73" i="14" s="1"/>
  <c r="W36" i="14"/>
  <c r="U36" i="14"/>
  <c r="U73" i="14" s="1"/>
  <c r="P36" i="14"/>
  <c r="L36" i="14"/>
  <c r="L73" i="14" s="1"/>
  <c r="I36" i="14"/>
  <c r="G36" i="14"/>
  <c r="G73" i="14" s="1"/>
  <c r="D36" i="14"/>
  <c r="EF35" i="14"/>
  <c r="EE35" i="14"/>
  <c r="EE72" i="14" s="1"/>
  <c r="DZ35" i="14"/>
  <c r="DX35" i="14"/>
  <c r="DX72" i="14" s="1"/>
  <c r="DS35" i="14"/>
  <c r="DO35" i="14"/>
  <c r="DO72" i="14" s="1"/>
  <c r="DJ35" i="14"/>
  <c r="DH35" i="14"/>
  <c r="DH72" i="14" s="1"/>
  <c r="DD35" i="14"/>
  <c r="CZ35" i="14"/>
  <c r="CZ72" i="14" s="1"/>
  <c r="CU35" i="14"/>
  <c r="CS35" i="14"/>
  <c r="CS72" i="14" s="1"/>
  <c r="CO35" i="14"/>
  <c r="CK35" i="14"/>
  <c r="CK72" i="14" s="1"/>
  <c r="CF35" i="14"/>
  <c r="CD35" i="14"/>
  <c r="CD72" i="14" s="1"/>
  <c r="BY35" i="14"/>
  <c r="BU35" i="14"/>
  <c r="BU72" i="14" s="1"/>
  <c r="BP35" i="14"/>
  <c r="BN35" i="14"/>
  <c r="BN72" i="14" s="1"/>
  <c r="BI35" i="14"/>
  <c r="BE35" i="14"/>
  <c r="BE72" i="14" s="1"/>
  <c r="AZ35" i="14"/>
  <c r="AX35" i="14"/>
  <c r="AX72" i="14" s="1"/>
  <c r="AT35" i="14"/>
  <c r="AP35" i="14"/>
  <c r="AP72" i="14" s="1"/>
  <c r="AK35" i="14"/>
  <c r="AI35" i="14"/>
  <c r="AI72" i="14" s="1"/>
  <c r="AF35" i="14"/>
  <c r="AB35" i="14"/>
  <c r="AB72" i="14" s="1"/>
  <c r="W35" i="14"/>
  <c r="U35" i="14"/>
  <c r="U72" i="14" s="1"/>
  <c r="P35" i="14"/>
  <c r="L35" i="14"/>
  <c r="L72" i="14" s="1"/>
  <c r="I35" i="14"/>
  <c r="G35" i="14"/>
  <c r="G72" i="14" s="1"/>
  <c r="D35" i="14"/>
  <c r="EF34" i="14"/>
  <c r="EE34" i="14"/>
  <c r="EE71" i="14" s="1"/>
  <c r="DZ34" i="14"/>
  <c r="DX34" i="14"/>
  <c r="DX71" i="14" s="1"/>
  <c r="DS34" i="14"/>
  <c r="DO34" i="14"/>
  <c r="DJ34" i="14"/>
  <c r="DH34" i="14"/>
  <c r="DH71" i="14" s="1"/>
  <c r="DD34" i="14"/>
  <c r="CZ34" i="14"/>
  <c r="CZ71" i="14" s="1"/>
  <c r="CU34" i="14"/>
  <c r="CS34" i="14"/>
  <c r="CS71" i="14" s="1"/>
  <c r="CO34" i="14"/>
  <c r="CK34" i="14"/>
  <c r="CK71" i="14" s="1"/>
  <c r="CF34" i="14"/>
  <c r="CD34" i="14"/>
  <c r="CD71" i="14" s="1"/>
  <c r="BY34" i="14"/>
  <c r="BU34" i="14"/>
  <c r="BU71" i="14" s="1"/>
  <c r="BP34" i="14"/>
  <c r="BN34" i="14"/>
  <c r="BN71" i="14" s="1"/>
  <c r="BI34" i="14"/>
  <c r="BE34" i="14"/>
  <c r="BE71" i="14" s="1"/>
  <c r="AZ34" i="14"/>
  <c r="AP34" i="14"/>
  <c r="AP71" i="14" s="1"/>
  <c r="AK34" i="14"/>
  <c r="AI34" i="14"/>
  <c r="AI71" i="14" s="1"/>
  <c r="AF34" i="14"/>
  <c r="AB34" i="14"/>
  <c r="AB71" i="14" s="1"/>
  <c r="W34" i="14"/>
  <c r="U34" i="14"/>
  <c r="U71" i="14" s="1"/>
  <c r="P34" i="14"/>
  <c r="L34" i="14"/>
  <c r="L71" i="14" s="1"/>
  <c r="I34" i="14"/>
  <c r="G34" i="14"/>
  <c r="G71" i="14" s="1"/>
  <c r="D34" i="14"/>
  <c r="EF33" i="14"/>
  <c r="EE33" i="14"/>
  <c r="EE70" i="14" s="1"/>
  <c r="DZ33" i="14"/>
  <c r="DX33" i="14"/>
  <c r="DX70" i="14" s="1"/>
  <c r="DS33" i="14"/>
  <c r="DO33" i="14"/>
  <c r="DO70" i="14" s="1"/>
  <c r="DJ33" i="14"/>
  <c r="DH33" i="14"/>
  <c r="DH70" i="14" s="1"/>
  <c r="DD33" i="14"/>
  <c r="CZ33" i="14"/>
  <c r="CZ70" i="14" s="1"/>
  <c r="CU33" i="14"/>
  <c r="CS33" i="14"/>
  <c r="CS70" i="14" s="1"/>
  <c r="CO33" i="14"/>
  <c r="CK33" i="14"/>
  <c r="CK70" i="14" s="1"/>
  <c r="CF33" i="14"/>
  <c r="CD33" i="14"/>
  <c r="CD70" i="14" s="1"/>
  <c r="BY33" i="14"/>
  <c r="BU33" i="14"/>
  <c r="BU70" i="14" s="1"/>
  <c r="BP33" i="14"/>
  <c r="BN33" i="14"/>
  <c r="BN70" i="14" s="1"/>
  <c r="BI33" i="14"/>
  <c r="BE33" i="14"/>
  <c r="BE70" i="14" s="1"/>
  <c r="AZ33" i="14"/>
  <c r="AP33" i="14"/>
  <c r="AP70" i="14" s="1"/>
  <c r="AK33" i="14"/>
  <c r="AI33" i="14"/>
  <c r="AI70" i="14" s="1"/>
  <c r="AF33" i="14"/>
  <c r="AB33" i="14"/>
  <c r="AB70" i="14" s="1"/>
  <c r="W33" i="14"/>
  <c r="U33" i="14"/>
  <c r="U70" i="14" s="1"/>
  <c r="P33" i="14"/>
  <c r="L33" i="14"/>
  <c r="L70" i="14" s="1"/>
  <c r="I33" i="14"/>
  <c r="G33" i="14"/>
  <c r="G70" i="14" s="1"/>
  <c r="D33" i="14"/>
  <c r="EF32" i="14"/>
  <c r="EE32" i="14"/>
  <c r="DZ32" i="14"/>
  <c r="DX32" i="14"/>
  <c r="DX69" i="14" s="1"/>
  <c r="DS32" i="14"/>
  <c r="DO32" i="14"/>
  <c r="DO69" i="14" s="1"/>
  <c r="DJ32" i="14"/>
  <c r="DH32" i="14"/>
  <c r="DH69" i="14" s="1"/>
  <c r="DD32" i="14"/>
  <c r="CZ32" i="14"/>
  <c r="CZ69" i="14" s="1"/>
  <c r="CU32" i="14"/>
  <c r="CS32" i="14"/>
  <c r="CS69" i="14" s="1"/>
  <c r="CO32" i="14"/>
  <c r="CK32" i="14"/>
  <c r="CK69" i="14" s="1"/>
  <c r="CF32" i="14"/>
  <c r="CD32" i="14"/>
  <c r="CD69" i="14" s="1"/>
  <c r="BY32" i="14"/>
  <c r="BU32" i="14"/>
  <c r="BU69" i="14" s="1"/>
  <c r="BP32" i="14"/>
  <c r="BN32" i="14"/>
  <c r="BN69" i="14" s="1"/>
  <c r="BI32" i="14"/>
  <c r="BE32" i="14"/>
  <c r="BE69" i="14" s="1"/>
  <c r="AZ32" i="14"/>
  <c r="AX32" i="14"/>
  <c r="AT32" i="14"/>
  <c r="AP32" i="14"/>
  <c r="AK32" i="14"/>
  <c r="AI32" i="14"/>
  <c r="AF32" i="14"/>
  <c r="AB32" i="14"/>
  <c r="AB69" i="14" s="1"/>
  <c r="W32" i="14"/>
  <c r="U32" i="14"/>
  <c r="U69" i="14" s="1"/>
  <c r="P32" i="14"/>
  <c r="L32" i="14"/>
  <c r="I32" i="14"/>
  <c r="G32" i="14"/>
  <c r="G69" i="14" s="1"/>
  <c r="D32" i="14"/>
  <c r="EF31" i="14"/>
  <c r="EE31" i="14"/>
  <c r="EE68" i="14" s="1"/>
  <c r="DZ31" i="14"/>
  <c r="DX31" i="14"/>
  <c r="DS31" i="14"/>
  <c r="DO31" i="14"/>
  <c r="DO68" i="14" s="1"/>
  <c r="DJ31" i="14"/>
  <c r="DH31" i="14"/>
  <c r="DH68" i="14" s="1"/>
  <c r="DD31" i="14"/>
  <c r="CZ31" i="14"/>
  <c r="CZ68" i="14" s="1"/>
  <c r="CU31" i="14"/>
  <c r="CS31" i="14"/>
  <c r="CS68" i="14" s="1"/>
  <c r="CO31" i="14"/>
  <c r="CK31" i="14"/>
  <c r="CK68" i="14" s="1"/>
  <c r="CF31" i="14"/>
  <c r="CD31" i="14"/>
  <c r="CD68" i="14" s="1"/>
  <c r="BY31" i="14"/>
  <c r="BU31" i="14"/>
  <c r="BU68" i="14" s="1"/>
  <c r="BP31" i="14"/>
  <c r="BN31" i="14"/>
  <c r="BN68" i="14" s="1"/>
  <c r="BI31" i="14"/>
  <c r="BE31" i="14"/>
  <c r="BE68" i="14" s="1"/>
  <c r="AZ31" i="14"/>
  <c r="AX31" i="14"/>
  <c r="AX68" i="14" s="1"/>
  <c r="AT31" i="14"/>
  <c r="AP31" i="14"/>
  <c r="AP68" i="14" s="1"/>
  <c r="AK31" i="14"/>
  <c r="AI31" i="14"/>
  <c r="AI68" i="14" s="1"/>
  <c r="AF31" i="14"/>
  <c r="AB31" i="14"/>
  <c r="AB68" i="14" s="1"/>
  <c r="W31" i="14"/>
  <c r="U31" i="14"/>
  <c r="U68" i="14" s="1"/>
  <c r="P31" i="14"/>
  <c r="L31" i="14"/>
  <c r="L68" i="14" s="1"/>
  <c r="I31" i="14"/>
  <c r="G31" i="14"/>
  <c r="G68" i="14" s="1"/>
  <c r="D31" i="14"/>
  <c r="EF30" i="14"/>
  <c r="EE30" i="14"/>
  <c r="EE67" i="14" s="1"/>
  <c r="DZ30" i="14"/>
  <c r="DX30" i="14"/>
  <c r="DX67" i="14" s="1"/>
  <c r="DS30" i="14"/>
  <c r="DO30" i="14"/>
  <c r="DO67" i="14" s="1"/>
  <c r="DJ30" i="14"/>
  <c r="DH30" i="14"/>
  <c r="DH67" i="14" s="1"/>
  <c r="DD30" i="14"/>
  <c r="CZ30" i="14"/>
  <c r="CZ67" i="14" s="1"/>
  <c r="CU30" i="14"/>
  <c r="CS30" i="14"/>
  <c r="CS67" i="14" s="1"/>
  <c r="CO30" i="14"/>
  <c r="CK30" i="14"/>
  <c r="CK67" i="14" s="1"/>
  <c r="CF30" i="14"/>
  <c r="CD30" i="14"/>
  <c r="CD67" i="14" s="1"/>
  <c r="BY30" i="14"/>
  <c r="BU30" i="14"/>
  <c r="BU67" i="14" s="1"/>
  <c r="BP30" i="14"/>
  <c r="BN30" i="14"/>
  <c r="BI30" i="14"/>
  <c r="BE30" i="14"/>
  <c r="BE67" i="14" s="1"/>
  <c r="AZ30" i="14"/>
  <c r="AX30" i="14"/>
  <c r="AX67" i="14" s="1"/>
  <c r="AT30" i="14"/>
  <c r="AP30" i="14"/>
  <c r="AP67" i="14" s="1"/>
  <c r="AK30" i="14"/>
  <c r="AI30" i="14"/>
  <c r="AI67" i="14" s="1"/>
  <c r="AF30" i="14"/>
  <c r="AB30" i="14"/>
  <c r="AB67" i="14" s="1"/>
  <c r="W30" i="14"/>
  <c r="U30" i="14"/>
  <c r="U67" i="14" s="1"/>
  <c r="P30" i="14"/>
  <c r="L30" i="14"/>
  <c r="L67" i="14" s="1"/>
  <c r="I30" i="14"/>
  <c r="G30" i="14"/>
  <c r="G67" i="14" s="1"/>
  <c r="D30" i="14"/>
  <c r="EF29" i="14"/>
  <c r="EE29" i="14"/>
  <c r="DZ29" i="14"/>
  <c r="DX29" i="14"/>
  <c r="DS29" i="14"/>
  <c r="DO29" i="14"/>
  <c r="DO66" i="14" s="1"/>
  <c r="DJ29" i="14"/>
  <c r="DH29" i="14"/>
  <c r="DH66" i="14" s="1"/>
  <c r="DD29" i="14"/>
  <c r="CZ29" i="14"/>
  <c r="CZ66" i="14" s="1"/>
  <c r="CU29" i="14"/>
  <c r="CS29" i="14"/>
  <c r="CS66" i="14" s="1"/>
  <c r="CO29" i="14"/>
  <c r="CK29" i="14"/>
  <c r="CK66" i="14" s="1"/>
  <c r="CF29" i="14"/>
  <c r="CD29" i="14"/>
  <c r="CD66" i="14" s="1"/>
  <c r="BY29" i="14"/>
  <c r="BU29" i="14"/>
  <c r="BU66" i="14" s="1"/>
  <c r="BP29" i="14"/>
  <c r="BE29" i="14"/>
  <c r="BE66" i="14" s="1"/>
  <c r="AZ29" i="14"/>
  <c r="AX29" i="14"/>
  <c r="AX66" i="14" s="1"/>
  <c r="AT29" i="14"/>
  <c r="AP29" i="14"/>
  <c r="AP66" i="14" s="1"/>
  <c r="AK29" i="14"/>
  <c r="AI29" i="14"/>
  <c r="AF29" i="14"/>
  <c r="AB29" i="14"/>
  <c r="AB66" i="14" s="1"/>
  <c r="W29" i="14"/>
  <c r="U29" i="14"/>
  <c r="P29" i="14"/>
  <c r="L29" i="14"/>
  <c r="L66" i="14" s="1"/>
  <c r="I29" i="14"/>
  <c r="G29" i="14"/>
  <c r="D29" i="14"/>
  <c r="EF28" i="14"/>
  <c r="DX28" i="14"/>
  <c r="DX65" i="14" s="1"/>
  <c r="DS28" i="14"/>
  <c r="DO28" i="14"/>
  <c r="DO65" i="14" s="1"/>
  <c r="DJ28" i="14"/>
  <c r="DH28" i="14"/>
  <c r="DH65" i="14" s="1"/>
  <c r="DD28" i="14"/>
  <c r="CZ28" i="14"/>
  <c r="CZ65" i="14" s="1"/>
  <c r="CU28" i="14"/>
  <c r="CS28" i="14"/>
  <c r="CS65" i="14" s="1"/>
  <c r="CO28" i="14"/>
  <c r="CK28" i="14"/>
  <c r="CK65" i="14" s="1"/>
  <c r="CF28" i="14"/>
  <c r="CD28" i="14"/>
  <c r="CD65" i="14" s="1"/>
  <c r="BY28" i="14"/>
  <c r="BU28" i="14"/>
  <c r="BU65" i="14" s="1"/>
  <c r="BP28" i="14"/>
  <c r="BN28" i="14"/>
  <c r="BN65" i="14" s="1"/>
  <c r="BI28" i="14"/>
  <c r="BE28" i="14"/>
  <c r="BE65" i="14" s="1"/>
  <c r="AZ28" i="14"/>
  <c r="AX28" i="14"/>
  <c r="AX65" i="14" s="1"/>
  <c r="AT28" i="14"/>
  <c r="AP28" i="14"/>
  <c r="AP65" i="14" s="1"/>
  <c r="AK28" i="14"/>
  <c r="AI28" i="14"/>
  <c r="AI65" i="14" s="1"/>
  <c r="AF28" i="14"/>
  <c r="AB28" i="14"/>
  <c r="AB65" i="14" s="1"/>
  <c r="W28" i="14"/>
  <c r="U28" i="14"/>
  <c r="P28" i="14"/>
  <c r="L28" i="14"/>
  <c r="L65" i="14" s="1"/>
  <c r="I28" i="14"/>
  <c r="G28" i="14"/>
  <c r="G65" i="14" s="1"/>
  <c r="D28" i="14"/>
  <c r="EF27" i="14"/>
  <c r="EE27" i="14"/>
  <c r="EE64" i="14" s="1"/>
  <c r="DZ27" i="14"/>
  <c r="DX27" i="14"/>
  <c r="DX64" i="14" s="1"/>
  <c r="DS27" i="14"/>
  <c r="DO27" i="14"/>
  <c r="DJ27" i="14"/>
  <c r="DH27" i="14"/>
  <c r="DH64" i="14" s="1"/>
  <c r="DD27" i="14"/>
  <c r="CZ27" i="14"/>
  <c r="CZ64" i="14" s="1"/>
  <c r="CU27" i="14"/>
  <c r="CS27" i="14"/>
  <c r="CO27" i="14"/>
  <c r="CK27" i="14"/>
  <c r="CF27" i="14"/>
  <c r="CD27" i="14"/>
  <c r="BY27" i="14"/>
  <c r="BU27" i="14"/>
  <c r="BU64" i="14" s="1"/>
  <c r="BP27" i="14"/>
  <c r="BN27" i="14"/>
  <c r="BN64" i="14" s="1"/>
  <c r="BI27" i="14"/>
  <c r="BE27" i="14"/>
  <c r="BE64" i="14" s="1"/>
  <c r="AZ27" i="14"/>
  <c r="AX27" i="14"/>
  <c r="AX64" i="14" s="1"/>
  <c r="AT27" i="14"/>
  <c r="AP27" i="14"/>
  <c r="AP64" i="14" s="1"/>
  <c r="AK27" i="14"/>
  <c r="AI27" i="14"/>
  <c r="AI64" i="14" s="1"/>
  <c r="AF27" i="14"/>
  <c r="AB27" i="14"/>
  <c r="AB64" i="14" s="1"/>
  <c r="W27" i="14"/>
  <c r="U27" i="14"/>
  <c r="U64" i="14" s="1"/>
  <c r="P27" i="14"/>
  <c r="L27" i="14"/>
  <c r="L64" i="14" s="1"/>
  <c r="I27" i="14"/>
  <c r="G27" i="14"/>
  <c r="G64" i="14" s="1"/>
  <c r="D27" i="14"/>
  <c r="EF26" i="14"/>
  <c r="DS26" i="14"/>
  <c r="DJ26" i="14"/>
  <c r="DD26" i="14"/>
  <c r="CU26" i="14"/>
  <c r="CO26" i="14"/>
  <c r="BY26" i="14"/>
  <c r="BP26" i="14"/>
  <c r="AT26" i="14"/>
  <c r="AK26" i="14"/>
  <c r="AF26" i="14"/>
  <c r="W26" i="14"/>
  <c r="P26" i="14"/>
  <c r="I26" i="14"/>
  <c r="EF25" i="14"/>
  <c r="DJ25" i="14"/>
  <c r="BP25" i="14"/>
  <c r="P25" i="14"/>
  <c r="D25" i="14"/>
  <c r="EF24" i="14"/>
  <c r="BP24" i="14"/>
  <c r="P24" i="14"/>
  <c r="EF23" i="14"/>
  <c r="DJ23" i="14"/>
  <c r="BP23" i="14"/>
  <c r="EF22" i="14"/>
  <c r="DJ22" i="14"/>
  <c r="BP22" i="14"/>
  <c r="EF21" i="14"/>
  <c r="DZ21" i="14"/>
  <c r="DS21" i="14"/>
  <c r="DJ21" i="14"/>
  <c r="DD21" i="14"/>
  <c r="CO21" i="14"/>
  <c r="CF21" i="14"/>
  <c r="BY21" i="14"/>
  <c r="BP21" i="14"/>
  <c r="BI21" i="14"/>
  <c r="AZ21" i="14"/>
  <c r="AT21" i="14"/>
  <c r="AK21" i="14"/>
  <c r="AF21" i="14"/>
  <c r="W21" i="14"/>
  <c r="P21" i="14"/>
  <c r="I21" i="14"/>
  <c r="D21" i="14"/>
  <c r="EF20" i="14"/>
  <c r="DJ20" i="14"/>
  <c r="CU20" i="14"/>
  <c r="AK20" i="14"/>
  <c r="EF19" i="14"/>
  <c r="DZ19" i="14"/>
  <c r="DS19" i="14"/>
  <c r="DJ19" i="14"/>
  <c r="DD19" i="14"/>
  <c r="CO19" i="14"/>
  <c r="CF19" i="14"/>
  <c r="BY19" i="14"/>
  <c r="BP19" i="14"/>
  <c r="BI19" i="14"/>
  <c r="AZ19" i="14"/>
  <c r="AT19" i="14"/>
  <c r="AF19" i="14"/>
  <c r="W19" i="14"/>
  <c r="P19" i="14"/>
  <c r="I19" i="14"/>
  <c r="D19" i="14"/>
  <c r="EF18" i="14"/>
  <c r="DJ18" i="14"/>
  <c r="BP18" i="14"/>
  <c r="W18" i="14"/>
  <c r="P18" i="14"/>
  <c r="EF17" i="14"/>
  <c r="DZ17" i="14"/>
  <c r="DS17" i="14"/>
  <c r="DJ17" i="14"/>
  <c r="DD17" i="14"/>
  <c r="CU17" i="14"/>
  <c r="CO17" i="14"/>
  <c r="CF17" i="14"/>
  <c r="BY17" i="14"/>
  <c r="BP17" i="14"/>
  <c r="BI17" i="14"/>
  <c r="AZ17" i="14"/>
  <c r="AT17" i="14"/>
  <c r="AK17" i="14"/>
  <c r="AF17" i="14"/>
  <c r="W17" i="14"/>
  <c r="P17" i="14"/>
  <c r="I17" i="14"/>
  <c r="D17" i="14"/>
  <c r="EF16" i="14"/>
  <c r="DZ16" i="14"/>
  <c r="DS16" i="14"/>
  <c r="DJ16" i="14"/>
  <c r="DD16" i="14"/>
  <c r="CU16" i="14"/>
  <c r="CO16" i="14"/>
  <c r="CF16" i="14"/>
  <c r="BY16" i="14"/>
  <c r="BP16" i="14"/>
  <c r="BI16" i="14"/>
  <c r="AZ16" i="14"/>
  <c r="AT16" i="14"/>
  <c r="AK16" i="14"/>
  <c r="AF16" i="14"/>
  <c r="W16" i="14"/>
  <c r="P16" i="14"/>
  <c r="I16" i="14"/>
  <c r="D16" i="14"/>
  <c r="EF15" i="14"/>
  <c r="DZ15" i="14"/>
  <c r="DS15" i="14"/>
  <c r="DJ15" i="14"/>
  <c r="DD15" i="14"/>
  <c r="CU15" i="14"/>
  <c r="CO15" i="14"/>
  <c r="CF15" i="14"/>
  <c r="BY15" i="14"/>
  <c r="BP15" i="14"/>
  <c r="BI15" i="14"/>
  <c r="AZ15" i="14"/>
  <c r="AT15" i="14"/>
  <c r="AK15" i="14"/>
  <c r="AF15" i="14"/>
  <c r="W15" i="14"/>
  <c r="P15" i="14"/>
  <c r="I15" i="14"/>
  <c r="D15" i="14"/>
  <c r="EF14" i="14"/>
  <c r="DZ14" i="14"/>
  <c r="DS14" i="14"/>
  <c r="DJ14" i="14"/>
  <c r="DD14" i="14"/>
  <c r="CU14" i="14"/>
  <c r="CO14" i="14"/>
  <c r="CF14" i="14"/>
  <c r="BY14" i="14"/>
  <c r="BP14" i="14"/>
  <c r="BI14" i="14"/>
  <c r="AZ14" i="14"/>
  <c r="AT14" i="14"/>
  <c r="AK14" i="14"/>
  <c r="AF14" i="14"/>
  <c r="W14" i="14"/>
  <c r="P14" i="14"/>
  <c r="I14" i="14"/>
  <c r="D14" i="14"/>
  <c r="EF13" i="14"/>
  <c r="DZ13" i="14"/>
  <c r="DS13" i="14"/>
  <c r="DJ13" i="14"/>
  <c r="DD13" i="14"/>
  <c r="CU13" i="14"/>
  <c r="CO13" i="14"/>
  <c r="CF13" i="14"/>
  <c r="BY13" i="14"/>
  <c r="BP13" i="14"/>
  <c r="BI13" i="14"/>
  <c r="AZ13" i="14"/>
  <c r="AT13" i="14"/>
  <c r="AK13" i="14"/>
  <c r="AF13" i="14"/>
  <c r="W13" i="14"/>
  <c r="P13" i="14"/>
  <c r="I13" i="14"/>
  <c r="D13" i="14"/>
  <c r="EF12" i="14"/>
  <c r="DZ12" i="14"/>
  <c r="DS12" i="14"/>
  <c r="DJ12" i="14"/>
  <c r="DD12" i="14"/>
  <c r="CU12" i="14"/>
  <c r="CO12" i="14"/>
  <c r="CF12" i="14"/>
  <c r="BY12" i="14"/>
  <c r="BP12" i="14"/>
  <c r="BI12" i="14"/>
  <c r="AZ12" i="14"/>
  <c r="AK12" i="14"/>
  <c r="AF12" i="14"/>
  <c r="W12" i="14"/>
  <c r="P12" i="14"/>
  <c r="I12" i="14"/>
  <c r="D12" i="14"/>
  <c r="EF11" i="14"/>
  <c r="EG25" i="14" s="1"/>
  <c r="DZ11" i="14"/>
  <c r="DS11" i="14"/>
  <c r="DJ11" i="14"/>
  <c r="DD11" i="14"/>
  <c r="CU11" i="14"/>
  <c r="CO11" i="14"/>
  <c r="CF11" i="14"/>
  <c r="BY11" i="14"/>
  <c r="BP11" i="14"/>
  <c r="BI11" i="14"/>
  <c r="AZ11" i="14"/>
  <c r="AK11" i="14"/>
  <c r="AF11" i="14"/>
  <c r="W11" i="14"/>
  <c r="P11" i="14"/>
  <c r="I11" i="14"/>
  <c r="D11" i="14"/>
  <c r="EF10" i="14"/>
  <c r="DZ10" i="14"/>
  <c r="DS10" i="14"/>
  <c r="DJ10" i="14"/>
  <c r="DD10" i="14"/>
  <c r="CU10" i="14"/>
  <c r="CO10" i="14"/>
  <c r="CF10" i="14"/>
  <c r="BY10" i="14"/>
  <c r="BP10" i="14"/>
  <c r="BI10" i="14"/>
  <c r="AZ10" i="14"/>
  <c r="AT10" i="14"/>
  <c r="AK10" i="14"/>
  <c r="AF10" i="14"/>
  <c r="W10" i="14"/>
  <c r="P10" i="14"/>
  <c r="I10" i="14"/>
  <c r="D10" i="14"/>
  <c r="EF9" i="14"/>
  <c r="DZ9" i="14"/>
  <c r="DS9" i="14"/>
  <c r="DJ9" i="14"/>
  <c r="DD9" i="14"/>
  <c r="CU9" i="14"/>
  <c r="CO9" i="14"/>
  <c r="CF9" i="14"/>
  <c r="BY9" i="14"/>
  <c r="BP9" i="14"/>
  <c r="BI9" i="14"/>
  <c r="AZ9" i="14"/>
  <c r="AT9" i="14"/>
  <c r="AK9" i="14"/>
  <c r="AF9" i="14"/>
  <c r="W9" i="14"/>
  <c r="P9" i="14"/>
  <c r="I9" i="14"/>
  <c r="D9" i="14"/>
  <c r="EF8" i="14"/>
  <c r="DZ8" i="14"/>
  <c r="DS8" i="14"/>
  <c r="DJ8" i="14"/>
  <c r="DD8" i="14"/>
  <c r="CU8" i="14"/>
  <c r="CO8" i="14"/>
  <c r="CF8" i="14"/>
  <c r="BY8" i="14"/>
  <c r="BP8" i="14"/>
  <c r="BI8" i="14"/>
  <c r="AZ8" i="14"/>
  <c r="AT8" i="14"/>
  <c r="AK8" i="14"/>
  <c r="AF8" i="14"/>
  <c r="W8" i="14"/>
  <c r="P8" i="14"/>
  <c r="I8" i="14"/>
  <c r="D8" i="14"/>
  <c r="EF7" i="14"/>
  <c r="DZ7" i="14"/>
  <c r="DS7" i="14"/>
  <c r="DJ7" i="14"/>
  <c r="DD7" i="14"/>
  <c r="CU7" i="14"/>
  <c r="CO7" i="14"/>
  <c r="CF7" i="14"/>
  <c r="BY7" i="14"/>
  <c r="BP7" i="14"/>
  <c r="AZ7" i="14"/>
  <c r="AT7" i="14"/>
  <c r="AK7" i="14"/>
  <c r="AF7" i="14"/>
  <c r="W7" i="14"/>
  <c r="P7" i="14"/>
  <c r="I7" i="14"/>
  <c r="D7" i="14"/>
  <c r="EF6" i="14"/>
  <c r="EG6" i="14" s="1"/>
  <c r="DS6" i="14"/>
  <c r="DJ6" i="14"/>
  <c r="DD6" i="14"/>
  <c r="CU6" i="14"/>
  <c r="CO6" i="14"/>
  <c r="CF6" i="14"/>
  <c r="BY6" i="14"/>
  <c r="BP6" i="14"/>
  <c r="BI6" i="14"/>
  <c r="AZ6" i="14"/>
  <c r="AT6" i="14"/>
  <c r="AK6" i="14"/>
  <c r="AF6" i="14"/>
  <c r="W6" i="14"/>
  <c r="P6" i="14"/>
  <c r="I6" i="14"/>
  <c r="D6" i="14"/>
  <c r="EF5" i="14"/>
  <c r="EG16" i="14" s="1"/>
  <c r="DZ5" i="14"/>
  <c r="DS5" i="14"/>
  <c r="DJ5" i="14"/>
  <c r="DD5" i="14"/>
  <c r="CU5" i="14"/>
  <c r="CO5" i="14"/>
  <c r="CF5" i="14"/>
  <c r="BY5" i="14"/>
  <c r="BP5" i="14"/>
  <c r="BI5" i="14"/>
  <c r="AZ5" i="14"/>
  <c r="AT5" i="14"/>
  <c r="AK5" i="14"/>
  <c r="AF5" i="14"/>
  <c r="W5" i="14"/>
  <c r="P5" i="14"/>
  <c r="I5" i="14"/>
  <c r="D5" i="14"/>
  <c r="EG10" i="14" l="1"/>
  <c r="EG8" i="14"/>
  <c r="EG18" i="14"/>
  <c r="EG19" i="14"/>
  <c r="EG31" i="14"/>
  <c r="EG32" i="14"/>
  <c r="EG36" i="14"/>
  <c r="EG40" i="14"/>
  <c r="EG46" i="14"/>
  <c r="EG48" i="14"/>
  <c r="AF54" i="14"/>
  <c r="BY65" i="14"/>
  <c r="DS67" i="14"/>
  <c r="DS68" i="14"/>
  <c r="EG37" i="14"/>
  <c r="P54" i="14"/>
  <c r="P53" i="14"/>
  <c r="AF71" i="14"/>
  <c r="EG7" i="14"/>
  <c r="EG12" i="14"/>
  <c r="EG20" i="14"/>
  <c r="EG24" i="14"/>
  <c r="EG38" i="14"/>
  <c r="EG44" i="14"/>
  <c r="BY53" i="14"/>
  <c r="U54" i="14"/>
  <c r="BX89" i="14"/>
  <c r="BY85" i="14"/>
  <c r="BY80" i="14"/>
  <c r="BY75" i="14"/>
  <c r="BY71" i="14"/>
  <c r="BY69" i="14"/>
  <c r="BY66" i="14"/>
  <c r="EF64" i="14"/>
  <c r="BY64" i="14"/>
  <c r="DJ65" i="14"/>
  <c r="AF65" i="14"/>
  <c r="P67" i="14"/>
  <c r="W67" i="14"/>
  <c r="BI68" i="14"/>
  <c r="DD64" i="14"/>
  <c r="DD68" i="14"/>
  <c r="EF74" i="14"/>
  <c r="BI74" i="14"/>
  <c r="EG11" i="14"/>
  <c r="EG5" i="14"/>
  <c r="EG15" i="14"/>
  <c r="EG21" i="14"/>
  <c r="EG29" i="14"/>
  <c r="EG39" i="14"/>
  <c r="EG41" i="14"/>
  <c r="EG43" i="14"/>
  <c r="EG47" i="14"/>
  <c r="EG54" i="14"/>
  <c r="AF68" i="14"/>
  <c r="EG45" i="14"/>
  <c r="EG23" i="14"/>
  <c r="EG28" i="14"/>
  <c r="EG30" i="14"/>
  <c r="EG34" i="14"/>
  <c r="EG42" i="14"/>
  <c r="AF64" i="14"/>
  <c r="P65" i="14"/>
  <c r="I66" i="14"/>
  <c r="I67" i="14"/>
  <c r="I64" i="14"/>
  <c r="EF68" i="14"/>
  <c r="D64" i="14"/>
  <c r="D68" i="14"/>
  <c r="D72" i="14"/>
  <c r="DS64" i="14"/>
  <c r="DS66" i="14"/>
  <c r="EG17" i="14"/>
  <c r="EG26" i="14"/>
  <c r="EG14" i="14"/>
  <c r="EG27" i="14"/>
  <c r="EG33" i="14"/>
  <c r="EG35" i="14"/>
  <c r="Q89" i="14"/>
  <c r="DI89" i="14"/>
  <c r="DJ82" i="14"/>
  <c r="DJ79" i="14"/>
  <c r="DJ72" i="14"/>
  <c r="DJ77" i="14"/>
  <c r="DJ64" i="14"/>
  <c r="DJ74" i="14"/>
  <c r="CO65" i="14"/>
  <c r="CO64" i="14"/>
  <c r="CO73" i="14"/>
  <c r="CO68" i="14"/>
  <c r="CO66" i="14"/>
  <c r="CO67" i="14"/>
  <c r="I70" i="14"/>
  <c r="BY70" i="14"/>
  <c r="EG9" i="14"/>
  <c r="EG22" i="14"/>
  <c r="D53" i="14"/>
  <c r="BI54" i="14"/>
  <c r="DS54" i="14"/>
  <c r="O89" i="14"/>
  <c r="P84" i="14"/>
  <c r="P76" i="14"/>
  <c r="P85" i="14"/>
  <c r="P64" i="14"/>
  <c r="AF85" i="14"/>
  <c r="AK64" i="14"/>
  <c r="AT64" i="14"/>
  <c r="BA89" i="14"/>
  <c r="BO89" i="14"/>
  <c r="BP85" i="14"/>
  <c r="BP74" i="14"/>
  <c r="BP70" i="14"/>
  <c r="BP83" i="14"/>
  <c r="CC89" i="14"/>
  <c r="CR89" i="14"/>
  <c r="CX89" i="14"/>
  <c r="DG89" i="14"/>
  <c r="DN89" i="14"/>
  <c r="CU65" i="14"/>
  <c r="CU66" i="14"/>
  <c r="EF67" i="14"/>
  <c r="W68" i="14"/>
  <c r="BP69" i="14"/>
  <c r="P70" i="14"/>
  <c r="W70" i="14"/>
  <c r="CO70" i="14"/>
  <c r="CF71" i="14"/>
  <c r="EF72" i="14"/>
  <c r="DD73" i="14"/>
  <c r="I74" i="14"/>
  <c r="BY74" i="14"/>
  <c r="I85" i="14"/>
  <c r="D80" i="14"/>
  <c r="P80" i="14"/>
  <c r="G54" i="14"/>
  <c r="AI54" i="14"/>
  <c r="CS54" i="14"/>
  <c r="C89" i="14"/>
  <c r="R89" i="14"/>
  <c r="X89" i="14"/>
  <c r="AG89" i="14"/>
  <c r="AM89" i="14"/>
  <c r="AV89" i="14"/>
  <c r="BC89" i="14"/>
  <c r="BK89" i="14"/>
  <c r="BQ89" i="14"/>
  <c r="CE89" i="14"/>
  <c r="CF76" i="14"/>
  <c r="CF72" i="14"/>
  <c r="CF70" i="14"/>
  <c r="CF78" i="14"/>
  <c r="CF64" i="14"/>
  <c r="DC89" i="14"/>
  <c r="DD74" i="14"/>
  <c r="DS78" i="14"/>
  <c r="DS73" i="14"/>
  <c r="DR89" i="14"/>
  <c r="DS85" i="14"/>
  <c r="DS75" i="14"/>
  <c r="ED89" i="14"/>
  <c r="DZ66" i="14"/>
  <c r="AK69" i="14"/>
  <c r="DZ69" i="14"/>
  <c r="DJ71" i="14"/>
  <c r="DS71" i="14"/>
  <c r="P72" i="14"/>
  <c r="AF72" i="14"/>
  <c r="DS72" i="14"/>
  <c r="AT73" i="14"/>
  <c r="CF73" i="14"/>
  <c r="W74" i="14"/>
  <c r="AF74" i="14"/>
  <c r="CU75" i="14"/>
  <c r="DD85" i="14"/>
  <c r="AB54" i="14"/>
  <c r="AP54" i="14"/>
  <c r="CF54" i="14"/>
  <c r="CZ54" i="14"/>
  <c r="DH54" i="14"/>
  <c r="J89" i="14"/>
  <c r="S89" i="14"/>
  <c r="AH89" i="14"/>
  <c r="AW89" i="14"/>
  <c r="BR89" i="14"/>
  <c r="DZ74" i="14"/>
  <c r="DY89" i="14"/>
  <c r="DZ76" i="14"/>
  <c r="DZ80" i="14"/>
  <c r="EF66" i="14"/>
  <c r="AK66" i="14"/>
  <c r="BP67" i="14"/>
  <c r="BY67" i="14"/>
  <c r="DZ68" i="14"/>
  <c r="P69" i="14"/>
  <c r="W69" i="14"/>
  <c r="AT69" i="14"/>
  <c r="DJ69" i="14"/>
  <c r="DS69" i="14"/>
  <c r="D70" i="14"/>
  <c r="AK70" i="14"/>
  <c r="AZ70" i="14"/>
  <c r="EF70" i="14"/>
  <c r="EG70" i="14" s="1"/>
  <c r="CU72" i="14"/>
  <c r="AK73" i="14"/>
  <c r="BY73" i="14"/>
  <c r="DZ73" i="14"/>
  <c r="D74" i="14"/>
  <c r="P74" i="14"/>
  <c r="W75" i="14"/>
  <c r="EF82" i="14"/>
  <c r="BP82" i="14"/>
  <c r="BE54" i="14"/>
  <c r="DO54" i="14"/>
  <c r="E89" i="14"/>
  <c r="K89" i="14"/>
  <c r="T89" i="14"/>
  <c r="Z89" i="14"/>
  <c r="AO89" i="14"/>
  <c r="AZ78" i="14"/>
  <c r="AZ74" i="14"/>
  <c r="AY89" i="14"/>
  <c r="BM89" i="14"/>
  <c r="BS89" i="14"/>
  <c r="CA89" i="14"/>
  <c r="CH89" i="14"/>
  <c r="CP89" i="14"/>
  <c r="CV89" i="14"/>
  <c r="DZ64" i="14"/>
  <c r="W65" i="14"/>
  <c r="AZ65" i="14"/>
  <c r="D66" i="14"/>
  <c r="AF66" i="14"/>
  <c r="BP66" i="14"/>
  <c r="CF67" i="14"/>
  <c r="I69" i="14"/>
  <c r="AF69" i="14"/>
  <c r="CU69" i="14"/>
  <c r="DD69" i="14"/>
  <c r="DJ70" i="14"/>
  <c r="DS70" i="14"/>
  <c r="DZ70" i="14"/>
  <c r="I71" i="14"/>
  <c r="AZ71" i="14"/>
  <c r="DD71" i="14"/>
  <c r="AZ72" i="14"/>
  <c r="DD72" i="14"/>
  <c r="CO74" i="14"/>
  <c r="D75" i="14"/>
  <c r="P75" i="14"/>
  <c r="AT75" i="14"/>
  <c r="AK85" i="14"/>
  <c r="AE89" i="14"/>
  <c r="EG13" i="14"/>
  <c r="F89" i="14"/>
  <c r="AA89" i="14"/>
  <c r="AS89" i="14"/>
  <c r="AT85" i="14"/>
  <c r="AT78" i="14"/>
  <c r="AT74" i="14"/>
  <c r="AZ64" i="14"/>
  <c r="BH89" i="14"/>
  <c r="BI73" i="14"/>
  <c r="BI80" i="14"/>
  <c r="BI75" i="14"/>
  <c r="BI69" i="14"/>
  <c r="BT89" i="14"/>
  <c r="CB89" i="14"/>
  <c r="CI89" i="14"/>
  <c r="CQ89" i="14"/>
  <c r="DF89" i="14"/>
  <c r="DM89" i="14"/>
  <c r="DU89" i="14"/>
  <c r="EA89" i="14"/>
  <c r="I65" i="14"/>
  <c r="BP65" i="14"/>
  <c r="P68" i="14"/>
  <c r="AK68" i="14"/>
  <c r="CF69" i="14"/>
  <c r="AF70" i="14"/>
  <c r="DD70" i="14"/>
  <c r="D71" i="14"/>
  <c r="AT72" i="14"/>
  <c r="CO72" i="14"/>
  <c r="CF74" i="14"/>
  <c r="BI76" i="14"/>
  <c r="H89" i="14"/>
  <c r="I78" i="14"/>
  <c r="W78" i="14"/>
  <c r="V89" i="14"/>
  <c r="AJ89" i="14"/>
  <c r="BD89" i="14"/>
  <c r="BL89" i="14"/>
  <c r="BZ89" i="14"/>
  <c r="CN89" i="14"/>
  <c r="CT89" i="14"/>
  <c r="DV89" i="14"/>
  <c r="EB89" i="14"/>
  <c r="EF69" i="14"/>
  <c r="AZ69" i="14"/>
  <c r="CO69" i="14"/>
  <c r="P71" i="14"/>
  <c r="AK71" i="14"/>
  <c r="BI71" i="14"/>
  <c r="AK72" i="14"/>
  <c r="BI72" i="14"/>
  <c r="BP72" i="14"/>
  <c r="DZ72" i="14"/>
  <c r="P73" i="14"/>
  <c r="W73" i="14"/>
  <c r="AZ73" i="14"/>
  <c r="AK74" i="14"/>
  <c r="AF75" i="14"/>
  <c r="AZ75" i="14"/>
  <c r="DD75" i="14"/>
  <c r="I76" i="14"/>
  <c r="BY76" i="14"/>
  <c r="DJ76" i="14"/>
  <c r="DD78" i="14"/>
  <c r="W80" i="14"/>
  <c r="DD80" i="14"/>
  <c r="P83" i="14"/>
  <c r="AF76" i="14"/>
  <c r="AZ76" i="14"/>
  <c r="DD76" i="14"/>
  <c r="EG77" i="14"/>
  <c r="CO78" i="14"/>
  <c r="EF79" i="14"/>
  <c r="CU79" i="14"/>
  <c r="AK80" i="14"/>
  <c r="CO80" i="14"/>
  <c r="EG81" i="14"/>
  <c r="DJ84" i="14"/>
  <c r="CU85" i="14"/>
  <c r="DS74" i="14"/>
  <c r="AK75" i="14"/>
  <c r="CO75" i="14"/>
  <c r="DZ75" i="14"/>
  <c r="D76" i="14"/>
  <c r="W76" i="14"/>
  <c r="CU76" i="14"/>
  <c r="BP77" i="14"/>
  <c r="EF78" i="14"/>
  <c r="AF78" i="14"/>
  <c r="BY78" i="14"/>
  <c r="DZ78" i="14"/>
  <c r="AK79" i="14"/>
  <c r="CF80" i="14"/>
  <c r="DS80" i="14"/>
  <c r="BP81" i="14"/>
  <c r="BP84" i="14"/>
  <c r="CF75" i="14"/>
  <c r="DJ75" i="14"/>
  <c r="AT76" i="14"/>
  <c r="W77" i="14"/>
  <c r="P78" i="14"/>
  <c r="BP78" i="14"/>
  <c r="DJ78" i="14"/>
  <c r="I80" i="14"/>
  <c r="BP80" i="14"/>
  <c r="DJ80" i="14"/>
  <c r="W85" i="14"/>
  <c r="CO85" i="14"/>
  <c r="EF85" i="14"/>
  <c r="BI70" i="14"/>
  <c r="BP71" i="14"/>
  <c r="CO71" i="14"/>
  <c r="CU71" i="14"/>
  <c r="I72" i="14"/>
  <c r="BY72" i="14"/>
  <c r="EF73" i="14"/>
  <c r="D73" i="14"/>
  <c r="AF73" i="14"/>
  <c r="BP73" i="14"/>
  <c r="DJ73" i="14"/>
  <c r="CU74" i="14"/>
  <c r="I75" i="14"/>
  <c r="BP75" i="14"/>
  <c r="AK76" i="14"/>
  <c r="CO76" i="14"/>
  <c r="DS76" i="14"/>
  <c r="P77" i="14"/>
  <c r="BI78" i="14"/>
  <c r="AF80" i="14"/>
  <c r="AZ80" i="14"/>
  <c r="DJ85" i="14"/>
  <c r="EF75" i="14"/>
  <c r="D78" i="14"/>
  <c r="D84" i="14"/>
  <c r="DJ81" i="14"/>
  <c r="EG64" i="14" l="1"/>
  <c r="EG73" i="14"/>
  <c r="EG72" i="14"/>
  <c r="EG75" i="14"/>
  <c r="EG79" i="14"/>
  <c r="EG84" i="14"/>
  <c r="EG83" i="14"/>
  <c r="EG78" i="14"/>
  <c r="EG76" i="14"/>
  <c r="EG66" i="14"/>
  <c r="EG85" i="14"/>
  <c r="EG82" i="14"/>
  <c r="EG67" i="14"/>
  <c r="EG68" i="14"/>
  <c r="EG74" i="14"/>
  <c r="EG65" i="14"/>
  <c r="EG71" i="14"/>
  <c r="EG69" i="14"/>
  <c r="EG80" i="14"/>
  <c r="EF89" i="14"/>
  <c r="CA38" i="15" l="1"/>
  <c r="BZ38" i="15"/>
  <c r="BY38" i="15"/>
  <c r="BX38" i="15"/>
  <c r="BV38" i="15"/>
  <c r="BS38" i="15"/>
  <c r="BR38" i="15"/>
  <c r="BQ38" i="15"/>
  <c r="BP38" i="15"/>
  <c r="BO38" i="15"/>
  <c r="BM38" i="15"/>
  <c r="BN38" i="15" s="1"/>
  <c r="BI38" i="15"/>
  <c r="BH38" i="15"/>
  <c r="BG38" i="15"/>
  <c r="BF38" i="15"/>
  <c r="BE38" i="15"/>
  <c r="BD38" i="15"/>
  <c r="AI38" i="15"/>
  <c r="AH38" i="15"/>
  <c r="AG38" i="15"/>
  <c r="AF38" i="15"/>
  <c r="AD38" i="15"/>
  <c r="AE38" i="15" s="1"/>
  <c r="AA38" i="15"/>
  <c r="Z38" i="15"/>
  <c r="Y38" i="15"/>
  <c r="X38" i="15"/>
  <c r="W38" i="15"/>
  <c r="U38" i="15"/>
  <c r="V38" i="15" s="1"/>
  <c r="Q38" i="15"/>
  <c r="P38" i="15"/>
  <c r="P42" i="15" s="1"/>
  <c r="O38" i="15"/>
  <c r="N38" i="15"/>
  <c r="L38" i="15"/>
  <c r="M38" i="15" s="1"/>
  <c r="H38" i="15"/>
  <c r="G38" i="15"/>
  <c r="F38" i="15"/>
  <c r="E38" i="15"/>
  <c r="C38" i="15"/>
  <c r="BR37" i="15"/>
  <c r="BQ37" i="15"/>
  <c r="BP37" i="15"/>
  <c r="BO37" i="15"/>
  <c r="BM37" i="15"/>
  <c r="CC37" i="15" s="1"/>
  <c r="CA36" i="15"/>
  <c r="BZ36" i="15"/>
  <c r="BY36" i="15"/>
  <c r="BX36" i="15"/>
  <c r="BV36" i="15"/>
  <c r="BS36" i="15"/>
  <c r="BR36" i="15"/>
  <c r="BQ36" i="15"/>
  <c r="BP36" i="15"/>
  <c r="BO36" i="15"/>
  <c r="BM36" i="15"/>
  <c r="BN36" i="15" s="1"/>
  <c r="BI36" i="15"/>
  <c r="BH36" i="15"/>
  <c r="BG36" i="15"/>
  <c r="BF36" i="15"/>
  <c r="BE36" i="15"/>
  <c r="BD36" i="15"/>
  <c r="BA36" i="15"/>
  <c r="AZ36" i="15"/>
  <c r="AY36" i="15"/>
  <c r="AX36" i="15"/>
  <c r="AW36" i="15"/>
  <c r="AU36" i="15"/>
  <c r="AV36" i="15" s="1"/>
  <c r="AQ36" i="15"/>
  <c r="AP36" i="15"/>
  <c r="AO36" i="15"/>
  <c r="AM36" i="15"/>
  <c r="AN36" i="15" s="1"/>
  <c r="AI36" i="15"/>
  <c r="AH36" i="15"/>
  <c r="AG36" i="15"/>
  <c r="AF36" i="15"/>
  <c r="AD36" i="15"/>
  <c r="AE36" i="15" s="1"/>
  <c r="AA36" i="15"/>
  <c r="Z36" i="15"/>
  <c r="Y36" i="15"/>
  <c r="X36" i="15"/>
  <c r="W36" i="15"/>
  <c r="U36" i="15"/>
  <c r="V36" i="15" s="1"/>
  <c r="Q36" i="15"/>
  <c r="P36" i="15"/>
  <c r="O36" i="15"/>
  <c r="N36" i="15"/>
  <c r="L36" i="15"/>
  <c r="H36" i="15"/>
  <c r="G36" i="15"/>
  <c r="F36" i="15"/>
  <c r="E36" i="15"/>
  <c r="C36" i="15"/>
  <c r="CC36" i="15" s="1"/>
  <c r="CA35" i="15"/>
  <c r="BZ35" i="15"/>
  <c r="BY35" i="15"/>
  <c r="BX35" i="15"/>
  <c r="BV35" i="15"/>
  <c r="BW35" i="15" s="1"/>
  <c r="BR35" i="15"/>
  <c r="BQ35" i="15"/>
  <c r="BP35" i="15"/>
  <c r="BO35" i="15"/>
  <c r="BM35" i="15"/>
  <c r="BN35" i="15" s="1"/>
  <c r="BI35" i="15"/>
  <c r="BH35" i="15"/>
  <c r="BG35" i="15"/>
  <c r="BF35" i="15"/>
  <c r="BD35" i="15"/>
  <c r="BA35" i="15"/>
  <c r="AZ35" i="15"/>
  <c r="AY35" i="15"/>
  <c r="AX35" i="15"/>
  <c r="AW35" i="15"/>
  <c r="AU35" i="15"/>
  <c r="AV35" i="15" s="1"/>
  <c r="AQ35" i="15"/>
  <c r="AP35" i="15"/>
  <c r="AO35" i="15"/>
  <c r="AM35" i="15"/>
  <c r="AN35" i="15" s="1"/>
  <c r="AI35" i="15"/>
  <c r="AH35" i="15"/>
  <c r="AG35" i="15"/>
  <c r="AF35" i="15"/>
  <c r="AD35" i="15"/>
  <c r="Z35" i="15"/>
  <c r="Y35" i="15"/>
  <c r="X35" i="15"/>
  <c r="W35" i="15"/>
  <c r="U35" i="15"/>
  <c r="V35" i="15" s="1"/>
  <c r="Q35" i="15"/>
  <c r="P35" i="15"/>
  <c r="O35" i="15"/>
  <c r="N35" i="15"/>
  <c r="L35" i="15"/>
  <c r="M35" i="15" s="1"/>
  <c r="I35" i="15"/>
  <c r="H35" i="15"/>
  <c r="G35" i="15"/>
  <c r="F35" i="15"/>
  <c r="E35" i="15"/>
  <c r="C35" i="15"/>
  <c r="CC35" i="15" s="1"/>
  <c r="CA34" i="15"/>
  <c r="BZ34" i="15"/>
  <c r="BY34" i="15"/>
  <c r="BX34" i="15"/>
  <c r="BV34" i="15"/>
  <c r="BS34" i="15"/>
  <c r="BR34" i="15"/>
  <c r="BQ34" i="15"/>
  <c r="BP34" i="15"/>
  <c r="BO34" i="15"/>
  <c r="BM34" i="15"/>
  <c r="BN34" i="15" s="1"/>
  <c r="BI34" i="15"/>
  <c r="BH34" i="15"/>
  <c r="BG34" i="15"/>
  <c r="BF34" i="15"/>
  <c r="BD34" i="15"/>
  <c r="BE34" i="15" s="1"/>
  <c r="AZ34" i="15"/>
  <c r="AY34" i="15"/>
  <c r="AX34" i="15"/>
  <c r="AW34" i="15"/>
  <c r="AU34" i="15"/>
  <c r="AV34" i="15" s="1"/>
  <c r="AQ34" i="15"/>
  <c r="AP34" i="15"/>
  <c r="AO34" i="15"/>
  <c r="AM34" i="15"/>
  <c r="AN34" i="15" s="1"/>
  <c r="AI34" i="15"/>
  <c r="AH34" i="15"/>
  <c r="AG34" i="15"/>
  <c r="AF34" i="15"/>
  <c r="AD34" i="15"/>
  <c r="Z34" i="15"/>
  <c r="Y34" i="15"/>
  <c r="X34" i="15"/>
  <c r="W34" i="15"/>
  <c r="U34" i="15"/>
  <c r="V31" i="15" s="1"/>
  <c r="Q34" i="15"/>
  <c r="P34" i="15"/>
  <c r="O34" i="15"/>
  <c r="N34" i="15"/>
  <c r="L34" i="15"/>
  <c r="H34" i="15"/>
  <c r="G34" i="15"/>
  <c r="F34" i="15"/>
  <c r="E34" i="15"/>
  <c r="C34" i="15"/>
  <c r="D34" i="15" s="1"/>
  <c r="CA33" i="15"/>
  <c r="BZ33" i="15"/>
  <c r="BY33" i="15"/>
  <c r="BX33" i="15"/>
  <c r="BV33" i="15"/>
  <c r="BS33" i="15"/>
  <c r="BR33" i="15"/>
  <c r="BQ33" i="15"/>
  <c r="BP33" i="15"/>
  <c r="BO33" i="15"/>
  <c r="BM33" i="15"/>
  <c r="BN33" i="15" s="1"/>
  <c r="BI33" i="15"/>
  <c r="BH33" i="15"/>
  <c r="BG33" i="15"/>
  <c r="BF33" i="15"/>
  <c r="BE33" i="15"/>
  <c r="BD33" i="15"/>
  <c r="BA33" i="15"/>
  <c r="AZ33" i="15"/>
  <c r="AY33" i="15"/>
  <c r="AX33" i="15"/>
  <c r="AW33" i="15"/>
  <c r="AU33" i="15"/>
  <c r="AV33" i="15" s="1"/>
  <c r="AQ33" i="15"/>
  <c r="AP33" i="15"/>
  <c r="AO33" i="15"/>
  <c r="AM33" i="15"/>
  <c r="AN33" i="15" s="1"/>
  <c r="AI33" i="15"/>
  <c r="AH33" i="15"/>
  <c r="AG33" i="15"/>
  <c r="AF33" i="15"/>
  <c r="AD33" i="15"/>
  <c r="AE33" i="15" s="1"/>
  <c r="AA33" i="15"/>
  <c r="Z33" i="15"/>
  <c r="Y33" i="15"/>
  <c r="X33" i="15"/>
  <c r="W33" i="15"/>
  <c r="U33" i="15"/>
  <c r="V33" i="15" s="1"/>
  <c r="Q33" i="15"/>
  <c r="P33" i="15"/>
  <c r="O33" i="15"/>
  <c r="N33" i="15"/>
  <c r="L33" i="15"/>
  <c r="H33" i="15"/>
  <c r="G33" i="15"/>
  <c r="F33" i="15"/>
  <c r="E33" i="15"/>
  <c r="C33" i="15"/>
  <c r="CC33" i="15" s="1"/>
  <c r="CA32" i="15"/>
  <c r="BZ32" i="15"/>
  <c r="BY32" i="15"/>
  <c r="BX32" i="15"/>
  <c r="BV32" i="15"/>
  <c r="BW32" i="15" s="1"/>
  <c r="BR32" i="15"/>
  <c r="BQ32" i="15"/>
  <c r="BP32" i="15"/>
  <c r="BO32" i="15"/>
  <c r="BO42" i="15" s="1"/>
  <c r="BM32" i="15"/>
  <c r="BN32" i="15" s="1"/>
  <c r="BI32" i="15"/>
  <c r="BH32" i="15"/>
  <c r="BG32" i="15"/>
  <c r="BG42" i="15" s="1"/>
  <c r="BF32" i="15"/>
  <c r="BE32" i="15"/>
  <c r="BD32" i="15"/>
  <c r="AR32" i="15"/>
  <c r="AQ32" i="15"/>
  <c r="AQ42" i="15" s="1"/>
  <c r="AP32" i="15"/>
  <c r="AO32" i="15"/>
  <c r="AM32" i="15"/>
  <c r="AI32" i="15"/>
  <c r="AI42" i="15" s="1"/>
  <c r="AH32" i="15"/>
  <c r="AG32" i="15"/>
  <c r="AF32" i="15"/>
  <c r="AD32" i="15"/>
  <c r="AE31" i="15" s="1"/>
  <c r="AA32" i="15"/>
  <c r="Z32" i="15"/>
  <c r="Y32" i="15"/>
  <c r="X32" i="15"/>
  <c r="W32" i="15"/>
  <c r="V32" i="15"/>
  <c r="U32" i="15"/>
  <c r="U42" i="15" s="1"/>
  <c r="Q32" i="15"/>
  <c r="P32" i="15"/>
  <c r="O32" i="15"/>
  <c r="N32" i="15"/>
  <c r="L32" i="15"/>
  <c r="M32" i="15" s="1"/>
  <c r="H32" i="15"/>
  <c r="G32" i="15"/>
  <c r="F32" i="15"/>
  <c r="E32" i="15"/>
  <c r="E42" i="15" s="1"/>
  <c r="C32" i="15"/>
  <c r="CC32" i="15" s="1"/>
  <c r="CB31" i="15"/>
  <c r="CA31" i="15"/>
  <c r="CA42" i="15" s="1"/>
  <c r="BZ31" i="15"/>
  <c r="BZ42" i="15" s="1"/>
  <c r="BY31" i="15"/>
  <c r="BY42" i="15" s="1"/>
  <c r="BX31" i="15"/>
  <c r="BX42" i="15" s="1"/>
  <c r="BV31" i="15"/>
  <c r="BW38" i="15" s="1"/>
  <c r="BR31" i="15"/>
  <c r="BR42" i="15" s="1"/>
  <c r="BQ31" i="15"/>
  <c r="BP31" i="15"/>
  <c r="BP42" i="15" s="1"/>
  <c r="BO31" i="15"/>
  <c r="BN31" i="15"/>
  <c r="BM31" i="15"/>
  <c r="BM42" i="15" s="1"/>
  <c r="BJ31" i="15"/>
  <c r="BI31" i="15"/>
  <c r="BI42" i="15" s="1"/>
  <c r="BH31" i="15"/>
  <c r="BH42" i="15" s="1"/>
  <c r="BG31" i="15"/>
  <c r="BF31" i="15"/>
  <c r="BF42" i="15" s="1"/>
  <c r="BD31" i="15"/>
  <c r="BE31" i="15" s="1"/>
  <c r="BA31" i="15"/>
  <c r="AZ31" i="15"/>
  <c r="AZ42" i="15" s="1"/>
  <c r="AY31" i="15"/>
  <c r="AY42" i="15" s="1"/>
  <c r="AX31" i="15"/>
  <c r="AX42" i="15" s="1"/>
  <c r="AW31" i="15"/>
  <c r="AW42" i="15" s="1"/>
  <c r="AU31" i="15"/>
  <c r="AU42" i="15" s="1"/>
  <c r="AQ31" i="15"/>
  <c r="AP31" i="15"/>
  <c r="AP42" i="15" s="1"/>
  <c r="AO31" i="15"/>
  <c r="AO42" i="15" s="1"/>
  <c r="AM31" i="15"/>
  <c r="AN31" i="15" s="1"/>
  <c r="AJ31" i="15"/>
  <c r="AI31" i="15"/>
  <c r="AH31" i="15"/>
  <c r="AH42" i="15" s="1"/>
  <c r="AG31" i="15"/>
  <c r="AG42" i="15" s="1"/>
  <c r="AF31" i="15"/>
  <c r="AF42" i="15" s="1"/>
  <c r="AD31" i="15"/>
  <c r="AE34" i="15" s="1"/>
  <c r="Z31" i="15"/>
  <c r="Z42" i="15" s="1"/>
  <c r="Y31" i="15"/>
  <c r="Y42" i="15" s="1"/>
  <c r="X31" i="15"/>
  <c r="X42" i="15" s="1"/>
  <c r="W31" i="15"/>
  <c r="W42" i="15" s="1"/>
  <c r="U31" i="15"/>
  <c r="Q31" i="15"/>
  <c r="Q42" i="15" s="1"/>
  <c r="P31" i="15"/>
  <c r="O31" i="15"/>
  <c r="O42" i="15" s="1"/>
  <c r="N31" i="15"/>
  <c r="N42" i="15" s="1"/>
  <c r="L31" i="15"/>
  <c r="L42" i="15" s="1"/>
  <c r="I31" i="15"/>
  <c r="H31" i="15"/>
  <c r="H42" i="15" s="1"/>
  <c r="G31" i="15"/>
  <c r="G42" i="15" s="1"/>
  <c r="F31" i="15"/>
  <c r="F42" i="15" s="1"/>
  <c r="E31" i="15"/>
  <c r="D31" i="15"/>
  <c r="C31" i="15"/>
  <c r="C42" i="15" s="1"/>
  <c r="CA26" i="15"/>
  <c r="BZ26" i="15"/>
  <c r="BY26" i="15"/>
  <c r="BX26" i="15"/>
  <c r="BW26" i="15"/>
  <c r="BV26" i="15"/>
  <c r="CB26" i="15" s="1"/>
  <c r="BR26" i="15"/>
  <c r="BQ26" i="15"/>
  <c r="BP26" i="15"/>
  <c r="BO26" i="15"/>
  <c r="BN26" i="15"/>
  <c r="BM26" i="15"/>
  <c r="BS26" i="15" s="1"/>
  <c r="BI26" i="15"/>
  <c r="BH26" i="15"/>
  <c r="BG26" i="15"/>
  <c r="BF26" i="15"/>
  <c r="BD26" i="15"/>
  <c r="BE26" i="15" s="1"/>
  <c r="AZ26" i="15"/>
  <c r="AY26" i="15"/>
  <c r="AX26" i="15"/>
  <c r="AW26" i="15"/>
  <c r="AV26" i="15"/>
  <c r="AU26" i="15"/>
  <c r="BA26" i="15" s="1"/>
  <c r="AQ26" i="15"/>
  <c r="AP26" i="15"/>
  <c r="AO26" i="15"/>
  <c r="AM26" i="15"/>
  <c r="AI26" i="15"/>
  <c r="AH26" i="15"/>
  <c r="AG26" i="15"/>
  <c r="AF26" i="15"/>
  <c r="AD26" i="15"/>
  <c r="AE26" i="15" s="1"/>
  <c r="Z26" i="15"/>
  <c r="Y26" i="15"/>
  <c r="X26" i="15"/>
  <c r="W26" i="15"/>
  <c r="U26" i="15"/>
  <c r="V26" i="15" s="1"/>
  <c r="Q26" i="15"/>
  <c r="P26" i="15"/>
  <c r="O26" i="15"/>
  <c r="N26" i="15"/>
  <c r="L26" i="15"/>
  <c r="R26" i="15" s="1"/>
  <c r="H26" i="15"/>
  <c r="G26" i="15"/>
  <c r="F26" i="15"/>
  <c r="E26" i="15"/>
  <c r="C26" i="15"/>
  <c r="I26" i="15" s="1"/>
  <c r="CA25" i="15"/>
  <c r="BZ25" i="15"/>
  <c r="BY25" i="15"/>
  <c r="BX25" i="15"/>
  <c r="BW25" i="15"/>
  <c r="BV25" i="15"/>
  <c r="BR25" i="15"/>
  <c r="BQ25" i="15"/>
  <c r="BP25" i="15"/>
  <c r="BO25" i="15"/>
  <c r="BN25" i="15"/>
  <c r="BM25" i="15"/>
  <c r="BI25" i="15"/>
  <c r="BH25" i="15"/>
  <c r="BG25" i="15"/>
  <c r="BF25" i="15"/>
  <c r="BE25" i="15"/>
  <c r="BD25" i="15"/>
  <c r="AZ25" i="15"/>
  <c r="AY25" i="15"/>
  <c r="AX25" i="15"/>
  <c r="AW25" i="15"/>
  <c r="AV25" i="15"/>
  <c r="AU25" i="15"/>
  <c r="AQ25" i="15"/>
  <c r="AP25" i="15"/>
  <c r="AO25" i="15"/>
  <c r="AM25" i="15"/>
  <c r="AR26" i="15" s="1"/>
  <c r="AI25" i="15"/>
  <c r="AH25" i="15"/>
  <c r="AG25" i="15"/>
  <c r="AF25" i="15"/>
  <c r="AD25" i="15"/>
  <c r="AE25" i="15" s="1"/>
  <c r="Z25" i="15"/>
  <c r="Y25" i="15"/>
  <c r="X25" i="15"/>
  <c r="W25" i="15"/>
  <c r="U25" i="15"/>
  <c r="V25" i="15" s="1"/>
  <c r="Q25" i="15"/>
  <c r="P25" i="15"/>
  <c r="O25" i="15"/>
  <c r="N25" i="15"/>
  <c r="L25" i="15"/>
  <c r="M26" i="15" s="1"/>
  <c r="H25" i="15"/>
  <c r="G25" i="15"/>
  <c r="F25" i="15"/>
  <c r="E25" i="15"/>
  <c r="C25" i="15"/>
  <c r="CC25" i="15" s="1"/>
  <c r="CC20" i="15"/>
  <c r="CD20" i="15" s="1"/>
  <c r="CB20" i="15"/>
  <c r="CB38" i="15" s="1"/>
  <c r="BW20" i="15"/>
  <c r="BS20" i="15"/>
  <c r="BN20" i="15"/>
  <c r="BJ20" i="15"/>
  <c r="BJ38" i="15" s="1"/>
  <c r="BE20" i="15"/>
  <c r="AJ20" i="15"/>
  <c r="AJ38" i="15" s="1"/>
  <c r="AE20" i="15"/>
  <c r="AA20" i="15"/>
  <c r="V20" i="15"/>
  <c r="R20" i="15"/>
  <c r="R38" i="15" s="1"/>
  <c r="M20" i="15"/>
  <c r="I20" i="15"/>
  <c r="I38" i="15" s="1"/>
  <c r="D20" i="15"/>
  <c r="CC19" i="15"/>
  <c r="CD19" i="15" s="1"/>
  <c r="BS19" i="15"/>
  <c r="BS37" i="15" s="1"/>
  <c r="BN19" i="15"/>
  <c r="CC18" i="15"/>
  <c r="CB18" i="15"/>
  <c r="CB36" i="15" s="1"/>
  <c r="BW18" i="15"/>
  <c r="BS18" i="15"/>
  <c r="BN18" i="15"/>
  <c r="BJ18" i="15"/>
  <c r="BJ36" i="15" s="1"/>
  <c r="BE18" i="15"/>
  <c r="BA18" i="15"/>
  <c r="AV18" i="15"/>
  <c r="AR18" i="15"/>
  <c r="AR36" i="15" s="1"/>
  <c r="AN18" i="15"/>
  <c r="AJ18" i="15"/>
  <c r="AJ36" i="15" s="1"/>
  <c r="AE18" i="15"/>
  <c r="AA18" i="15"/>
  <c r="V18" i="15"/>
  <c r="R18" i="15"/>
  <c r="R36" i="15" s="1"/>
  <c r="M18" i="15"/>
  <c r="I18" i="15"/>
  <c r="I36" i="15" s="1"/>
  <c r="D18" i="15"/>
  <c r="CC17" i="15"/>
  <c r="CD17" i="15" s="1"/>
  <c r="CB17" i="15"/>
  <c r="CB35" i="15" s="1"/>
  <c r="BW17" i="15"/>
  <c r="BS17" i="15"/>
  <c r="BS35" i="15" s="1"/>
  <c r="BN17" i="15"/>
  <c r="BJ17" i="15"/>
  <c r="BJ35" i="15" s="1"/>
  <c r="BE17" i="15"/>
  <c r="BA17" i="15"/>
  <c r="AV17" i="15"/>
  <c r="AR17" i="15"/>
  <c r="AR35" i="15" s="1"/>
  <c r="AN17" i="15"/>
  <c r="AJ17" i="15"/>
  <c r="AJ35" i="15" s="1"/>
  <c r="AE17" i="15"/>
  <c r="AA17" i="15"/>
  <c r="AA35" i="15" s="1"/>
  <c r="V17" i="15"/>
  <c r="R17" i="15"/>
  <c r="R35" i="15" s="1"/>
  <c r="M17" i="15"/>
  <c r="I17" i="15"/>
  <c r="D17" i="15"/>
  <c r="CC16" i="15"/>
  <c r="CD16" i="15" s="1"/>
  <c r="CB16" i="15"/>
  <c r="CB34" i="15" s="1"/>
  <c r="BW16" i="15"/>
  <c r="BS16" i="15"/>
  <c r="BN16" i="15"/>
  <c r="BJ16" i="15"/>
  <c r="BJ34" i="15" s="1"/>
  <c r="BE16" i="15"/>
  <c r="BA16" i="15"/>
  <c r="BA34" i="15" s="1"/>
  <c r="AV16" i="15"/>
  <c r="AR16" i="15"/>
  <c r="AR34" i="15" s="1"/>
  <c r="AN16" i="15"/>
  <c r="AJ16" i="15"/>
  <c r="AJ34" i="15" s="1"/>
  <c r="AE16" i="15"/>
  <c r="AA16" i="15"/>
  <c r="AA34" i="15" s="1"/>
  <c r="V16" i="15"/>
  <c r="R16" i="15"/>
  <c r="R34" i="15" s="1"/>
  <c r="M16" i="15"/>
  <c r="I16" i="15"/>
  <c r="I34" i="15" s="1"/>
  <c r="D16" i="15"/>
  <c r="CC15" i="15"/>
  <c r="CB15" i="15"/>
  <c r="CB33" i="15" s="1"/>
  <c r="BW15" i="15"/>
  <c r="BS15" i="15"/>
  <c r="BN15" i="15"/>
  <c r="BJ15" i="15"/>
  <c r="BJ33" i="15" s="1"/>
  <c r="BE15" i="15"/>
  <c r="BA15" i="15"/>
  <c r="AV15" i="15"/>
  <c r="AR15" i="15"/>
  <c r="AR33" i="15" s="1"/>
  <c r="AN15" i="15"/>
  <c r="AJ15" i="15"/>
  <c r="AJ33" i="15" s="1"/>
  <c r="AE15" i="15"/>
  <c r="AA15" i="15"/>
  <c r="V15" i="15"/>
  <c r="R15" i="15"/>
  <c r="R33" i="15" s="1"/>
  <c r="M15" i="15"/>
  <c r="I15" i="15"/>
  <c r="I33" i="15" s="1"/>
  <c r="D15" i="15"/>
  <c r="CC14" i="15"/>
  <c r="CD14" i="15" s="1"/>
  <c r="CB14" i="15"/>
  <c r="CB32" i="15" s="1"/>
  <c r="BW14" i="15"/>
  <c r="BS14" i="15"/>
  <c r="BS32" i="15" s="1"/>
  <c r="BN14" i="15"/>
  <c r="BJ14" i="15"/>
  <c r="BJ32" i="15" s="1"/>
  <c r="BE14" i="15"/>
  <c r="AR14" i="15"/>
  <c r="AN14" i="15"/>
  <c r="AJ14" i="15"/>
  <c r="AJ32" i="15" s="1"/>
  <c r="AE14" i="15"/>
  <c r="AA14" i="15"/>
  <c r="V14" i="15"/>
  <c r="R14" i="15"/>
  <c r="R32" i="15" s="1"/>
  <c r="M14" i="15"/>
  <c r="I14" i="15"/>
  <c r="I32" i="15" s="1"/>
  <c r="D14" i="15"/>
  <c r="CC13" i="15"/>
  <c r="CD13" i="15" s="1"/>
  <c r="CB13" i="15"/>
  <c r="BW13" i="15"/>
  <c r="BS13" i="15"/>
  <c r="BS31" i="15" s="1"/>
  <c r="BN13" i="15"/>
  <c r="BJ13" i="15"/>
  <c r="BE13" i="15"/>
  <c r="BA13" i="15"/>
  <c r="AV13" i="15"/>
  <c r="AR13" i="15"/>
  <c r="AR31" i="15" s="1"/>
  <c r="AN13" i="15"/>
  <c r="AJ13" i="15"/>
  <c r="AE13" i="15"/>
  <c r="AA13" i="15"/>
  <c r="AA31" i="15" s="1"/>
  <c r="V13" i="15"/>
  <c r="R13" i="15"/>
  <c r="R31" i="15" s="1"/>
  <c r="M13" i="15"/>
  <c r="I13" i="15"/>
  <c r="D13" i="15"/>
  <c r="CC12" i="15"/>
  <c r="CD12" i="15" s="1"/>
  <c r="BW12" i="15"/>
  <c r="BN12" i="15"/>
  <c r="BE12" i="15"/>
  <c r="AE12" i="15"/>
  <c r="V12" i="15"/>
  <c r="M12" i="15"/>
  <c r="D12" i="15"/>
  <c r="CC11" i="15"/>
  <c r="BN11" i="15"/>
  <c r="CC10" i="15"/>
  <c r="CD10" i="15" s="1"/>
  <c r="BW10" i="15"/>
  <c r="BN10" i="15"/>
  <c r="BE10" i="15"/>
  <c r="AV10" i="15"/>
  <c r="AN10" i="15"/>
  <c r="AE10" i="15"/>
  <c r="V10" i="15"/>
  <c r="M10" i="15"/>
  <c r="D10" i="15"/>
  <c r="CC9" i="15"/>
  <c r="BW9" i="15"/>
  <c r="BN9" i="15"/>
  <c r="BE9" i="15"/>
  <c r="AV9" i="15"/>
  <c r="AN9" i="15"/>
  <c r="AE9" i="15"/>
  <c r="V9" i="15"/>
  <c r="M9" i="15"/>
  <c r="D9" i="15"/>
  <c r="CC8" i="15"/>
  <c r="CD9" i="15" s="1"/>
  <c r="BW8" i="15"/>
  <c r="BN8" i="15"/>
  <c r="BE8" i="15"/>
  <c r="AV8" i="15"/>
  <c r="AN8" i="15"/>
  <c r="AE8" i="15"/>
  <c r="V8" i="15"/>
  <c r="M8" i="15"/>
  <c r="D8" i="15"/>
  <c r="CC7" i="15"/>
  <c r="BW7" i="15"/>
  <c r="BN7" i="15"/>
  <c r="BE7" i="15"/>
  <c r="AV7" i="15"/>
  <c r="AN7" i="15"/>
  <c r="AE7" i="15"/>
  <c r="V7" i="15"/>
  <c r="M7" i="15"/>
  <c r="D7" i="15"/>
  <c r="CC6" i="15"/>
  <c r="CD6" i="15" s="1"/>
  <c r="BW6" i="15"/>
  <c r="BN6" i="15"/>
  <c r="BE6" i="15"/>
  <c r="AN6" i="15"/>
  <c r="AE6" i="15"/>
  <c r="V6" i="15"/>
  <c r="M6" i="15"/>
  <c r="D6" i="15"/>
  <c r="CC5" i="15"/>
  <c r="CD5" i="15" s="1"/>
  <c r="BW5" i="15"/>
  <c r="BN5" i="15"/>
  <c r="BE5" i="15"/>
  <c r="AV5" i="15"/>
  <c r="AN5" i="15"/>
  <c r="AE5" i="15"/>
  <c r="V5" i="15"/>
  <c r="M5" i="15"/>
  <c r="D5" i="15"/>
  <c r="CC42" i="15" l="1"/>
  <c r="AN26" i="15"/>
  <c r="BJ26" i="15"/>
  <c r="M34" i="15"/>
  <c r="BW34" i="15"/>
  <c r="CC34" i="15"/>
  <c r="CD34" i="15" s="1"/>
  <c r="AE35" i="15"/>
  <c r="AM42" i="15"/>
  <c r="BV42" i="15"/>
  <c r="CD8" i="15"/>
  <c r="D25" i="15"/>
  <c r="M25" i="15"/>
  <c r="AN25" i="15"/>
  <c r="M31" i="15"/>
  <c r="BW31" i="15"/>
  <c r="CC31" i="15"/>
  <c r="AE32" i="15"/>
  <c r="D33" i="15"/>
  <c r="V34" i="15"/>
  <c r="D36" i="15"/>
  <c r="AD42" i="15"/>
  <c r="CD7" i="15"/>
  <c r="CD11" i="15"/>
  <c r="D26" i="15"/>
  <c r="AN32" i="15"/>
  <c r="M33" i="15"/>
  <c r="BW33" i="15"/>
  <c r="BE35" i="15"/>
  <c r="M36" i="15"/>
  <c r="BW36" i="15"/>
  <c r="D38" i="15"/>
  <c r="CC38" i="15"/>
  <c r="CD15" i="15"/>
  <c r="CD18" i="15"/>
  <c r="AA26" i="15"/>
  <c r="CC26" i="15"/>
  <c r="CD26" i="15" s="1"/>
  <c r="D35" i="15"/>
  <c r="BD42" i="15"/>
  <c r="AJ26" i="15"/>
  <c r="AV31" i="15"/>
  <c r="D32" i="15"/>
  <c r="BN37" i="15"/>
  <c r="CD25" i="15" l="1"/>
  <c r="CD31" i="15"/>
  <c r="CD37" i="15"/>
  <c r="CD36" i="15"/>
  <c r="CD38" i="15"/>
  <c r="CD33" i="15"/>
  <c r="CD35" i="15"/>
  <c r="CD32" i="15"/>
  <c r="S31" i="13" l="1"/>
  <c r="H31" i="13"/>
  <c r="W27" i="13"/>
  <c r="V27" i="13"/>
  <c r="U27" i="13"/>
  <c r="T27" i="13"/>
  <c r="S27" i="13"/>
  <c r="Q27" i="13"/>
  <c r="R27" i="13" s="1"/>
  <c r="M27" i="13"/>
  <c r="L27" i="13"/>
  <c r="K27" i="13"/>
  <c r="J27" i="13"/>
  <c r="I27" i="13"/>
  <c r="H27" i="13"/>
  <c r="G27" i="13"/>
  <c r="F27" i="13"/>
  <c r="E27" i="13"/>
  <c r="C27" i="13"/>
  <c r="X27" i="13" s="1"/>
  <c r="V26" i="13"/>
  <c r="U26" i="13"/>
  <c r="T26" i="13"/>
  <c r="S26" i="13"/>
  <c r="Q26" i="13"/>
  <c r="R26" i="13" s="1"/>
  <c r="N26" i="13"/>
  <c r="M26" i="13"/>
  <c r="L26" i="13"/>
  <c r="K26" i="13"/>
  <c r="J26" i="13"/>
  <c r="H26" i="13"/>
  <c r="I26" i="13" s="1"/>
  <c r="G26" i="13"/>
  <c r="F26" i="13"/>
  <c r="E26" i="13"/>
  <c r="C26" i="13"/>
  <c r="X26" i="13" s="1"/>
  <c r="Y26" i="13" s="1"/>
  <c r="W25" i="13"/>
  <c r="V25" i="13"/>
  <c r="U25" i="13"/>
  <c r="T25" i="13"/>
  <c r="S25" i="13"/>
  <c r="Q25" i="13"/>
  <c r="R25" i="13" s="1"/>
  <c r="M25" i="13"/>
  <c r="L25" i="13"/>
  <c r="K25" i="13"/>
  <c r="K31" i="13" s="1"/>
  <c r="J25" i="13"/>
  <c r="J31" i="13" s="1"/>
  <c r="I25" i="13"/>
  <c r="H25" i="13"/>
  <c r="F25" i="13"/>
  <c r="E25" i="13"/>
  <c r="E31" i="13" s="1"/>
  <c r="C25" i="13"/>
  <c r="X25" i="13" s="1"/>
  <c r="V24" i="13"/>
  <c r="V31" i="13" s="1"/>
  <c r="U24" i="13"/>
  <c r="U31" i="13" s="1"/>
  <c r="T24" i="13"/>
  <c r="T31" i="13" s="1"/>
  <c r="S24" i="13"/>
  <c r="Q24" i="13"/>
  <c r="Q31" i="13" s="1"/>
  <c r="M24" i="13"/>
  <c r="M31" i="13" s="1"/>
  <c r="L24" i="13"/>
  <c r="L31" i="13" s="1"/>
  <c r="K24" i="13"/>
  <c r="J24" i="13"/>
  <c r="H24" i="13"/>
  <c r="I24" i="13" s="1"/>
  <c r="G24" i="13"/>
  <c r="F24" i="13"/>
  <c r="F31" i="13" s="1"/>
  <c r="E24" i="13"/>
  <c r="C24" i="13"/>
  <c r="X24" i="13" s="1"/>
  <c r="V19" i="13"/>
  <c r="U19" i="13"/>
  <c r="T19" i="13"/>
  <c r="S19" i="13"/>
  <c r="Q19" i="13"/>
  <c r="W19" i="13" s="1"/>
  <c r="M19" i="13"/>
  <c r="L19" i="13"/>
  <c r="K19" i="13"/>
  <c r="J19" i="13"/>
  <c r="I19" i="13"/>
  <c r="H19" i="13"/>
  <c r="N19" i="13" s="1"/>
  <c r="F19" i="13"/>
  <c r="E19" i="13"/>
  <c r="C19" i="13"/>
  <c r="X19" i="13" s="1"/>
  <c r="V18" i="13"/>
  <c r="U18" i="13"/>
  <c r="T18" i="13"/>
  <c r="S18" i="13"/>
  <c r="Q18" i="13"/>
  <c r="R18" i="13" s="1"/>
  <c r="M18" i="13"/>
  <c r="L18" i="13"/>
  <c r="K18" i="13"/>
  <c r="J18" i="13"/>
  <c r="H18" i="13"/>
  <c r="I18" i="13" s="1"/>
  <c r="F18" i="13"/>
  <c r="E18" i="13"/>
  <c r="C18" i="13"/>
  <c r="D18" i="13" s="1"/>
  <c r="X13" i="13"/>
  <c r="Y13" i="13" s="1"/>
  <c r="W13" i="13"/>
  <c r="R13" i="13"/>
  <c r="N13" i="13"/>
  <c r="N27" i="13" s="1"/>
  <c r="I13" i="13"/>
  <c r="G13" i="13"/>
  <c r="D13" i="13"/>
  <c r="X12" i="13"/>
  <c r="Y12" i="13" s="1"/>
  <c r="W12" i="13"/>
  <c r="W26" i="13" s="1"/>
  <c r="R12" i="13"/>
  <c r="N12" i="13"/>
  <c r="I12" i="13"/>
  <c r="G12" i="13"/>
  <c r="D12" i="13"/>
  <c r="X11" i="13"/>
  <c r="Y11" i="13" s="1"/>
  <c r="W11" i="13"/>
  <c r="R11" i="13"/>
  <c r="N11" i="13"/>
  <c r="N25" i="13" s="1"/>
  <c r="I11" i="13"/>
  <c r="G11" i="13"/>
  <c r="G25" i="13" s="1"/>
  <c r="D11" i="13"/>
  <c r="X10" i="13"/>
  <c r="Y10" i="13" s="1"/>
  <c r="W10" i="13"/>
  <c r="W24" i="13" s="1"/>
  <c r="R10" i="13"/>
  <c r="N10" i="13"/>
  <c r="N24" i="13" s="1"/>
  <c r="I10" i="13"/>
  <c r="G10" i="13"/>
  <c r="D10" i="13"/>
  <c r="X9" i="13"/>
  <c r="Y9" i="13" s="1"/>
  <c r="R9" i="13"/>
  <c r="I9" i="13"/>
  <c r="D9" i="13"/>
  <c r="X8" i="13"/>
  <c r="Y8" i="13" s="1"/>
  <c r="R8" i="13"/>
  <c r="I8" i="13"/>
  <c r="D8" i="13"/>
  <c r="X7" i="13"/>
  <c r="Y7" i="13" s="1"/>
  <c r="R7" i="13"/>
  <c r="I7" i="13"/>
  <c r="D7" i="13"/>
  <c r="Y6" i="13"/>
  <c r="X6" i="13"/>
  <c r="R6" i="13"/>
  <c r="I6" i="13"/>
  <c r="D6" i="13"/>
  <c r="Y19" i="13" l="1"/>
  <c r="Y24" i="13"/>
  <c r="Y25" i="13"/>
  <c r="Y27" i="13"/>
  <c r="C31" i="13"/>
  <c r="X31" i="13" s="1"/>
  <c r="X18" i="13"/>
  <c r="Y18" i="13" s="1"/>
  <c r="G19" i="13"/>
  <c r="D24" i="13"/>
  <c r="R24" i="13"/>
  <c r="D26" i="13"/>
  <c r="D19" i="13"/>
  <c r="R19" i="13"/>
  <c r="D25" i="13"/>
  <c r="D27" i="13"/>
  <c r="Z45" i="12" l="1"/>
  <c r="F45" i="12"/>
  <c r="AC41" i="12"/>
  <c r="AB41" i="12"/>
  <c r="AA41" i="12"/>
  <c r="Z41" i="12"/>
  <c r="X41" i="12"/>
  <c r="W41" i="12"/>
  <c r="V41" i="12"/>
  <c r="U41" i="12"/>
  <c r="T41" i="12"/>
  <c r="S41" i="12"/>
  <c r="Q41" i="12"/>
  <c r="AE41" i="12" s="1"/>
  <c r="M41" i="12"/>
  <c r="L41" i="12"/>
  <c r="K41" i="12"/>
  <c r="J41" i="12"/>
  <c r="I41" i="12"/>
  <c r="H41" i="12"/>
  <c r="F41" i="12"/>
  <c r="E41" i="12"/>
  <c r="C41" i="12"/>
  <c r="D41" i="12" s="1"/>
  <c r="AD40" i="12"/>
  <c r="AC40" i="12"/>
  <c r="AB40" i="12"/>
  <c r="AA40" i="12"/>
  <c r="Z40" i="12"/>
  <c r="X40" i="12"/>
  <c r="AE40" i="12" s="1"/>
  <c r="W40" i="12"/>
  <c r="V40" i="12"/>
  <c r="U40" i="12"/>
  <c r="T40" i="12"/>
  <c r="S40" i="12"/>
  <c r="Q40" i="12"/>
  <c r="R40" i="12" s="1"/>
  <c r="M40" i="12"/>
  <c r="L40" i="12"/>
  <c r="K40" i="12"/>
  <c r="J40" i="12"/>
  <c r="H40" i="12"/>
  <c r="G40" i="12"/>
  <c r="F40" i="12"/>
  <c r="E40" i="12"/>
  <c r="C40" i="12"/>
  <c r="D40" i="12" s="1"/>
  <c r="AE39" i="12"/>
  <c r="AC39" i="12"/>
  <c r="AB39" i="12"/>
  <c r="AA39" i="12"/>
  <c r="Z39" i="12"/>
  <c r="Y39" i="12"/>
  <c r="X39" i="12"/>
  <c r="W39" i="12"/>
  <c r="V39" i="12"/>
  <c r="U39" i="12"/>
  <c r="T39" i="12"/>
  <c r="S39" i="12"/>
  <c r="Q39" i="12"/>
  <c r="R39" i="12" s="1"/>
  <c r="M39" i="12"/>
  <c r="L39" i="12"/>
  <c r="K39" i="12"/>
  <c r="J39" i="12"/>
  <c r="H39" i="12"/>
  <c r="I39" i="12" s="1"/>
  <c r="F39" i="12"/>
  <c r="E39" i="12"/>
  <c r="C39" i="12"/>
  <c r="D39" i="12" s="1"/>
  <c r="AD38" i="12"/>
  <c r="AC38" i="12"/>
  <c r="AB38" i="12"/>
  <c r="AA38" i="12"/>
  <c r="Z38" i="12"/>
  <c r="X38" i="12"/>
  <c r="W38" i="12"/>
  <c r="V38" i="12"/>
  <c r="U38" i="12"/>
  <c r="T38" i="12"/>
  <c r="S38" i="12"/>
  <c r="Q38" i="12"/>
  <c r="AE38" i="12" s="1"/>
  <c r="M38" i="12"/>
  <c r="L38" i="12"/>
  <c r="K38" i="12"/>
  <c r="J38" i="12"/>
  <c r="I38" i="12"/>
  <c r="H38" i="12"/>
  <c r="F38" i="12"/>
  <c r="E38" i="12"/>
  <c r="C38" i="12"/>
  <c r="D38" i="12" s="1"/>
  <c r="AD37" i="12"/>
  <c r="AC37" i="12"/>
  <c r="AB37" i="12"/>
  <c r="AA37" i="12"/>
  <c r="Z37" i="12"/>
  <c r="X37" i="12"/>
  <c r="AE37" i="12" s="1"/>
  <c r="W37" i="12"/>
  <c r="V37" i="12"/>
  <c r="U37" i="12"/>
  <c r="T37" i="12"/>
  <c r="S37" i="12"/>
  <c r="Q37" i="12"/>
  <c r="R37" i="12" s="1"/>
  <c r="M37" i="12"/>
  <c r="L37" i="12"/>
  <c r="K37" i="12"/>
  <c r="J37" i="12"/>
  <c r="H37" i="12"/>
  <c r="G37" i="12"/>
  <c r="F37" i="12"/>
  <c r="E37" i="12"/>
  <c r="C37" i="12"/>
  <c r="D37" i="12" s="1"/>
  <c r="AE36" i="12"/>
  <c r="AC36" i="12"/>
  <c r="AB36" i="12"/>
  <c r="AA36" i="12"/>
  <c r="Z36" i="12"/>
  <c r="Y36" i="12"/>
  <c r="X36" i="12"/>
  <c r="W36" i="12"/>
  <c r="V36" i="12"/>
  <c r="U36" i="12"/>
  <c r="T36" i="12"/>
  <c r="S36" i="12"/>
  <c r="Q36" i="12"/>
  <c r="R36" i="12" s="1"/>
  <c r="M36" i="12"/>
  <c r="L36" i="12"/>
  <c r="K36" i="12"/>
  <c r="J36" i="12"/>
  <c r="H36" i="12"/>
  <c r="I36" i="12" s="1"/>
  <c r="F36" i="12"/>
  <c r="E36" i="12"/>
  <c r="C36" i="12"/>
  <c r="D36" i="12" s="1"/>
  <c r="AD35" i="12"/>
  <c r="AC35" i="12"/>
  <c r="AB35" i="12"/>
  <c r="AA35" i="12"/>
  <c r="Z35" i="12"/>
  <c r="Y35" i="12"/>
  <c r="X35" i="12"/>
  <c r="Y41" i="12" s="1"/>
  <c r="W35" i="12"/>
  <c r="V35" i="12"/>
  <c r="U35" i="12"/>
  <c r="T35" i="12"/>
  <c r="S35" i="12"/>
  <c r="Q35" i="12"/>
  <c r="AE35" i="12" s="1"/>
  <c r="M35" i="12"/>
  <c r="L35" i="12"/>
  <c r="K35" i="12"/>
  <c r="J35" i="12"/>
  <c r="J45" i="12" s="1"/>
  <c r="I35" i="12"/>
  <c r="H35" i="12"/>
  <c r="F35" i="12"/>
  <c r="E35" i="12"/>
  <c r="C35" i="12"/>
  <c r="D35" i="12" s="1"/>
  <c r="AD34" i="12"/>
  <c r="AC34" i="12"/>
  <c r="AC45" i="12" s="1"/>
  <c r="AB34" i="12"/>
  <c r="AB45" i="12" s="1"/>
  <c r="AA34" i="12"/>
  <c r="Z34" i="12"/>
  <c r="X34" i="12"/>
  <c r="Y34" i="12" s="1"/>
  <c r="W34" i="12"/>
  <c r="V34" i="12"/>
  <c r="U34" i="12"/>
  <c r="T34" i="12"/>
  <c r="S34" i="12"/>
  <c r="Q34" i="12"/>
  <c r="R34" i="12" s="1"/>
  <c r="M34" i="12"/>
  <c r="L34" i="12"/>
  <c r="K34" i="12"/>
  <c r="J34" i="12"/>
  <c r="I34" i="12"/>
  <c r="H34" i="12"/>
  <c r="I40" i="12" s="1"/>
  <c r="G34" i="12"/>
  <c r="F34" i="12"/>
  <c r="E34" i="12"/>
  <c r="C34" i="12"/>
  <c r="D34" i="12" s="1"/>
  <c r="AE33" i="12"/>
  <c r="AC33" i="12"/>
  <c r="AB33" i="12"/>
  <c r="AA33" i="12"/>
  <c r="AA45" i="12" s="1"/>
  <c r="Z33" i="12"/>
  <c r="Y33" i="12"/>
  <c r="X33" i="12"/>
  <c r="X45" i="12" s="1"/>
  <c r="W33" i="12"/>
  <c r="V33" i="12"/>
  <c r="V45" i="12" s="1"/>
  <c r="U33" i="12"/>
  <c r="U45" i="12" s="1"/>
  <c r="T33" i="12"/>
  <c r="T45" i="12" s="1"/>
  <c r="S33" i="12"/>
  <c r="S45" i="12" s="1"/>
  <c r="Q33" i="12"/>
  <c r="R33" i="12" s="1"/>
  <c r="M33" i="12"/>
  <c r="M45" i="12" s="1"/>
  <c r="L33" i="12"/>
  <c r="L45" i="12" s="1"/>
  <c r="K33" i="12"/>
  <c r="K45" i="12" s="1"/>
  <c r="J33" i="12"/>
  <c r="H33" i="12"/>
  <c r="I33" i="12" s="1"/>
  <c r="F33" i="12"/>
  <c r="E33" i="12"/>
  <c r="E45" i="12" s="1"/>
  <c r="C33" i="12"/>
  <c r="C45" i="12" s="1"/>
  <c r="AC28" i="12"/>
  <c r="AB28" i="12"/>
  <c r="AA28" i="12"/>
  <c r="Z28" i="12"/>
  <c r="Y28" i="12"/>
  <c r="X28" i="12"/>
  <c r="AD28" i="12" s="1"/>
  <c r="V28" i="12"/>
  <c r="U28" i="12"/>
  <c r="T28" i="12"/>
  <c r="S28" i="12"/>
  <c r="Q28" i="12"/>
  <c r="W28" i="12" s="1"/>
  <c r="M28" i="12"/>
  <c r="L28" i="12"/>
  <c r="K28" i="12"/>
  <c r="J28" i="12"/>
  <c r="I28" i="12"/>
  <c r="H28" i="12"/>
  <c r="N28" i="12" s="1"/>
  <c r="F28" i="12"/>
  <c r="E28" i="12"/>
  <c r="C28" i="12"/>
  <c r="D28" i="12" s="1"/>
  <c r="AC27" i="12"/>
  <c r="AB27" i="12"/>
  <c r="AA27" i="12"/>
  <c r="Z27" i="12"/>
  <c r="X27" i="12"/>
  <c r="Y27" i="12" s="1"/>
  <c r="V27" i="12"/>
  <c r="U27" i="12"/>
  <c r="T27" i="12"/>
  <c r="S27" i="12"/>
  <c r="Q27" i="12"/>
  <c r="R27" i="12" s="1"/>
  <c r="M27" i="12"/>
  <c r="L27" i="12"/>
  <c r="K27" i="12"/>
  <c r="J27" i="12"/>
  <c r="H27" i="12"/>
  <c r="I27" i="12" s="1"/>
  <c r="F27" i="12"/>
  <c r="E27" i="12"/>
  <c r="C27" i="12"/>
  <c r="D27" i="12" s="1"/>
  <c r="AE22" i="12"/>
  <c r="AF22" i="12" s="1"/>
  <c r="AD22" i="12"/>
  <c r="AD41" i="12" s="1"/>
  <c r="Y22" i="12"/>
  <c r="W22" i="12"/>
  <c r="R22" i="12"/>
  <c r="N22" i="12"/>
  <c r="N41" i="12" s="1"/>
  <c r="I22" i="12"/>
  <c r="G22" i="12"/>
  <c r="G41" i="12" s="1"/>
  <c r="D22" i="12"/>
  <c r="AE21" i="12"/>
  <c r="AF21" i="12" s="1"/>
  <c r="AD21" i="12"/>
  <c r="Y21" i="12"/>
  <c r="W21" i="12"/>
  <c r="R21" i="12"/>
  <c r="N21" i="12"/>
  <c r="N40" i="12" s="1"/>
  <c r="I21" i="12"/>
  <c r="G21" i="12"/>
  <c r="D21" i="12"/>
  <c r="AE20" i="12"/>
  <c r="AF20" i="12" s="1"/>
  <c r="AD20" i="12"/>
  <c r="AD39" i="12" s="1"/>
  <c r="Y20" i="12"/>
  <c r="W20" i="12"/>
  <c r="R20" i="12"/>
  <c r="N20" i="12"/>
  <c r="N39" i="12" s="1"/>
  <c r="I20" i="12"/>
  <c r="G20" i="12"/>
  <c r="G39" i="12" s="1"/>
  <c r="D20" i="12"/>
  <c r="AE19" i="12"/>
  <c r="AF19" i="12" s="1"/>
  <c r="AD19" i="12"/>
  <c r="Y19" i="12"/>
  <c r="W19" i="12"/>
  <c r="R19" i="12"/>
  <c r="N19" i="12"/>
  <c r="N38" i="12" s="1"/>
  <c r="I19" i="12"/>
  <c r="G19" i="12"/>
  <c r="G38" i="12" s="1"/>
  <c r="D19" i="12"/>
  <c r="AE18" i="12"/>
  <c r="AF18" i="12" s="1"/>
  <c r="AD18" i="12"/>
  <c r="Y18" i="12"/>
  <c r="W18" i="12"/>
  <c r="R18" i="12"/>
  <c r="N18" i="12"/>
  <c r="N37" i="12" s="1"/>
  <c r="I18" i="12"/>
  <c r="G18" i="12"/>
  <c r="D18" i="12"/>
  <c r="AE17" i="12"/>
  <c r="AF17" i="12" s="1"/>
  <c r="AD17" i="12"/>
  <c r="AD36" i="12" s="1"/>
  <c r="Y17" i="12"/>
  <c r="W17" i="12"/>
  <c r="R17" i="12"/>
  <c r="N17" i="12"/>
  <c r="N36" i="12" s="1"/>
  <c r="I17" i="12"/>
  <c r="G17" i="12"/>
  <c r="G36" i="12" s="1"/>
  <c r="D17" i="12"/>
  <c r="AE16" i="12"/>
  <c r="AF16" i="12" s="1"/>
  <c r="AD16" i="12"/>
  <c r="Y16" i="12"/>
  <c r="W16" i="12"/>
  <c r="R16" i="12"/>
  <c r="N16" i="12"/>
  <c r="N35" i="12" s="1"/>
  <c r="I16" i="12"/>
  <c r="G16" i="12"/>
  <c r="G35" i="12" s="1"/>
  <c r="D16" i="12"/>
  <c r="AE15" i="12"/>
  <c r="AF15" i="12" s="1"/>
  <c r="AD15" i="12"/>
  <c r="Y15" i="12"/>
  <c r="W15" i="12"/>
  <c r="R15" i="12"/>
  <c r="N15" i="12"/>
  <c r="N34" i="12" s="1"/>
  <c r="I15" i="12"/>
  <c r="G15" i="12"/>
  <c r="D15" i="12"/>
  <c r="AE14" i="12"/>
  <c r="AF14" i="12" s="1"/>
  <c r="AD14" i="12"/>
  <c r="AD33" i="12" s="1"/>
  <c r="Y14" i="12"/>
  <c r="W14" i="12"/>
  <c r="R14" i="12"/>
  <c r="N14" i="12"/>
  <c r="N33" i="12" s="1"/>
  <c r="I14" i="12"/>
  <c r="G14" i="12"/>
  <c r="G33" i="12" s="1"/>
  <c r="D14" i="12"/>
  <c r="AE13" i="12"/>
  <c r="AF13" i="12" s="1"/>
  <c r="Y13" i="12"/>
  <c r="R13" i="12"/>
  <c r="I13" i="12"/>
  <c r="D13" i="12"/>
  <c r="AE12" i="12"/>
  <c r="AF12" i="12" s="1"/>
  <c r="Y12" i="12"/>
  <c r="R12" i="12"/>
  <c r="I12" i="12"/>
  <c r="D12" i="12"/>
  <c r="AE11" i="12"/>
  <c r="AF11" i="12" s="1"/>
  <c r="Y11" i="12"/>
  <c r="R11" i="12"/>
  <c r="I11" i="12"/>
  <c r="D11" i="12"/>
  <c r="AE10" i="12"/>
  <c r="AF10" i="12" s="1"/>
  <c r="Y10" i="12"/>
  <c r="R10" i="12"/>
  <c r="I10" i="12"/>
  <c r="D10" i="12"/>
  <c r="AE9" i="12"/>
  <c r="AF9" i="12" s="1"/>
  <c r="Y9" i="12"/>
  <c r="R9" i="12"/>
  <c r="I9" i="12"/>
  <c r="D9" i="12"/>
  <c r="AE8" i="12"/>
  <c r="AF8" i="12" s="1"/>
  <c r="Y8" i="12"/>
  <c r="R8" i="12"/>
  <c r="I8" i="12"/>
  <c r="D8" i="12"/>
  <c r="AE7" i="12"/>
  <c r="AF7" i="12" s="1"/>
  <c r="Y7" i="12"/>
  <c r="R7" i="12"/>
  <c r="I7" i="12"/>
  <c r="D7" i="12"/>
  <c r="AE6" i="12"/>
  <c r="AF6" i="12" s="1"/>
  <c r="Y6" i="12"/>
  <c r="R6" i="12"/>
  <c r="I6" i="12"/>
  <c r="D6" i="12"/>
  <c r="AE5" i="12"/>
  <c r="AF5" i="12" s="1"/>
  <c r="Y5" i="12"/>
  <c r="R5" i="12"/>
  <c r="I5" i="12"/>
  <c r="D5" i="12"/>
  <c r="AF36" i="12" l="1"/>
  <c r="AF33" i="12"/>
  <c r="AF38" i="12"/>
  <c r="AF40" i="12"/>
  <c r="AF39" i="12"/>
  <c r="AF37" i="12"/>
  <c r="AF41" i="12"/>
  <c r="AE27" i="12"/>
  <c r="AF27" i="12" s="1"/>
  <c r="G28" i="12"/>
  <c r="AE34" i="12"/>
  <c r="AF34" i="12" s="1"/>
  <c r="Y37" i="12"/>
  <c r="D33" i="12"/>
  <c r="R28" i="12"/>
  <c r="R35" i="12"/>
  <c r="R38" i="12"/>
  <c r="R41" i="12"/>
  <c r="H45" i="12"/>
  <c r="Q45" i="12"/>
  <c r="AE45" i="12" s="1"/>
  <c r="AE28" i="12"/>
  <c r="I37" i="12"/>
  <c r="Y38" i="12"/>
  <c r="Y40" i="12"/>
  <c r="AF28" i="12" l="1"/>
  <c r="AF35" i="12"/>
  <c r="BU69" i="11" l="1"/>
  <c r="BH69" i="11"/>
  <c r="AD69" i="11"/>
  <c r="F69" i="11"/>
  <c r="BZ65" i="11"/>
  <c r="BY65" i="11"/>
  <c r="BX65" i="11"/>
  <c r="BW65" i="11"/>
  <c r="BU65" i="11"/>
  <c r="BI65" i="11"/>
  <c r="BH65" i="11"/>
  <c r="BG65" i="11"/>
  <c r="BF65" i="11"/>
  <c r="BE65" i="11"/>
  <c r="BC65" i="11"/>
  <c r="BD65" i="11" s="1"/>
  <c r="AY65" i="11"/>
  <c r="AX65" i="11"/>
  <c r="AW65" i="11"/>
  <c r="AV65" i="11"/>
  <c r="AT65" i="11"/>
  <c r="X65" i="11"/>
  <c r="W65" i="11"/>
  <c r="V65" i="11"/>
  <c r="T65" i="11"/>
  <c r="U65" i="11" s="1"/>
  <c r="G65" i="11"/>
  <c r="F65" i="11"/>
  <c r="E65" i="11"/>
  <c r="C65" i="11"/>
  <c r="CB65" i="11" s="1"/>
  <c r="BH64" i="11"/>
  <c r="BG64" i="11"/>
  <c r="BF64" i="11"/>
  <c r="BE64" i="11"/>
  <c r="BC64" i="11"/>
  <c r="AY64" i="11"/>
  <c r="AX64" i="11"/>
  <c r="AW64" i="11"/>
  <c r="AV64" i="11"/>
  <c r="AT64" i="11"/>
  <c r="AU64" i="11" s="1"/>
  <c r="G64" i="11"/>
  <c r="F64" i="11"/>
  <c r="E64" i="11"/>
  <c r="C64" i="11"/>
  <c r="CB64" i="11" s="1"/>
  <c r="BZ63" i="11"/>
  <c r="BY63" i="11"/>
  <c r="BX63" i="11"/>
  <c r="BW63" i="11"/>
  <c r="BV63" i="11"/>
  <c r="BU63" i="11"/>
  <c r="BQ63" i="11"/>
  <c r="BP63" i="11"/>
  <c r="BO63" i="11"/>
  <c r="BN63" i="11"/>
  <c r="BL63" i="11"/>
  <c r="BM63" i="11" s="1"/>
  <c r="BH63" i="11"/>
  <c r="BG63" i="11"/>
  <c r="BF63" i="11"/>
  <c r="BE63" i="11"/>
  <c r="BC63" i="11"/>
  <c r="AY63" i="11"/>
  <c r="AX63" i="11"/>
  <c r="AX69" i="11" s="1"/>
  <c r="AW63" i="11"/>
  <c r="AV63" i="11"/>
  <c r="AT63" i="11"/>
  <c r="AU63" i="11" s="1"/>
  <c r="AP63" i="11"/>
  <c r="AO63" i="11"/>
  <c r="AN63" i="11"/>
  <c r="AM63" i="11"/>
  <c r="AK63" i="11"/>
  <c r="AH63" i="11"/>
  <c r="AG63" i="11"/>
  <c r="AF63" i="11"/>
  <c r="AE63" i="11"/>
  <c r="AD63" i="11"/>
  <c r="AB63" i="11"/>
  <c r="AC63" i="11" s="1"/>
  <c r="Y63" i="11"/>
  <c r="P63" i="11"/>
  <c r="O63" i="11"/>
  <c r="N63" i="11"/>
  <c r="M63" i="11"/>
  <c r="K63" i="11"/>
  <c r="L63" i="11" s="1"/>
  <c r="G63" i="11"/>
  <c r="F63" i="11"/>
  <c r="E63" i="11"/>
  <c r="C63" i="11"/>
  <c r="D63" i="11" s="1"/>
  <c r="BQ62" i="11"/>
  <c r="BP62" i="11"/>
  <c r="BO62" i="11"/>
  <c r="BN62" i="11"/>
  <c r="BL62" i="11"/>
  <c r="AZ62" i="11"/>
  <c r="AY62" i="11"/>
  <c r="AX62" i="11"/>
  <c r="AW62" i="11"/>
  <c r="AV62" i="11"/>
  <c r="AT62" i="11"/>
  <c r="CB62" i="11" s="1"/>
  <c r="AG62" i="11"/>
  <c r="AF62" i="11"/>
  <c r="AE62" i="11"/>
  <c r="AD62" i="11"/>
  <c r="AC62" i="11"/>
  <c r="AB62" i="11"/>
  <c r="BZ61" i="11"/>
  <c r="BY61" i="11"/>
  <c r="BX61" i="11"/>
  <c r="BW61" i="11"/>
  <c r="BU61" i="11"/>
  <c r="BV61" i="11" s="1"/>
  <c r="BQ61" i="11"/>
  <c r="BP61" i="11"/>
  <c r="BO61" i="11"/>
  <c r="BN61" i="11"/>
  <c r="BL61" i="11"/>
  <c r="BI61" i="11"/>
  <c r="BH61" i="11"/>
  <c r="BG61" i="11"/>
  <c r="BF61" i="11"/>
  <c r="BE61" i="11"/>
  <c r="BC61" i="11"/>
  <c r="BD61" i="11" s="1"/>
  <c r="AY61" i="11"/>
  <c r="AX61" i="11"/>
  <c r="AW61" i="11"/>
  <c r="AV61" i="11"/>
  <c r="AU61" i="11"/>
  <c r="AT61" i="11"/>
  <c r="AP61" i="11"/>
  <c r="AO61" i="11"/>
  <c r="AN61" i="11"/>
  <c r="AM61" i="11"/>
  <c r="AK61" i="11"/>
  <c r="AL61" i="11" s="1"/>
  <c r="AG61" i="11"/>
  <c r="AF61" i="11"/>
  <c r="AE61" i="11"/>
  <c r="AD61" i="11"/>
  <c r="AB61" i="11"/>
  <c r="AC61" i="11" s="1"/>
  <c r="Y61" i="11"/>
  <c r="P61" i="11"/>
  <c r="O61" i="11"/>
  <c r="N61" i="11"/>
  <c r="M61" i="11"/>
  <c r="K61" i="11"/>
  <c r="H61" i="11"/>
  <c r="G61" i="11"/>
  <c r="F61" i="11"/>
  <c r="E61" i="11"/>
  <c r="C61" i="11"/>
  <c r="BZ60" i="11"/>
  <c r="BY60" i="11"/>
  <c r="BX60" i="11"/>
  <c r="BW60" i="11"/>
  <c r="BU60" i="11"/>
  <c r="BV60" i="11" s="1"/>
  <c r="BQ60" i="11"/>
  <c r="BP60" i="11"/>
  <c r="BO60" i="11"/>
  <c r="BN60" i="11"/>
  <c r="BL60" i="11"/>
  <c r="BM60" i="11" s="1"/>
  <c r="BH60" i="11"/>
  <c r="BG60" i="11"/>
  <c r="BF60" i="11"/>
  <c r="BE60" i="11"/>
  <c r="BC60" i="11"/>
  <c r="BD60" i="11" s="1"/>
  <c r="AY60" i="11"/>
  <c r="AX60" i="11"/>
  <c r="AW60" i="11"/>
  <c r="AV60" i="11"/>
  <c r="AT60" i="11"/>
  <c r="AP60" i="11"/>
  <c r="AO60" i="11"/>
  <c r="AN60" i="11"/>
  <c r="AM60" i="11"/>
  <c r="AK60" i="11"/>
  <c r="AL60" i="11" s="1"/>
  <c r="AG60" i="11"/>
  <c r="AF60" i="11"/>
  <c r="AE60" i="11"/>
  <c r="AD60" i="11"/>
  <c r="AC60" i="11"/>
  <c r="AB60" i="11"/>
  <c r="X60" i="11"/>
  <c r="W60" i="11"/>
  <c r="V60" i="11"/>
  <c r="U60" i="11"/>
  <c r="T60" i="11"/>
  <c r="P60" i="11"/>
  <c r="O60" i="11"/>
  <c r="N60" i="11"/>
  <c r="M60" i="11"/>
  <c r="K60" i="11"/>
  <c r="L60" i="11" s="1"/>
  <c r="G60" i="11"/>
  <c r="F60" i="11"/>
  <c r="E60" i="11"/>
  <c r="C60" i="11"/>
  <c r="CB60" i="11" s="1"/>
  <c r="BZ59" i="11"/>
  <c r="BY59" i="11"/>
  <c r="BX59" i="11"/>
  <c r="BW59" i="11"/>
  <c r="BU59" i="11"/>
  <c r="BR59" i="11"/>
  <c r="BQ59" i="11"/>
  <c r="BP59" i="11"/>
  <c r="BO59" i="11"/>
  <c r="BN59" i="11"/>
  <c r="BL59" i="11"/>
  <c r="BM59" i="11" s="1"/>
  <c r="BH59" i="11"/>
  <c r="BG59" i="11"/>
  <c r="BF59" i="11"/>
  <c r="BE59" i="11"/>
  <c r="BD59" i="11"/>
  <c r="BC59" i="11"/>
  <c r="AY59" i="11"/>
  <c r="AX59" i="11"/>
  <c r="AW59" i="11"/>
  <c r="AV59" i="11"/>
  <c r="AT59" i="11"/>
  <c r="AU59" i="11" s="1"/>
  <c r="AP59" i="11"/>
  <c r="AO59" i="11"/>
  <c r="AN59" i="11"/>
  <c r="AM59" i="11"/>
  <c r="AK59" i="11"/>
  <c r="AL59" i="11" s="1"/>
  <c r="AG59" i="11"/>
  <c r="AF59" i="11"/>
  <c r="AE59" i="11"/>
  <c r="AD59" i="11"/>
  <c r="AB59" i="11"/>
  <c r="AC59" i="11" s="1"/>
  <c r="X59" i="11"/>
  <c r="W59" i="11"/>
  <c r="V59" i="11"/>
  <c r="T59" i="11"/>
  <c r="U59" i="11" s="1"/>
  <c r="P59" i="11"/>
  <c r="O59" i="11"/>
  <c r="N59" i="11"/>
  <c r="M59" i="11"/>
  <c r="K59" i="11"/>
  <c r="H59" i="11"/>
  <c r="G59" i="11"/>
  <c r="F59" i="11"/>
  <c r="E59" i="11"/>
  <c r="C59" i="11"/>
  <c r="BZ58" i="11"/>
  <c r="BY58" i="11"/>
  <c r="BX58" i="11"/>
  <c r="BW58" i="11"/>
  <c r="BU58" i="11"/>
  <c r="BV58" i="11" s="1"/>
  <c r="BQ58" i="11"/>
  <c r="BP58" i="11"/>
  <c r="BO58" i="11"/>
  <c r="BN58" i="11"/>
  <c r="BL58" i="11"/>
  <c r="BH58" i="11"/>
  <c r="BG58" i="11"/>
  <c r="BF58" i="11"/>
  <c r="BE58" i="11"/>
  <c r="BC58" i="11"/>
  <c r="BD58" i="11" s="1"/>
  <c r="AY58" i="11"/>
  <c r="AX58" i="11"/>
  <c r="AW58" i="11"/>
  <c r="AV58" i="11"/>
  <c r="AT58" i="11"/>
  <c r="AQ58" i="11"/>
  <c r="AP58" i="11"/>
  <c r="AO58" i="11"/>
  <c r="AN58" i="11"/>
  <c r="AM58" i="11"/>
  <c r="AK58" i="11"/>
  <c r="AL58" i="11" s="1"/>
  <c r="AG58" i="11"/>
  <c r="AF58" i="11"/>
  <c r="AE58" i="11"/>
  <c r="AD58" i="11"/>
  <c r="AC58" i="11"/>
  <c r="AB58" i="11"/>
  <c r="X58" i="11"/>
  <c r="W58" i="11"/>
  <c r="V58" i="11"/>
  <c r="U58" i="11"/>
  <c r="T58" i="11"/>
  <c r="P58" i="11"/>
  <c r="O58" i="11"/>
  <c r="N58" i="11"/>
  <c r="M58" i="11"/>
  <c r="K58" i="11"/>
  <c r="L58" i="11" s="1"/>
  <c r="G58" i="11"/>
  <c r="F58" i="11"/>
  <c r="E58" i="11"/>
  <c r="C58" i="11"/>
  <c r="CB58" i="11" s="1"/>
  <c r="BZ57" i="11"/>
  <c r="BY57" i="11"/>
  <c r="BX57" i="11"/>
  <c r="BW57" i="11"/>
  <c r="BU57" i="11"/>
  <c r="BR57" i="11"/>
  <c r="BQ57" i="11"/>
  <c r="BP57" i="11"/>
  <c r="BO57" i="11"/>
  <c r="BN57" i="11"/>
  <c r="BL57" i="11"/>
  <c r="BM57" i="11" s="1"/>
  <c r="BH57" i="11"/>
  <c r="BG57" i="11"/>
  <c r="BF57" i="11"/>
  <c r="BE57" i="11"/>
  <c r="BD57" i="11"/>
  <c r="BC57" i="11"/>
  <c r="AY57" i="11"/>
  <c r="AX57" i="11"/>
  <c r="AW57" i="11"/>
  <c r="AV57" i="11"/>
  <c r="AT57" i="11"/>
  <c r="AU57" i="11" s="1"/>
  <c r="AP57" i="11"/>
  <c r="AO57" i="11"/>
  <c r="AN57" i="11"/>
  <c r="AM57" i="11"/>
  <c r="AK57" i="11"/>
  <c r="AG57" i="11"/>
  <c r="AF57" i="11"/>
  <c r="AE57" i="11"/>
  <c r="AD57" i="11"/>
  <c r="AB57" i="11"/>
  <c r="AC57" i="11" s="1"/>
  <c r="X57" i="11"/>
  <c r="W57" i="11"/>
  <c r="V57" i="11"/>
  <c r="T57" i="11"/>
  <c r="U57" i="11" s="1"/>
  <c r="P57" i="11"/>
  <c r="O57" i="11"/>
  <c r="N57" i="11"/>
  <c r="M57" i="11"/>
  <c r="K57" i="11"/>
  <c r="H57" i="11"/>
  <c r="G57" i="11"/>
  <c r="F57" i="11"/>
  <c r="E57" i="11"/>
  <c r="C57" i="11"/>
  <c r="BZ56" i="11"/>
  <c r="BY56" i="11"/>
  <c r="BX56" i="11"/>
  <c r="BW56" i="11"/>
  <c r="BU56" i="11"/>
  <c r="BV56" i="11" s="1"/>
  <c r="BQ56" i="11"/>
  <c r="BP56" i="11"/>
  <c r="BO56" i="11"/>
  <c r="BN56" i="11"/>
  <c r="BL56" i="11"/>
  <c r="BH56" i="11"/>
  <c r="BG56" i="11"/>
  <c r="BF56" i="11"/>
  <c r="BE56" i="11"/>
  <c r="BC56" i="11"/>
  <c r="BD56" i="11" s="1"/>
  <c r="AY56" i="11"/>
  <c r="AX56" i="11"/>
  <c r="AW56" i="11"/>
  <c r="AV56" i="11"/>
  <c r="AT56" i="11"/>
  <c r="AQ56" i="11"/>
  <c r="AP56" i="11"/>
  <c r="AO56" i="11"/>
  <c r="AN56" i="11"/>
  <c r="AM56" i="11"/>
  <c r="AK56" i="11"/>
  <c r="AL55" i="11" s="1"/>
  <c r="AG56" i="11"/>
  <c r="AF56" i="11"/>
  <c r="AE56" i="11"/>
  <c r="AD56" i="11"/>
  <c r="AC56" i="11"/>
  <c r="AB56" i="11"/>
  <c r="X56" i="11"/>
  <c r="W56" i="11"/>
  <c r="V56" i="11"/>
  <c r="U56" i="11"/>
  <c r="T56" i="11"/>
  <c r="P56" i="11"/>
  <c r="O56" i="11"/>
  <c r="N56" i="11"/>
  <c r="M56" i="11"/>
  <c r="K56" i="11"/>
  <c r="L56" i="11" s="1"/>
  <c r="G56" i="11"/>
  <c r="F56" i="11"/>
  <c r="E56" i="11"/>
  <c r="C56" i="11"/>
  <c r="CB56" i="11" s="1"/>
  <c r="BZ55" i="11"/>
  <c r="BZ69" i="11" s="1"/>
  <c r="BY55" i="11"/>
  <c r="BY69" i="11" s="1"/>
  <c r="BX55" i="11"/>
  <c r="BX69" i="11" s="1"/>
  <c r="BW55" i="11"/>
  <c r="BW69" i="11" s="1"/>
  <c r="BV55" i="11"/>
  <c r="BU55" i="11"/>
  <c r="BV65" i="11" s="1"/>
  <c r="BR55" i="11"/>
  <c r="BQ55" i="11"/>
  <c r="BQ69" i="11" s="1"/>
  <c r="BP55" i="11"/>
  <c r="BP69" i="11" s="1"/>
  <c r="BO55" i="11"/>
  <c r="BO69" i="11" s="1"/>
  <c r="BN55" i="11"/>
  <c r="BN69" i="11" s="1"/>
  <c r="BL55" i="11"/>
  <c r="BM58" i="11" s="1"/>
  <c r="BH55" i="11"/>
  <c r="BG55" i="11"/>
  <c r="BG69" i="11" s="1"/>
  <c r="BF55" i="11"/>
  <c r="BF69" i="11" s="1"/>
  <c r="BE55" i="11"/>
  <c r="BE69" i="11" s="1"/>
  <c r="BD55" i="11"/>
  <c r="BC55" i="11"/>
  <c r="BD64" i="11" s="1"/>
  <c r="AY55" i="11"/>
  <c r="AY69" i="11" s="1"/>
  <c r="AX55" i="11"/>
  <c r="AW55" i="11"/>
  <c r="AW69" i="11" s="1"/>
  <c r="AV55" i="11"/>
  <c r="AV69" i="11" s="1"/>
  <c r="AT55" i="11"/>
  <c r="AU55" i="11" s="1"/>
  <c r="AP55" i="11"/>
  <c r="AP69" i="11" s="1"/>
  <c r="AO55" i="11"/>
  <c r="AO69" i="11" s="1"/>
  <c r="AN55" i="11"/>
  <c r="AN69" i="11" s="1"/>
  <c r="AM55" i="11"/>
  <c r="AM69" i="11" s="1"/>
  <c r="AK55" i="11"/>
  <c r="AK69" i="11" s="1"/>
  <c r="AG55" i="11"/>
  <c r="AG69" i="11" s="1"/>
  <c r="AF55" i="11"/>
  <c r="AF69" i="11" s="1"/>
  <c r="AE55" i="11"/>
  <c r="AE69" i="11" s="1"/>
  <c r="AD55" i="11"/>
  <c r="AB55" i="11"/>
  <c r="AB69" i="11" s="1"/>
  <c r="X55" i="11"/>
  <c r="X69" i="11" s="1"/>
  <c r="W55" i="11"/>
  <c r="W69" i="11" s="1"/>
  <c r="V55" i="11"/>
  <c r="V69" i="11" s="1"/>
  <c r="T55" i="11"/>
  <c r="U55" i="11" s="1"/>
  <c r="P55" i="11"/>
  <c r="P69" i="11" s="1"/>
  <c r="O55" i="11"/>
  <c r="O69" i="11" s="1"/>
  <c r="N55" i="11"/>
  <c r="N69" i="11" s="1"/>
  <c r="M55" i="11"/>
  <c r="M69" i="11" s="1"/>
  <c r="L55" i="11"/>
  <c r="K55" i="11"/>
  <c r="K69" i="11" s="1"/>
  <c r="H55" i="11"/>
  <c r="G55" i="11"/>
  <c r="G69" i="11" s="1"/>
  <c r="F55" i="11"/>
  <c r="E55" i="11"/>
  <c r="E69" i="11" s="1"/>
  <c r="C55" i="11"/>
  <c r="C69" i="11" s="1"/>
  <c r="BZ44" i="11"/>
  <c r="BY44" i="11"/>
  <c r="BX44" i="11"/>
  <c r="BW44" i="11"/>
  <c r="BU44" i="11"/>
  <c r="BV44" i="11" s="1"/>
  <c r="BQ44" i="11"/>
  <c r="BP44" i="11"/>
  <c r="BO44" i="11"/>
  <c r="BN44" i="11"/>
  <c r="BL44" i="11"/>
  <c r="BR44" i="11" s="1"/>
  <c r="BH44" i="11"/>
  <c r="BG44" i="11"/>
  <c r="BF44" i="11"/>
  <c r="BE44" i="11"/>
  <c r="BC44" i="11"/>
  <c r="BD44" i="11" s="1"/>
  <c r="AY44" i="11"/>
  <c r="AX44" i="11"/>
  <c r="AW44" i="11"/>
  <c r="AV44" i="11"/>
  <c r="AT44" i="11"/>
  <c r="AZ44" i="11" s="1"/>
  <c r="AP44" i="11"/>
  <c r="AO44" i="11"/>
  <c r="AN44" i="11"/>
  <c r="AM44" i="11"/>
  <c r="AK44" i="11"/>
  <c r="X44" i="11"/>
  <c r="W44" i="11"/>
  <c r="V44" i="11"/>
  <c r="T44" i="11"/>
  <c r="P44" i="11"/>
  <c r="O44" i="11"/>
  <c r="N44" i="11"/>
  <c r="M44" i="11"/>
  <c r="K44" i="11"/>
  <c r="L44" i="11" s="1"/>
  <c r="G44" i="11"/>
  <c r="F44" i="11"/>
  <c r="E44" i="11"/>
  <c r="C44" i="11"/>
  <c r="CB44" i="11" s="1"/>
  <c r="BZ43" i="11"/>
  <c r="BY43" i="11"/>
  <c r="BX43" i="11"/>
  <c r="BW43" i="11"/>
  <c r="BU43" i="11"/>
  <c r="BV43" i="11" s="1"/>
  <c r="BQ43" i="11"/>
  <c r="BP43" i="11"/>
  <c r="BO43" i="11"/>
  <c r="BN43" i="11"/>
  <c r="BL43" i="11"/>
  <c r="BR43" i="11" s="1"/>
  <c r="BH43" i="11"/>
  <c r="BG43" i="11"/>
  <c r="BF43" i="11"/>
  <c r="BE43" i="11"/>
  <c r="BC43" i="11"/>
  <c r="BD43" i="11" s="1"/>
  <c r="AY43" i="11"/>
  <c r="AX43" i="11"/>
  <c r="AW43" i="11"/>
  <c r="AV43" i="11"/>
  <c r="AT43" i="11"/>
  <c r="AZ43" i="11" s="1"/>
  <c r="AP43" i="11"/>
  <c r="AO43" i="11"/>
  <c r="AN43" i="11"/>
  <c r="AM43" i="11"/>
  <c r="AK43" i="11"/>
  <c r="AQ43" i="11" s="1"/>
  <c r="AG43" i="11"/>
  <c r="AF43" i="11"/>
  <c r="AE43" i="11"/>
  <c r="AD43" i="11"/>
  <c r="AC43" i="11"/>
  <c r="AB43" i="11"/>
  <c r="AH43" i="11" s="1"/>
  <c r="X43" i="11"/>
  <c r="W43" i="11"/>
  <c r="V43" i="11"/>
  <c r="T43" i="11"/>
  <c r="Y44" i="11" s="1"/>
  <c r="P43" i="11"/>
  <c r="O43" i="11"/>
  <c r="N43" i="11"/>
  <c r="M43" i="11"/>
  <c r="L43" i="11"/>
  <c r="K43" i="11"/>
  <c r="Q43" i="11" s="1"/>
  <c r="G43" i="11"/>
  <c r="F43" i="11"/>
  <c r="E43" i="11"/>
  <c r="C43" i="11"/>
  <c r="CB43" i="11" s="1"/>
  <c r="BQ42" i="11"/>
  <c r="BP42" i="11"/>
  <c r="BO42" i="11"/>
  <c r="BN42" i="11"/>
  <c r="BL42" i="11"/>
  <c r="BM42" i="11" s="1"/>
  <c r="BH42" i="11"/>
  <c r="BG42" i="11"/>
  <c r="BF42" i="11"/>
  <c r="BE42" i="11"/>
  <c r="BC42" i="11"/>
  <c r="BD42" i="11" s="1"/>
  <c r="AY42" i="11"/>
  <c r="AX42" i="11"/>
  <c r="AW42" i="11"/>
  <c r="AV42" i="11"/>
  <c r="AT42" i="11"/>
  <c r="AU42" i="11" s="1"/>
  <c r="AP42" i="11"/>
  <c r="AO42" i="11"/>
  <c r="AN42" i="11"/>
  <c r="AM42" i="11"/>
  <c r="AK42" i="11"/>
  <c r="AL42" i="11" s="1"/>
  <c r="AG42" i="11"/>
  <c r="AF42" i="11"/>
  <c r="AE42" i="11"/>
  <c r="AD42" i="11"/>
  <c r="AB42" i="11"/>
  <c r="AC42" i="11" s="1"/>
  <c r="P42" i="11"/>
  <c r="O42" i="11"/>
  <c r="N42" i="11"/>
  <c r="M42" i="11"/>
  <c r="K42" i="11"/>
  <c r="L42" i="11" s="1"/>
  <c r="CB37" i="11"/>
  <c r="CC37" i="11" s="1"/>
  <c r="CA37" i="11"/>
  <c r="CA65" i="11" s="1"/>
  <c r="BV37" i="11"/>
  <c r="BI37" i="11"/>
  <c r="BD37" i="11"/>
  <c r="AZ37" i="11"/>
  <c r="AU37" i="11"/>
  <c r="Y37" i="11"/>
  <c r="U37" i="11"/>
  <c r="H37" i="11"/>
  <c r="H65" i="11" s="1"/>
  <c r="D37" i="11"/>
  <c r="CB36" i="11"/>
  <c r="CC36" i="11" s="1"/>
  <c r="BI36" i="11"/>
  <c r="BD36" i="11"/>
  <c r="AZ36" i="11"/>
  <c r="AU36" i="11"/>
  <c r="H36" i="11"/>
  <c r="H64" i="11" s="1"/>
  <c r="D36" i="11"/>
  <c r="CB35" i="11"/>
  <c r="CC35" i="11" s="1"/>
  <c r="CA35" i="11"/>
  <c r="CA63" i="11" s="1"/>
  <c r="BV35" i="11"/>
  <c r="BR35" i="11"/>
  <c r="BM35" i="11"/>
  <c r="BI35" i="11"/>
  <c r="BD35" i="11"/>
  <c r="AZ35" i="11"/>
  <c r="AU35" i="11"/>
  <c r="AQ35" i="11"/>
  <c r="AL35" i="11"/>
  <c r="Q35" i="11"/>
  <c r="L35" i="11"/>
  <c r="H35" i="11"/>
  <c r="H63" i="11" s="1"/>
  <c r="D35" i="11"/>
  <c r="CB34" i="11"/>
  <c r="CC34" i="11" s="1"/>
  <c r="BR34" i="11"/>
  <c r="BM34" i="11"/>
  <c r="AZ34" i="11"/>
  <c r="AU34" i="11"/>
  <c r="CB33" i="11"/>
  <c r="CC33" i="11" s="1"/>
  <c r="CA33" i="11"/>
  <c r="CA61" i="11" s="1"/>
  <c r="BV33" i="11"/>
  <c r="BR33" i="11"/>
  <c r="BM33" i="11"/>
  <c r="BI33" i="11"/>
  <c r="BD33" i="11"/>
  <c r="AZ33" i="11"/>
  <c r="AU33" i="11"/>
  <c r="AQ33" i="11"/>
  <c r="AL33" i="11"/>
  <c r="Q33" i="11"/>
  <c r="L33" i="11"/>
  <c r="H33" i="11"/>
  <c r="D33" i="11"/>
  <c r="CB32" i="11"/>
  <c r="CC32" i="11" s="1"/>
  <c r="CA32" i="11"/>
  <c r="CA60" i="11" s="1"/>
  <c r="BV32" i="11"/>
  <c r="BR32" i="11"/>
  <c r="BM32" i="11"/>
  <c r="BI32" i="11"/>
  <c r="BD32" i="11"/>
  <c r="AZ32" i="11"/>
  <c r="AU32" i="11"/>
  <c r="AQ32" i="11"/>
  <c r="AL32" i="11"/>
  <c r="Y32" i="11"/>
  <c r="Y60" i="11" s="1"/>
  <c r="U32" i="11"/>
  <c r="Q32" i="11"/>
  <c r="L32" i="11"/>
  <c r="H32" i="11"/>
  <c r="H60" i="11" s="1"/>
  <c r="D32" i="11"/>
  <c r="CB31" i="11"/>
  <c r="CC31" i="11" s="1"/>
  <c r="CA31" i="11"/>
  <c r="CA59" i="11" s="1"/>
  <c r="BV31" i="11"/>
  <c r="BR31" i="11"/>
  <c r="BM31" i="11"/>
  <c r="BI31" i="11"/>
  <c r="BD31" i="11"/>
  <c r="AZ31" i="11"/>
  <c r="AU31" i="11"/>
  <c r="AQ31" i="11"/>
  <c r="AL31" i="11"/>
  <c r="Y31" i="11"/>
  <c r="Y59" i="11" s="1"/>
  <c r="U31" i="11"/>
  <c r="Q31" i="11"/>
  <c r="L31" i="11"/>
  <c r="H31" i="11"/>
  <c r="D31" i="11"/>
  <c r="CB30" i="11"/>
  <c r="CC30" i="11" s="1"/>
  <c r="CA30" i="11"/>
  <c r="CA58" i="11" s="1"/>
  <c r="BV30" i="11"/>
  <c r="BR30" i="11"/>
  <c r="BM30" i="11"/>
  <c r="BI30" i="11"/>
  <c r="BD30" i="11"/>
  <c r="AZ30" i="11"/>
  <c r="AU30" i="11"/>
  <c r="AQ30" i="11"/>
  <c r="AL30" i="11"/>
  <c r="Y30" i="11"/>
  <c r="Y58" i="11" s="1"/>
  <c r="U30" i="11"/>
  <c r="Q30" i="11"/>
  <c r="L30" i="11"/>
  <c r="H30" i="11"/>
  <c r="H58" i="11" s="1"/>
  <c r="D30" i="11"/>
  <c r="CB29" i="11"/>
  <c r="CC29" i="11" s="1"/>
  <c r="CA29" i="11"/>
  <c r="CA57" i="11" s="1"/>
  <c r="BV29" i="11"/>
  <c r="BR29" i="11"/>
  <c r="BM29" i="11"/>
  <c r="BI29" i="11"/>
  <c r="BD29" i="11"/>
  <c r="AZ29" i="11"/>
  <c r="AU29" i="11"/>
  <c r="AQ29" i="11"/>
  <c r="AL29" i="11"/>
  <c r="Y29" i="11"/>
  <c r="Y57" i="11" s="1"/>
  <c r="U29" i="11"/>
  <c r="Q29" i="11"/>
  <c r="L29" i="11"/>
  <c r="H29" i="11"/>
  <c r="D29" i="11"/>
  <c r="CB28" i="11"/>
  <c r="CC28" i="11" s="1"/>
  <c r="CA28" i="11"/>
  <c r="CA56" i="11" s="1"/>
  <c r="BV28" i="11"/>
  <c r="BR28" i="11"/>
  <c r="BM28" i="11"/>
  <c r="BI28" i="11"/>
  <c r="BD28" i="11"/>
  <c r="AZ28" i="11"/>
  <c r="AU28" i="11"/>
  <c r="AQ28" i="11"/>
  <c r="AL28" i="11"/>
  <c r="Y28" i="11"/>
  <c r="Y56" i="11" s="1"/>
  <c r="U28" i="11"/>
  <c r="Q28" i="11"/>
  <c r="L28" i="11"/>
  <c r="H28" i="11"/>
  <c r="H56" i="11" s="1"/>
  <c r="D28" i="11"/>
  <c r="CB27" i="11"/>
  <c r="CC27" i="11" s="1"/>
  <c r="CA27" i="11"/>
  <c r="CA55" i="11" s="1"/>
  <c r="BV27" i="11"/>
  <c r="BR27" i="11"/>
  <c r="BM27" i="11"/>
  <c r="BI27" i="11"/>
  <c r="BD27" i="11"/>
  <c r="AZ27" i="11"/>
  <c r="AU27" i="11"/>
  <c r="AQ27" i="11"/>
  <c r="AL27" i="11"/>
  <c r="Y27" i="11"/>
  <c r="Y55" i="11" s="1"/>
  <c r="U27" i="11"/>
  <c r="Q27" i="11"/>
  <c r="L27" i="11"/>
  <c r="H27" i="11"/>
  <c r="D27" i="11"/>
  <c r="CB26" i="11"/>
  <c r="CC26" i="11" s="1"/>
  <c r="BV26" i="11"/>
  <c r="BI26" i="11"/>
  <c r="BD26" i="11"/>
  <c r="AZ26" i="11"/>
  <c r="AZ65" i="11" s="1"/>
  <c r="AU26" i="11"/>
  <c r="U26" i="11"/>
  <c r="D26" i="11"/>
  <c r="CB25" i="11"/>
  <c r="BI25" i="11"/>
  <c r="BI64" i="11" s="1"/>
  <c r="BD25" i="11"/>
  <c r="AZ25" i="11"/>
  <c r="AZ64" i="11" s="1"/>
  <c r="AU25" i="11"/>
  <c r="D25" i="11"/>
  <c r="CB24" i="11"/>
  <c r="CC24" i="11" s="1"/>
  <c r="BV24" i="11"/>
  <c r="BR24" i="11"/>
  <c r="BR63" i="11" s="1"/>
  <c r="BM24" i="11"/>
  <c r="BI24" i="11"/>
  <c r="BI63" i="11" s="1"/>
  <c r="BD24" i="11"/>
  <c r="AZ24" i="11"/>
  <c r="AZ63" i="11" s="1"/>
  <c r="AU24" i="11"/>
  <c r="AQ24" i="11"/>
  <c r="AQ63" i="11" s="1"/>
  <c r="AL24" i="11"/>
  <c r="AH24" i="11"/>
  <c r="AC24" i="11"/>
  <c r="Q24" i="11"/>
  <c r="Q63" i="11" s="1"/>
  <c r="L24" i="11"/>
  <c r="D24" i="11"/>
  <c r="CB23" i="11"/>
  <c r="CC23" i="11" s="1"/>
  <c r="BR23" i="11"/>
  <c r="BR62" i="11" s="1"/>
  <c r="BM23" i="11"/>
  <c r="AZ23" i="11"/>
  <c r="AU23" i="11"/>
  <c r="AH23" i="11"/>
  <c r="AH62" i="11" s="1"/>
  <c r="AC23" i="11"/>
  <c r="CB22" i="11"/>
  <c r="CC22" i="11" s="1"/>
  <c r="BV22" i="11"/>
  <c r="BR22" i="11"/>
  <c r="BR61" i="11" s="1"/>
  <c r="BM22" i="11"/>
  <c r="BI22" i="11"/>
  <c r="BD22" i="11"/>
  <c r="AZ22" i="11"/>
  <c r="AZ61" i="11" s="1"/>
  <c r="AU22" i="11"/>
  <c r="AQ22" i="11"/>
  <c r="AQ61" i="11" s="1"/>
  <c r="AL22" i="11"/>
  <c r="AH22" i="11"/>
  <c r="AH61" i="11" s="1"/>
  <c r="AC22" i="11"/>
  <c r="Q22" i="11"/>
  <c r="Q61" i="11" s="1"/>
  <c r="L22" i="11"/>
  <c r="D22" i="11"/>
  <c r="CB21" i="11"/>
  <c r="CC21" i="11" s="1"/>
  <c r="BV21" i="11"/>
  <c r="BR21" i="11"/>
  <c r="BR60" i="11" s="1"/>
  <c r="BM21" i="11"/>
  <c r="BI21" i="11"/>
  <c r="BI60" i="11" s="1"/>
  <c r="BD21" i="11"/>
  <c r="AZ21" i="11"/>
  <c r="AZ60" i="11" s="1"/>
  <c r="AU21" i="11"/>
  <c r="AQ21" i="11"/>
  <c r="AQ60" i="11" s="1"/>
  <c r="AL21" i="11"/>
  <c r="AH21" i="11"/>
  <c r="AH60" i="11" s="1"/>
  <c r="AC21" i="11"/>
  <c r="U21" i="11"/>
  <c r="Q21" i="11"/>
  <c r="Q60" i="11" s="1"/>
  <c r="L21" i="11"/>
  <c r="D21" i="11"/>
  <c r="CB20" i="11"/>
  <c r="BV20" i="11"/>
  <c r="BR20" i="11"/>
  <c r="BM20" i="11"/>
  <c r="BI20" i="11"/>
  <c r="BI59" i="11" s="1"/>
  <c r="BD20" i="11"/>
  <c r="AZ20" i="11"/>
  <c r="AZ59" i="11" s="1"/>
  <c r="AU20" i="11"/>
  <c r="AQ20" i="11"/>
  <c r="AQ59" i="11" s="1"/>
  <c r="AL20" i="11"/>
  <c r="AH20" i="11"/>
  <c r="AH59" i="11" s="1"/>
  <c r="AC20" i="11"/>
  <c r="U20" i="11"/>
  <c r="Q20" i="11"/>
  <c r="Q59" i="11" s="1"/>
  <c r="L20" i="11"/>
  <c r="D20" i="11"/>
  <c r="CB19" i="11"/>
  <c r="CC19" i="11" s="1"/>
  <c r="BV19" i="11"/>
  <c r="BR19" i="11"/>
  <c r="BR58" i="11" s="1"/>
  <c r="BM19" i="11"/>
  <c r="BI19" i="11"/>
  <c r="BI58" i="11" s="1"/>
  <c r="BD19" i="11"/>
  <c r="AZ19" i="11"/>
  <c r="AZ58" i="11" s="1"/>
  <c r="AU19" i="11"/>
  <c r="AQ19" i="11"/>
  <c r="AL19" i="11"/>
  <c r="AH19" i="11"/>
  <c r="AH58" i="11" s="1"/>
  <c r="AC19" i="11"/>
  <c r="U19" i="11"/>
  <c r="Q19" i="11"/>
  <c r="Q58" i="11" s="1"/>
  <c r="L19" i="11"/>
  <c r="D19" i="11"/>
  <c r="CB18" i="11"/>
  <c r="BV18" i="11"/>
  <c r="BR18" i="11"/>
  <c r="BM18" i="11"/>
  <c r="BI18" i="11"/>
  <c r="BI57" i="11" s="1"/>
  <c r="BD18" i="11"/>
  <c r="AZ18" i="11"/>
  <c r="AZ57" i="11" s="1"/>
  <c r="AU18" i="11"/>
  <c r="AQ18" i="11"/>
  <c r="AQ57" i="11" s="1"/>
  <c r="AL18" i="11"/>
  <c r="AH18" i="11"/>
  <c r="AH57" i="11" s="1"/>
  <c r="AC18" i="11"/>
  <c r="U18" i="11"/>
  <c r="Q18" i="11"/>
  <c r="Q57" i="11" s="1"/>
  <c r="L18" i="11"/>
  <c r="D18" i="11"/>
  <c r="CB17" i="11"/>
  <c r="CC17" i="11" s="1"/>
  <c r="BV17" i="11"/>
  <c r="BR17" i="11"/>
  <c r="BR56" i="11" s="1"/>
  <c r="BM17" i="11"/>
  <c r="BI17" i="11"/>
  <c r="BI56" i="11" s="1"/>
  <c r="BD17" i="11"/>
  <c r="AZ17" i="11"/>
  <c r="AZ56" i="11" s="1"/>
  <c r="AU17" i="11"/>
  <c r="AQ17" i="11"/>
  <c r="AL17" i="11"/>
  <c r="AH17" i="11"/>
  <c r="AH56" i="11" s="1"/>
  <c r="AC17" i="11"/>
  <c r="U17" i="11"/>
  <c r="Q17" i="11"/>
  <c r="Q56" i="11" s="1"/>
  <c r="L17" i="11"/>
  <c r="D17" i="11"/>
  <c r="CB16" i="11"/>
  <c r="BV16" i="11"/>
  <c r="BR16" i="11"/>
  <c r="BM16" i="11"/>
  <c r="BI16" i="11"/>
  <c r="BI55" i="11" s="1"/>
  <c r="BD16" i="11"/>
  <c r="AZ16" i="11"/>
  <c r="AZ55" i="11" s="1"/>
  <c r="AU16" i="11"/>
  <c r="AQ16" i="11"/>
  <c r="AQ55" i="11" s="1"/>
  <c r="AL16" i="11"/>
  <c r="AH16" i="11"/>
  <c r="AH55" i="11" s="1"/>
  <c r="AC16" i="11"/>
  <c r="U16" i="11"/>
  <c r="Q16" i="11"/>
  <c r="Q55" i="11" s="1"/>
  <c r="L16" i="11"/>
  <c r="D16" i="11"/>
  <c r="CB15" i="11"/>
  <c r="CC15" i="11" s="1"/>
  <c r="BD15" i="11"/>
  <c r="AU15" i="11"/>
  <c r="CB14" i="11"/>
  <c r="CC14" i="11" s="1"/>
  <c r="BD14" i="11"/>
  <c r="AU14" i="11"/>
  <c r="CB13" i="11"/>
  <c r="CC10" i="11" s="1"/>
  <c r="BM13" i="11"/>
  <c r="BD13" i="11"/>
  <c r="AU13" i="11"/>
  <c r="AL13" i="11"/>
  <c r="AC13" i="11"/>
  <c r="L13" i="11"/>
  <c r="CB12" i="11"/>
  <c r="CC12" i="11" s="1"/>
  <c r="BM12" i="11"/>
  <c r="AU12" i="11"/>
  <c r="AC12" i="11"/>
  <c r="CC11" i="11"/>
  <c r="CB11" i="11"/>
  <c r="BM11" i="11"/>
  <c r="BD11" i="11"/>
  <c r="AU11" i="11"/>
  <c r="AL11" i="11"/>
  <c r="AC11" i="11"/>
  <c r="L11" i="11"/>
  <c r="CB10" i="11"/>
  <c r="BM10" i="11"/>
  <c r="BD10" i="11"/>
  <c r="AU10" i="11"/>
  <c r="AL10" i="11"/>
  <c r="AC10" i="11"/>
  <c r="L10" i="11"/>
  <c r="CB9" i="11"/>
  <c r="BM9" i="11"/>
  <c r="BD9" i="11"/>
  <c r="AU9" i="11"/>
  <c r="AL9" i="11"/>
  <c r="AC9" i="11"/>
  <c r="L9" i="11"/>
  <c r="CC8" i="11"/>
  <c r="CB8" i="11"/>
  <c r="BM8" i="11"/>
  <c r="BD8" i="11"/>
  <c r="AU8" i="11"/>
  <c r="AL8" i="11"/>
  <c r="AC8" i="11"/>
  <c r="L8" i="11"/>
  <c r="CB7" i="11"/>
  <c r="CC20" i="11" s="1"/>
  <c r="BM7" i="11"/>
  <c r="BD7" i="11"/>
  <c r="AU7" i="11"/>
  <c r="AL7" i="11"/>
  <c r="AC7" i="11"/>
  <c r="L7" i="11"/>
  <c r="CB6" i="11"/>
  <c r="BM6" i="11"/>
  <c r="BD6" i="11"/>
  <c r="AU6" i="11"/>
  <c r="AL6" i="11"/>
  <c r="AC6" i="11"/>
  <c r="L6" i="11"/>
  <c r="CC5" i="11"/>
  <c r="CB5" i="11"/>
  <c r="CC25" i="11" s="1"/>
  <c r="BM5" i="11"/>
  <c r="BD5" i="11"/>
  <c r="AU5" i="11"/>
  <c r="AL5" i="11"/>
  <c r="AC5" i="11"/>
  <c r="L5" i="11"/>
  <c r="Q44" i="11" l="1"/>
  <c r="CB63" i="11"/>
  <c r="AU65" i="11"/>
  <c r="CC13" i="11"/>
  <c r="D43" i="11"/>
  <c r="U43" i="11"/>
  <c r="AL43" i="11"/>
  <c r="D44" i="11"/>
  <c r="BM55" i="11"/>
  <c r="AL56" i="11"/>
  <c r="AU62" i="11"/>
  <c r="D65" i="11"/>
  <c r="T69" i="11"/>
  <c r="CB69" i="11" s="1"/>
  <c r="BL69" i="11"/>
  <c r="CC18" i="11"/>
  <c r="CC6" i="11"/>
  <c r="CC9" i="11"/>
  <c r="CC16" i="11"/>
  <c r="AU43" i="11"/>
  <c r="BI43" i="11"/>
  <c r="U44" i="11"/>
  <c r="AL44" i="11"/>
  <c r="AU44" i="11"/>
  <c r="BI44" i="11"/>
  <c r="D55" i="11"/>
  <c r="CB55" i="11"/>
  <c r="CC55" i="11" s="1"/>
  <c r="AU56" i="11"/>
  <c r="D57" i="11"/>
  <c r="L57" i="11"/>
  <c r="BV57" i="11"/>
  <c r="CB57" i="11"/>
  <c r="AU58" i="11"/>
  <c r="D59" i="11"/>
  <c r="L59" i="11"/>
  <c r="BV59" i="11"/>
  <c r="CB59" i="11"/>
  <c r="AU60" i="11"/>
  <c r="D61" i="11"/>
  <c r="L61" i="11"/>
  <c r="BM61" i="11"/>
  <c r="BM62" i="11"/>
  <c r="AL63" i="11"/>
  <c r="BC69" i="11"/>
  <c r="AC55" i="11"/>
  <c r="CB61" i="11"/>
  <c r="D64" i="11"/>
  <c r="AT69" i="11"/>
  <c r="CC7" i="11"/>
  <c r="CB42" i="11"/>
  <c r="CC42" i="11" s="1"/>
  <c r="BM43" i="11"/>
  <c r="BM44" i="11"/>
  <c r="CA44" i="11"/>
  <c r="BM56" i="11"/>
  <c r="AL57" i="11"/>
  <c r="BD63" i="11"/>
  <c r="H44" i="11"/>
  <c r="D56" i="11"/>
  <c r="D58" i="11"/>
  <c r="D60" i="11"/>
  <c r="CC65" i="11" l="1"/>
  <c r="CC59" i="11"/>
  <c r="CC62" i="11"/>
  <c r="CC58" i="11"/>
  <c r="CC61" i="11"/>
  <c r="CC44" i="11"/>
  <c r="CC64" i="11"/>
  <c r="CC43" i="11"/>
  <c r="CC63" i="11"/>
  <c r="CC57" i="11"/>
  <c r="CC56" i="11"/>
  <c r="CC60" i="11"/>
  <c r="AB71" i="10" l="1"/>
  <c r="I71" i="10"/>
  <c r="BC67" i="10"/>
  <c r="BA67" i="10"/>
  <c r="AZ67" i="10"/>
  <c r="AY67" i="10"/>
  <c r="AX67" i="10"/>
  <c r="AW67" i="10"/>
  <c r="AV67" i="10"/>
  <c r="AL67" i="10"/>
  <c r="AK67" i="10"/>
  <c r="AJ67" i="10"/>
  <c r="AI67" i="10"/>
  <c r="AG67" i="10"/>
  <c r="AH67" i="10" s="1"/>
  <c r="G67" i="10"/>
  <c r="F67" i="10"/>
  <c r="E67" i="10"/>
  <c r="C67" i="10"/>
  <c r="D67" i="10" s="1"/>
  <c r="AL66" i="10"/>
  <c r="AL71" i="10" s="1"/>
  <c r="AK66" i="10"/>
  <c r="AJ66" i="10"/>
  <c r="AI66" i="10"/>
  <c r="AG66" i="10"/>
  <c r="G66" i="10"/>
  <c r="F66" i="10"/>
  <c r="E66" i="10"/>
  <c r="C66" i="10"/>
  <c r="BC66" i="10" s="1"/>
  <c r="BA65" i="10"/>
  <c r="AZ65" i="10"/>
  <c r="AY65" i="10"/>
  <c r="AX65" i="10"/>
  <c r="AX71" i="10" s="1"/>
  <c r="AV65" i="10"/>
  <c r="AW65" i="10" s="1"/>
  <c r="AR65" i="10"/>
  <c r="AQ65" i="10"/>
  <c r="AP65" i="10"/>
  <c r="AN65" i="10"/>
  <c r="AO65" i="10" s="1"/>
  <c r="AL65" i="10"/>
  <c r="AK65" i="10"/>
  <c r="AJ65" i="10"/>
  <c r="AI65" i="10"/>
  <c r="AG65" i="10"/>
  <c r="AH65" i="10" s="1"/>
  <c r="AC65" i="10"/>
  <c r="AB65" i="10"/>
  <c r="AA65" i="10"/>
  <c r="Y65" i="10"/>
  <c r="Z65" i="10" s="1"/>
  <c r="W65" i="10"/>
  <c r="V65" i="10"/>
  <c r="U65" i="10"/>
  <c r="T65" i="10"/>
  <c r="R65" i="10"/>
  <c r="S65" i="10" s="1"/>
  <c r="N65" i="10"/>
  <c r="M65" i="10"/>
  <c r="L65" i="10"/>
  <c r="K65" i="10"/>
  <c r="I65" i="10"/>
  <c r="H65" i="10"/>
  <c r="G65" i="10"/>
  <c r="F65" i="10"/>
  <c r="E65" i="10"/>
  <c r="C65" i="10"/>
  <c r="BC65" i="10" s="1"/>
  <c r="W64" i="10"/>
  <c r="V64" i="10"/>
  <c r="U64" i="10"/>
  <c r="T64" i="10"/>
  <c r="T71" i="10" s="1"/>
  <c r="R64" i="10"/>
  <c r="BC64" i="10" s="1"/>
  <c r="BA63" i="10"/>
  <c r="AZ63" i="10"/>
  <c r="AY63" i="10"/>
  <c r="AX63" i="10"/>
  <c r="AV63" i="10"/>
  <c r="AS63" i="10"/>
  <c r="AR63" i="10"/>
  <c r="AQ63" i="10"/>
  <c r="AP63" i="10"/>
  <c r="AN63" i="10"/>
  <c r="AL63" i="10"/>
  <c r="AK63" i="10"/>
  <c r="AJ63" i="10"/>
  <c r="AI63" i="10"/>
  <c r="AG63" i="10"/>
  <c r="AH63" i="10" s="1"/>
  <c r="AC63" i="10"/>
  <c r="AB63" i="10"/>
  <c r="AA63" i="10"/>
  <c r="Y63" i="10"/>
  <c r="Z63" i="10" s="1"/>
  <c r="W63" i="10"/>
  <c r="V63" i="10"/>
  <c r="U63" i="10"/>
  <c r="T63" i="10"/>
  <c r="S63" i="10"/>
  <c r="R63" i="10"/>
  <c r="N63" i="10"/>
  <c r="M63" i="10"/>
  <c r="L63" i="10"/>
  <c r="K63" i="10"/>
  <c r="I63" i="10"/>
  <c r="J63" i="10" s="1"/>
  <c r="G63" i="10"/>
  <c r="F63" i="10"/>
  <c r="E63" i="10"/>
  <c r="C63" i="10"/>
  <c r="BC63" i="10" s="1"/>
  <c r="BA62" i="10"/>
  <c r="AZ62" i="10"/>
  <c r="AY62" i="10"/>
  <c r="AX62" i="10"/>
  <c r="AV62" i="10"/>
  <c r="AR62" i="10"/>
  <c r="AQ62" i="10"/>
  <c r="AP62" i="10"/>
  <c r="AN62" i="10"/>
  <c r="AL62" i="10"/>
  <c r="AK62" i="10"/>
  <c r="AJ62" i="10"/>
  <c r="AI62" i="10"/>
  <c r="AG62" i="10"/>
  <c r="AH62" i="10" s="1"/>
  <c r="AC62" i="10"/>
  <c r="AB62" i="10"/>
  <c r="AA62" i="10"/>
  <c r="Y62" i="10"/>
  <c r="Z62" i="10" s="1"/>
  <c r="W62" i="10"/>
  <c r="V62" i="10"/>
  <c r="U62" i="10"/>
  <c r="T62" i="10"/>
  <c r="S62" i="10"/>
  <c r="R62" i="10"/>
  <c r="N62" i="10"/>
  <c r="M62" i="10"/>
  <c r="L62" i="10"/>
  <c r="K62" i="10"/>
  <c r="I62" i="10"/>
  <c r="J62" i="10" s="1"/>
  <c r="G62" i="10"/>
  <c r="F62" i="10"/>
  <c r="E62" i="10"/>
  <c r="C62" i="10"/>
  <c r="BC62" i="10" s="1"/>
  <c r="BA61" i="10"/>
  <c r="AZ61" i="10"/>
  <c r="AY61" i="10"/>
  <c r="AX61" i="10"/>
  <c r="AV61" i="10"/>
  <c r="AR61" i="10"/>
  <c r="AQ61" i="10"/>
  <c r="AP61" i="10"/>
  <c r="AN61" i="10"/>
  <c r="AM61" i="10"/>
  <c r="AL61" i="10"/>
  <c r="AK61" i="10"/>
  <c r="AJ61" i="10"/>
  <c r="AI61" i="10"/>
  <c r="AG61" i="10"/>
  <c r="AH61" i="10" s="1"/>
  <c r="AC61" i="10"/>
  <c r="AB61" i="10"/>
  <c r="AA61" i="10"/>
  <c r="Y61" i="10"/>
  <c r="BC61" i="10" s="1"/>
  <c r="W61" i="10"/>
  <c r="V61" i="10"/>
  <c r="U61" i="10"/>
  <c r="T61" i="10"/>
  <c r="S61" i="10"/>
  <c r="R61" i="10"/>
  <c r="N61" i="10"/>
  <c r="M61" i="10"/>
  <c r="L61" i="10"/>
  <c r="K61" i="10"/>
  <c r="I61" i="10"/>
  <c r="J61" i="10" s="1"/>
  <c r="G61" i="10"/>
  <c r="F61" i="10"/>
  <c r="E61" i="10"/>
  <c r="C61" i="10"/>
  <c r="D61" i="10" s="1"/>
  <c r="BA60" i="10"/>
  <c r="AZ60" i="10"/>
  <c r="AY60" i="10"/>
  <c r="AX60" i="10"/>
  <c r="AV60" i="10"/>
  <c r="AS60" i="10"/>
  <c r="AR60" i="10"/>
  <c r="AQ60" i="10"/>
  <c r="AP60" i="10"/>
  <c r="AN60" i="10"/>
  <c r="AL60" i="10"/>
  <c r="AK60" i="10"/>
  <c r="AJ60" i="10"/>
  <c r="AI60" i="10"/>
  <c r="AG60" i="10"/>
  <c r="AH60" i="10" s="1"/>
  <c r="AC60" i="10"/>
  <c r="AB60" i="10"/>
  <c r="AA60" i="10"/>
  <c r="Y60" i="10"/>
  <c r="BC60" i="10" s="1"/>
  <c r="W60" i="10"/>
  <c r="V60" i="10"/>
  <c r="U60" i="10"/>
  <c r="T60" i="10"/>
  <c r="S60" i="10"/>
  <c r="R60" i="10"/>
  <c r="N60" i="10"/>
  <c r="M60" i="10"/>
  <c r="L60" i="10"/>
  <c r="K60" i="10"/>
  <c r="I60" i="10"/>
  <c r="J60" i="10" s="1"/>
  <c r="G60" i="10"/>
  <c r="F60" i="10"/>
  <c r="E60" i="10"/>
  <c r="C60" i="10"/>
  <c r="D60" i="10" s="1"/>
  <c r="BA59" i="10"/>
  <c r="AZ59" i="10"/>
  <c r="AY59" i="10"/>
  <c r="AX59" i="10"/>
  <c r="AV59" i="10"/>
  <c r="AR59" i="10"/>
  <c r="AQ59" i="10"/>
  <c r="AP59" i="10"/>
  <c r="AN59" i="10"/>
  <c r="AL59" i="10"/>
  <c r="AK59" i="10"/>
  <c r="AJ59" i="10"/>
  <c r="AI59" i="10"/>
  <c r="AG59" i="10"/>
  <c r="AH59" i="10" s="1"/>
  <c r="AC59" i="10"/>
  <c r="AB59" i="10"/>
  <c r="AA59" i="10"/>
  <c r="Y59" i="10"/>
  <c r="BC59" i="10" s="1"/>
  <c r="W59" i="10"/>
  <c r="V59" i="10"/>
  <c r="U59" i="10"/>
  <c r="T59" i="10"/>
  <c r="S59" i="10"/>
  <c r="R59" i="10"/>
  <c r="N59" i="10"/>
  <c r="M59" i="10"/>
  <c r="L59" i="10"/>
  <c r="K59" i="10"/>
  <c r="I59" i="10"/>
  <c r="J59" i="10" s="1"/>
  <c r="G59" i="10"/>
  <c r="F59" i="10"/>
  <c r="E59" i="10"/>
  <c r="C59" i="10"/>
  <c r="D59" i="10" s="1"/>
  <c r="BA58" i="10"/>
  <c r="AZ58" i="10"/>
  <c r="AY58" i="10"/>
  <c r="AX58" i="10"/>
  <c r="AV58" i="10"/>
  <c r="AR58" i="10"/>
  <c r="AQ58" i="10"/>
  <c r="AP58" i="10"/>
  <c r="AN58" i="10"/>
  <c r="AM58" i="10"/>
  <c r="AL58" i="10"/>
  <c r="AK58" i="10"/>
  <c r="AJ58" i="10"/>
  <c r="AI58" i="10"/>
  <c r="AG58" i="10"/>
  <c r="AH58" i="10" s="1"/>
  <c r="AC58" i="10"/>
  <c r="AB58" i="10"/>
  <c r="AA58" i="10"/>
  <c r="Y58" i="10"/>
  <c r="BC58" i="10" s="1"/>
  <c r="W58" i="10"/>
  <c r="V58" i="10"/>
  <c r="U58" i="10"/>
  <c r="T58" i="10"/>
  <c r="S58" i="10"/>
  <c r="R58" i="10"/>
  <c r="N58" i="10"/>
  <c r="M58" i="10"/>
  <c r="L58" i="10"/>
  <c r="K58" i="10"/>
  <c r="I58" i="10"/>
  <c r="J58" i="10" s="1"/>
  <c r="G58" i="10"/>
  <c r="F58" i="10"/>
  <c r="E58" i="10"/>
  <c r="C58" i="10"/>
  <c r="D58" i="10" s="1"/>
  <c r="BA57" i="10"/>
  <c r="AZ57" i="10"/>
  <c r="AY57" i="10"/>
  <c r="AX57" i="10"/>
  <c r="AW57" i="10"/>
  <c r="AV57" i="10"/>
  <c r="AS57" i="10"/>
  <c r="AR57" i="10"/>
  <c r="AQ57" i="10"/>
  <c r="AP57" i="10"/>
  <c r="AO57" i="10"/>
  <c r="AN57" i="10"/>
  <c r="AL57" i="10"/>
  <c r="AK57" i="10"/>
  <c r="AJ57" i="10"/>
  <c r="AI57" i="10"/>
  <c r="AG57" i="10"/>
  <c r="AH57" i="10" s="1"/>
  <c r="AC57" i="10"/>
  <c r="AB57" i="10"/>
  <c r="AA57" i="10"/>
  <c r="Y57" i="10"/>
  <c r="BC57" i="10" s="1"/>
  <c r="W57" i="10"/>
  <c r="V57" i="10"/>
  <c r="U57" i="10"/>
  <c r="T57" i="10"/>
  <c r="S57" i="10"/>
  <c r="R57" i="10"/>
  <c r="N57" i="10"/>
  <c r="M57" i="10"/>
  <c r="L57" i="10"/>
  <c r="K57" i="10"/>
  <c r="I57" i="10"/>
  <c r="J57" i="10" s="1"/>
  <c r="G57" i="10"/>
  <c r="F57" i="10"/>
  <c r="E57" i="10"/>
  <c r="C57" i="10"/>
  <c r="D57" i="10" s="1"/>
  <c r="BA56" i="10"/>
  <c r="BA71" i="10" s="1"/>
  <c r="AZ56" i="10"/>
  <c r="AZ71" i="10" s="1"/>
  <c r="AY56" i="10"/>
  <c r="AY71" i="10" s="1"/>
  <c r="AX56" i="10"/>
  <c r="AW56" i="10"/>
  <c r="AV56" i="10"/>
  <c r="AW63" i="10" s="1"/>
  <c r="AR56" i="10"/>
  <c r="AR71" i="10" s="1"/>
  <c r="AQ56" i="10"/>
  <c r="AQ71" i="10" s="1"/>
  <c r="AP56" i="10"/>
  <c r="AP71" i="10" s="1"/>
  <c r="AO56" i="10"/>
  <c r="AN56" i="10"/>
  <c r="AO63" i="10" s="1"/>
  <c r="AL56" i="10"/>
  <c r="AK56" i="10"/>
  <c r="AK71" i="10" s="1"/>
  <c r="AJ56" i="10"/>
  <c r="AJ71" i="10" s="1"/>
  <c r="AI56" i="10"/>
  <c r="AI71" i="10" s="1"/>
  <c r="AG56" i="10"/>
  <c r="AG71" i="10" s="1"/>
  <c r="AC56" i="10"/>
  <c r="AC71" i="10" s="1"/>
  <c r="AB56" i="10"/>
  <c r="AA56" i="10"/>
  <c r="AA71" i="10" s="1"/>
  <c r="Y56" i="10"/>
  <c r="Y71" i="10" s="1"/>
  <c r="W56" i="10"/>
  <c r="W71" i="10" s="1"/>
  <c r="V56" i="10"/>
  <c r="V71" i="10" s="1"/>
  <c r="U56" i="10"/>
  <c r="U71" i="10" s="1"/>
  <c r="T56" i="10"/>
  <c r="S56" i="10"/>
  <c r="R56" i="10"/>
  <c r="R71" i="10" s="1"/>
  <c r="N56" i="10"/>
  <c r="N71" i="10" s="1"/>
  <c r="M56" i="10"/>
  <c r="M71" i="10" s="1"/>
  <c r="L56" i="10"/>
  <c r="L71" i="10" s="1"/>
  <c r="K56" i="10"/>
  <c r="K71" i="10" s="1"/>
  <c r="I56" i="10"/>
  <c r="J65" i="10" s="1"/>
  <c r="G56" i="10"/>
  <c r="G71" i="10" s="1"/>
  <c r="F56" i="10"/>
  <c r="F71" i="10" s="1"/>
  <c r="E56" i="10"/>
  <c r="E71" i="10" s="1"/>
  <c r="C56" i="10"/>
  <c r="C71" i="10" s="1"/>
  <c r="BA47" i="10"/>
  <c r="AZ47" i="10"/>
  <c r="AY47" i="10"/>
  <c r="AX47" i="10"/>
  <c r="AW47" i="10"/>
  <c r="AV47" i="10"/>
  <c r="BB47" i="10" s="1"/>
  <c r="AR47" i="10"/>
  <c r="AQ47" i="10"/>
  <c r="AP47" i="10"/>
  <c r="AN47" i="10"/>
  <c r="AL47" i="10"/>
  <c r="AK47" i="10"/>
  <c r="AJ47" i="10"/>
  <c r="AI47" i="10"/>
  <c r="AG47" i="10"/>
  <c r="AM47" i="10" s="1"/>
  <c r="AC47" i="10"/>
  <c r="AB47" i="10"/>
  <c r="AA47" i="10"/>
  <c r="Y47" i="10"/>
  <c r="BC47" i="10" s="1"/>
  <c r="BD47" i="10" s="1"/>
  <c r="N47" i="10"/>
  <c r="M47" i="10"/>
  <c r="L47" i="10"/>
  <c r="K47" i="10"/>
  <c r="I47" i="10"/>
  <c r="O47" i="10" s="1"/>
  <c r="H47" i="10"/>
  <c r="G47" i="10"/>
  <c r="F47" i="10"/>
  <c r="E47" i="10"/>
  <c r="D47" i="10"/>
  <c r="C47" i="10"/>
  <c r="BA46" i="10"/>
  <c r="AZ46" i="10"/>
  <c r="AY46" i="10"/>
  <c r="AX46" i="10"/>
  <c r="AW46" i="10"/>
  <c r="AV46" i="10"/>
  <c r="AR46" i="10"/>
  <c r="AQ46" i="10"/>
  <c r="AP46" i="10"/>
  <c r="AN46" i="10"/>
  <c r="AL46" i="10"/>
  <c r="AK46" i="10"/>
  <c r="AJ46" i="10"/>
  <c r="AI46" i="10"/>
  <c r="AG46" i="10"/>
  <c r="AH46" i="10" s="1"/>
  <c r="AC46" i="10"/>
  <c r="AB46" i="10"/>
  <c r="AA46" i="10"/>
  <c r="Y46" i="10"/>
  <c r="Z46" i="10" s="1"/>
  <c r="W46" i="10"/>
  <c r="V46" i="10"/>
  <c r="U46" i="10"/>
  <c r="T46" i="10"/>
  <c r="S46" i="10"/>
  <c r="R46" i="10"/>
  <c r="X46" i="10" s="1"/>
  <c r="N46" i="10"/>
  <c r="M46" i="10"/>
  <c r="L46" i="10"/>
  <c r="K46" i="10"/>
  <c r="I46" i="10"/>
  <c r="O46" i="10" s="1"/>
  <c r="G46" i="10"/>
  <c r="F46" i="10"/>
  <c r="E46" i="10"/>
  <c r="D46" i="10"/>
  <c r="C46" i="10"/>
  <c r="BC46" i="10" s="1"/>
  <c r="AR45" i="10"/>
  <c r="AQ45" i="10"/>
  <c r="AP45" i="10"/>
  <c r="AN45" i="10"/>
  <c r="AO46" i="10" s="1"/>
  <c r="AL45" i="10"/>
  <c r="AK45" i="10"/>
  <c r="AJ45" i="10"/>
  <c r="AI45" i="10"/>
  <c r="AG45" i="10"/>
  <c r="AH45" i="10" s="1"/>
  <c r="AC45" i="10"/>
  <c r="AB45" i="10"/>
  <c r="AA45" i="10"/>
  <c r="Y45" i="10"/>
  <c r="W45" i="10"/>
  <c r="V45" i="10"/>
  <c r="U45" i="10"/>
  <c r="T45" i="10"/>
  <c r="S45" i="10"/>
  <c r="R45" i="10"/>
  <c r="N45" i="10"/>
  <c r="M45" i="10"/>
  <c r="L45" i="10"/>
  <c r="K45" i="10"/>
  <c r="I45" i="10"/>
  <c r="BC45" i="10" s="1"/>
  <c r="BC40" i="10"/>
  <c r="BB40" i="10"/>
  <c r="BB67" i="10" s="1"/>
  <c r="AW40" i="10"/>
  <c r="AM40" i="10"/>
  <c r="AH40" i="10"/>
  <c r="H40" i="10"/>
  <c r="H67" i="10" s="1"/>
  <c r="D40" i="10"/>
  <c r="BC39" i="10"/>
  <c r="AM39" i="10"/>
  <c r="AH39" i="10"/>
  <c r="H39" i="10"/>
  <c r="H66" i="10" s="1"/>
  <c r="D39" i="10"/>
  <c r="BC38" i="10"/>
  <c r="BB38" i="10"/>
  <c r="BB65" i="10" s="1"/>
  <c r="AW38" i="10"/>
  <c r="AS38" i="10"/>
  <c r="AO38" i="10"/>
  <c r="AM38" i="10"/>
  <c r="AH38" i="10"/>
  <c r="AD38" i="10"/>
  <c r="Z38" i="10"/>
  <c r="O38" i="10"/>
  <c r="J38" i="10"/>
  <c r="H38" i="10"/>
  <c r="D38" i="10"/>
  <c r="BC36" i="10"/>
  <c r="BB36" i="10"/>
  <c r="BB63" i="10" s="1"/>
  <c r="AW36" i="10"/>
  <c r="AS36" i="10"/>
  <c r="AO36" i="10"/>
  <c r="AM36" i="10"/>
  <c r="AH36" i="10"/>
  <c r="AD36" i="10"/>
  <c r="Z36" i="10"/>
  <c r="O36" i="10"/>
  <c r="J36" i="10"/>
  <c r="H36" i="10"/>
  <c r="H63" i="10" s="1"/>
  <c r="D36" i="10"/>
  <c r="BC35" i="10"/>
  <c r="BB35" i="10"/>
  <c r="BB62" i="10" s="1"/>
  <c r="AW35" i="10"/>
  <c r="AS35" i="10"/>
  <c r="AO35" i="10"/>
  <c r="AM35" i="10"/>
  <c r="AM62" i="10" s="1"/>
  <c r="AH35" i="10"/>
  <c r="AD35" i="10"/>
  <c r="Z35" i="10"/>
  <c r="O35" i="10"/>
  <c r="J35" i="10"/>
  <c r="H35" i="10"/>
  <c r="H62" i="10" s="1"/>
  <c r="D35" i="10"/>
  <c r="BC34" i="10"/>
  <c r="BB34" i="10"/>
  <c r="BB61" i="10" s="1"/>
  <c r="AW34" i="10"/>
  <c r="AS34" i="10"/>
  <c r="AS61" i="10" s="1"/>
  <c r="AO34" i="10"/>
  <c r="AM34" i="10"/>
  <c r="AH34" i="10"/>
  <c r="AD34" i="10"/>
  <c r="Z34" i="10"/>
  <c r="O34" i="10"/>
  <c r="J34" i="10"/>
  <c r="H34" i="10"/>
  <c r="H61" i="10" s="1"/>
  <c r="D34" i="10"/>
  <c r="BC33" i="10"/>
  <c r="BB33" i="10"/>
  <c r="BB60" i="10" s="1"/>
  <c r="AW33" i="10"/>
  <c r="AS33" i="10"/>
  <c r="AO33" i="10"/>
  <c r="AM33" i="10"/>
  <c r="AH33" i="10"/>
  <c r="AD33" i="10"/>
  <c r="Z33" i="10"/>
  <c r="O33" i="10"/>
  <c r="J33" i="10"/>
  <c r="H33" i="10"/>
  <c r="H60" i="10" s="1"/>
  <c r="D33" i="10"/>
  <c r="BC32" i="10"/>
  <c r="BB32" i="10"/>
  <c r="BB59" i="10" s="1"/>
  <c r="AW32" i="10"/>
  <c r="AS32" i="10"/>
  <c r="AO32" i="10"/>
  <c r="AM32" i="10"/>
  <c r="AM59" i="10" s="1"/>
  <c r="AH32" i="10"/>
  <c r="AD32" i="10"/>
  <c r="Z32" i="10"/>
  <c r="O32" i="10"/>
  <c r="J32" i="10"/>
  <c r="H32" i="10"/>
  <c r="H59" i="10" s="1"/>
  <c r="D32" i="10"/>
  <c r="BC31" i="10"/>
  <c r="BB31" i="10"/>
  <c r="BB58" i="10" s="1"/>
  <c r="AW31" i="10"/>
  <c r="AS31" i="10"/>
  <c r="AS58" i="10" s="1"/>
  <c r="AO31" i="10"/>
  <c r="AM31" i="10"/>
  <c r="AH31" i="10"/>
  <c r="AD31" i="10"/>
  <c r="Z31" i="10"/>
  <c r="O31" i="10"/>
  <c r="J31" i="10"/>
  <c r="H31" i="10"/>
  <c r="H58" i="10" s="1"/>
  <c r="D31" i="10"/>
  <c r="BC30" i="10"/>
  <c r="BD30" i="10" s="1"/>
  <c r="BB30" i="10"/>
  <c r="BB57" i="10" s="1"/>
  <c r="AW30" i="10"/>
  <c r="AS30" i="10"/>
  <c r="AO30" i="10"/>
  <c r="AM30" i="10"/>
  <c r="AH30" i="10"/>
  <c r="AD30" i="10"/>
  <c r="Z30" i="10"/>
  <c r="O30" i="10"/>
  <c r="J30" i="10"/>
  <c r="H30" i="10"/>
  <c r="H57" i="10" s="1"/>
  <c r="D30" i="10"/>
  <c r="BC29" i="10"/>
  <c r="BB29" i="10"/>
  <c r="BB56" i="10" s="1"/>
  <c r="AW29" i="10"/>
  <c r="AS29" i="10"/>
  <c r="AO29" i="10"/>
  <c r="AM29" i="10"/>
  <c r="AM56" i="10" s="1"/>
  <c r="AH29" i="10"/>
  <c r="AD29" i="10"/>
  <c r="Z29" i="10"/>
  <c r="O29" i="10"/>
  <c r="J29" i="10"/>
  <c r="H29" i="10"/>
  <c r="H56" i="10" s="1"/>
  <c r="D29" i="10"/>
  <c r="BC28" i="10"/>
  <c r="AW28" i="10"/>
  <c r="AM28" i="10"/>
  <c r="AM67" i="10" s="1"/>
  <c r="AH28" i="10"/>
  <c r="D28" i="10"/>
  <c r="BC27" i="10"/>
  <c r="AM27" i="10"/>
  <c r="AM66" i="10" s="1"/>
  <c r="AH27" i="10"/>
  <c r="D27" i="10"/>
  <c r="BC26" i="10"/>
  <c r="BD26" i="10" s="1"/>
  <c r="AW26" i="10"/>
  <c r="AS26" i="10"/>
  <c r="AS65" i="10" s="1"/>
  <c r="AO26" i="10"/>
  <c r="AM26" i="10"/>
  <c r="AM65" i="10" s="1"/>
  <c r="AH26" i="10"/>
  <c r="AD26" i="10"/>
  <c r="AD65" i="10" s="1"/>
  <c r="Z26" i="10"/>
  <c r="X26" i="10"/>
  <c r="X65" i="10" s="1"/>
  <c r="S26" i="10"/>
  <c r="O26" i="10"/>
  <c r="O65" i="10" s="1"/>
  <c r="J26" i="10"/>
  <c r="D26" i="10"/>
  <c r="BC25" i="10"/>
  <c r="X25" i="10"/>
  <c r="X64" i="10" s="1"/>
  <c r="S25" i="10"/>
  <c r="BC24" i="10"/>
  <c r="BD24" i="10" s="1"/>
  <c r="AW24" i="10"/>
  <c r="AS24" i="10"/>
  <c r="AO24" i="10"/>
  <c r="AM24" i="10"/>
  <c r="AM63" i="10" s="1"/>
  <c r="AH24" i="10"/>
  <c r="AD24" i="10"/>
  <c r="AD63" i="10" s="1"/>
  <c r="Z24" i="10"/>
  <c r="X24" i="10"/>
  <c r="X63" i="10" s="1"/>
  <c r="S24" i="10"/>
  <c r="O24" i="10"/>
  <c r="O63" i="10" s="1"/>
  <c r="J24" i="10"/>
  <c r="D24" i="10"/>
  <c r="BC23" i="10"/>
  <c r="AW23" i="10"/>
  <c r="AS23" i="10"/>
  <c r="AS62" i="10" s="1"/>
  <c r="AO23" i="10"/>
  <c r="AM23" i="10"/>
  <c r="AH23" i="10"/>
  <c r="AD23" i="10"/>
  <c r="AD62" i="10" s="1"/>
  <c r="Z23" i="10"/>
  <c r="X23" i="10"/>
  <c r="X62" i="10" s="1"/>
  <c r="S23" i="10"/>
  <c r="O23" i="10"/>
  <c r="O62" i="10" s="1"/>
  <c r="J23" i="10"/>
  <c r="D23" i="10"/>
  <c r="BC22" i="10"/>
  <c r="BD22" i="10" s="1"/>
  <c r="AW22" i="10"/>
  <c r="AS22" i="10"/>
  <c r="AO22" i="10"/>
  <c r="AM22" i="10"/>
  <c r="AH22" i="10"/>
  <c r="AD22" i="10"/>
  <c r="AD61" i="10" s="1"/>
  <c r="Z22" i="10"/>
  <c r="X22" i="10"/>
  <c r="X61" i="10" s="1"/>
  <c r="S22" i="10"/>
  <c r="O22" i="10"/>
  <c r="O61" i="10" s="1"/>
  <c r="J22" i="10"/>
  <c r="D22" i="10"/>
  <c r="BC21" i="10"/>
  <c r="BD21" i="10" s="1"/>
  <c r="AW21" i="10"/>
  <c r="AS21" i="10"/>
  <c r="AO21" i="10"/>
  <c r="AM21" i="10"/>
  <c r="AM60" i="10" s="1"/>
  <c r="AH21" i="10"/>
  <c r="AD21" i="10"/>
  <c r="AD60" i="10" s="1"/>
  <c r="Z21" i="10"/>
  <c r="X21" i="10"/>
  <c r="X60" i="10" s="1"/>
  <c r="S21" i="10"/>
  <c r="O21" i="10"/>
  <c r="O60" i="10" s="1"/>
  <c r="J21" i="10"/>
  <c r="D21" i="10"/>
  <c r="BC20" i="10"/>
  <c r="AW20" i="10"/>
  <c r="AS20" i="10"/>
  <c r="AS59" i="10" s="1"/>
  <c r="AO20" i="10"/>
  <c r="AM20" i="10"/>
  <c r="AH20" i="10"/>
  <c r="AD20" i="10"/>
  <c r="AD59" i="10" s="1"/>
  <c r="Z20" i="10"/>
  <c r="X20" i="10"/>
  <c r="X59" i="10" s="1"/>
  <c r="S20" i="10"/>
  <c r="O20" i="10"/>
  <c r="O59" i="10" s="1"/>
  <c r="J20" i="10"/>
  <c r="D20" i="10"/>
  <c r="BC19" i="10"/>
  <c r="BD19" i="10" s="1"/>
  <c r="AW19" i="10"/>
  <c r="AS19" i="10"/>
  <c r="AO19" i="10"/>
  <c r="AM19" i="10"/>
  <c r="AH19" i="10"/>
  <c r="AD19" i="10"/>
  <c r="AD58" i="10" s="1"/>
  <c r="Z19" i="10"/>
  <c r="X19" i="10"/>
  <c r="X58" i="10" s="1"/>
  <c r="S19" i="10"/>
  <c r="O19" i="10"/>
  <c r="O58" i="10" s="1"/>
  <c r="J19" i="10"/>
  <c r="D19" i="10"/>
  <c r="BC18" i="10"/>
  <c r="BD18" i="10" s="1"/>
  <c r="AW18" i="10"/>
  <c r="AS18" i="10"/>
  <c r="AO18" i="10"/>
  <c r="AM18" i="10"/>
  <c r="AM57" i="10" s="1"/>
  <c r="AH18" i="10"/>
  <c r="AD18" i="10"/>
  <c r="AD57" i="10" s="1"/>
  <c r="Z18" i="10"/>
  <c r="X18" i="10"/>
  <c r="X57" i="10" s="1"/>
  <c r="S18" i="10"/>
  <c r="O18" i="10"/>
  <c r="O57" i="10" s="1"/>
  <c r="J18" i="10"/>
  <c r="D18" i="10"/>
  <c r="BC17" i="10"/>
  <c r="AW17" i="10"/>
  <c r="AS17" i="10"/>
  <c r="AS56" i="10" s="1"/>
  <c r="AO17" i="10"/>
  <c r="AM17" i="10"/>
  <c r="AH17" i="10"/>
  <c r="AD17" i="10"/>
  <c r="AD56" i="10" s="1"/>
  <c r="Z17" i="10"/>
  <c r="X17" i="10"/>
  <c r="X56" i="10" s="1"/>
  <c r="S17" i="10"/>
  <c r="O17" i="10"/>
  <c r="O56" i="10" s="1"/>
  <c r="J17" i="10"/>
  <c r="D17" i="10"/>
  <c r="BC16" i="10"/>
  <c r="BD16" i="10" s="1"/>
  <c r="AH16" i="10"/>
  <c r="BC15" i="10"/>
  <c r="BD15" i="10" s="1"/>
  <c r="AH15" i="10"/>
  <c r="BC14" i="10"/>
  <c r="BD14" i="10" s="1"/>
  <c r="AO14" i="10"/>
  <c r="AH14" i="10"/>
  <c r="Z14" i="10"/>
  <c r="S14" i="10"/>
  <c r="J14" i="10"/>
  <c r="BC13" i="10"/>
  <c r="S13" i="10"/>
  <c r="BC12" i="10"/>
  <c r="AO12" i="10"/>
  <c r="AH12" i="10"/>
  <c r="Z12" i="10"/>
  <c r="S12" i="10"/>
  <c r="J12" i="10"/>
  <c r="BC11" i="10"/>
  <c r="BD11" i="10" s="1"/>
  <c r="AO11" i="10"/>
  <c r="AH11" i="10"/>
  <c r="Z11" i="10"/>
  <c r="S11" i="10"/>
  <c r="J11" i="10"/>
  <c r="BC10" i="10"/>
  <c r="BD32" i="10" s="1"/>
  <c r="AO10" i="10"/>
  <c r="AH10" i="10"/>
  <c r="Z10" i="10"/>
  <c r="S10" i="10"/>
  <c r="J10" i="10"/>
  <c r="BC9" i="10"/>
  <c r="AO9" i="10"/>
  <c r="AH9" i="10"/>
  <c r="Z9" i="10"/>
  <c r="S9" i="10"/>
  <c r="J9" i="10"/>
  <c r="BC8" i="10"/>
  <c r="BD8" i="10" s="1"/>
  <c r="AO8" i="10"/>
  <c r="AH8" i="10"/>
  <c r="Z8" i="10"/>
  <c r="S8" i="10"/>
  <c r="J8" i="10"/>
  <c r="BC7" i="10"/>
  <c r="BD5" i="10" s="1"/>
  <c r="AO7" i="10"/>
  <c r="AH7" i="10"/>
  <c r="Z7" i="10"/>
  <c r="S7" i="10"/>
  <c r="J7" i="10"/>
  <c r="BC6" i="10"/>
  <c r="AO6" i="10"/>
  <c r="AH6" i="10"/>
  <c r="Z6" i="10"/>
  <c r="S6" i="10"/>
  <c r="J6" i="10"/>
  <c r="BC5" i="10"/>
  <c r="BD39" i="10" s="1"/>
  <c r="AO5" i="10"/>
  <c r="AH5" i="10"/>
  <c r="Z5" i="10"/>
  <c r="S5" i="10"/>
  <c r="J5" i="10"/>
  <c r="BD45" i="10" l="1"/>
  <c r="BD46" i="10"/>
  <c r="BD61" i="10"/>
  <c r="BD63" i="10"/>
  <c r="BD35" i="10"/>
  <c r="BD6" i="10"/>
  <c r="BD12" i="10"/>
  <c r="BD7" i="10"/>
  <c r="AD47" i="10"/>
  <c r="D56" i="10"/>
  <c r="J56" i="10"/>
  <c r="D62" i="10"/>
  <c r="D63" i="10"/>
  <c r="S64" i="10"/>
  <c r="AV71" i="10"/>
  <c r="BD9" i="10"/>
  <c r="BD10" i="10"/>
  <c r="AO45" i="10"/>
  <c r="J46" i="10"/>
  <c r="AD46" i="10"/>
  <c r="Z47" i="10"/>
  <c r="AH47" i="10"/>
  <c r="Z56" i="10"/>
  <c r="AH56" i="10"/>
  <c r="Z57" i="10"/>
  <c r="Z58" i="10"/>
  <c r="Z59" i="10"/>
  <c r="Z60" i="10"/>
  <c r="Z61" i="10"/>
  <c r="AN71" i="10"/>
  <c r="BC71" i="10" s="1"/>
  <c r="BD40" i="10"/>
  <c r="J47" i="10"/>
  <c r="AS47" i="10"/>
  <c r="BD33" i="10"/>
  <c r="BD36" i="10"/>
  <c r="J45" i="10"/>
  <c r="Z45" i="10"/>
  <c r="AM46" i="10"/>
  <c r="AS46" i="10"/>
  <c r="AO47" i="10"/>
  <c r="BC56" i="10"/>
  <c r="BD56" i="10" s="1"/>
  <c r="AO58" i="10"/>
  <c r="AW58" i="10"/>
  <c r="AO59" i="10"/>
  <c r="AW59" i="10"/>
  <c r="AO60" i="10"/>
  <c r="AW60" i="10"/>
  <c r="AO61" i="10"/>
  <c r="AW61" i="10"/>
  <c r="AO62" i="10"/>
  <c r="AW62" i="10"/>
  <c r="D65" i="10"/>
  <c r="D66" i="10"/>
  <c r="AH66" i="10"/>
  <c r="BD29" i="10"/>
  <c r="BD17" i="10"/>
  <c r="BD20" i="10"/>
  <c r="BD23" i="10"/>
  <c r="BD25" i="10"/>
  <c r="BD13" i="10"/>
  <c r="BD27" i="10"/>
  <c r="BD28" i="10"/>
  <c r="BD31" i="10"/>
  <c r="BD34" i="10"/>
  <c r="BD38" i="10"/>
  <c r="BD60" i="10" l="1"/>
  <c r="BD62" i="10"/>
  <c r="BD59" i="10"/>
  <c r="BD67" i="10"/>
  <c r="BD58" i="10"/>
  <c r="BD66" i="10"/>
  <c r="BD57" i="10"/>
  <c r="BD64" i="10"/>
  <c r="BD65" i="10"/>
  <c r="U65" i="9" l="1"/>
  <c r="K65" i="9"/>
  <c r="AU61" i="9"/>
  <c r="AT61" i="9"/>
  <c r="AS61" i="9"/>
  <c r="AR61" i="9"/>
  <c r="AP61" i="9"/>
  <c r="AL61" i="9"/>
  <c r="AK61" i="9"/>
  <c r="AJ61" i="9"/>
  <c r="AI61" i="9"/>
  <c r="AG61" i="9"/>
  <c r="AC61" i="9"/>
  <c r="AB61" i="9"/>
  <c r="AA61" i="9"/>
  <c r="Z61" i="9"/>
  <c r="X61" i="9"/>
  <c r="Y61" i="9" s="1"/>
  <c r="V61" i="9"/>
  <c r="U61" i="9"/>
  <c r="T61" i="9"/>
  <c r="S61" i="9"/>
  <c r="Q61" i="9"/>
  <c r="G61" i="9"/>
  <c r="F61" i="9"/>
  <c r="E61" i="9"/>
  <c r="C61" i="9"/>
  <c r="AW61" i="9" s="1"/>
  <c r="AW60" i="9"/>
  <c r="AU60" i="9"/>
  <c r="AT60" i="9"/>
  <c r="AS60" i="9"/>
  <c r="AR60" i="9"/>
  <c r="AP60" i="9"/>
  <c r="AL60" i="9"/>
  <c r="AK60" i="9"/>
  <c r="AJ60" i="9"/>
  <c r="AI60" i="9"/>
  <c r="AG60" i="9"/>
  <c r="AH60" i="9" s="1"/>
  <c r="AC60" i="9"/>
  <c r="AB60" i="9"/>
  <c r="AA60" i="9"/>
  <c r="Z60" i="9"/>
  <c r="X60" i="9"/>
  <c r="F60" i="9"/>
  <c r="E60" i="9"/>
  <c r="C60" i="9"/>
  <c r="AU59" i="9"/>
  <c r="AT59" i="9"/>
  <c r="AS59" i="9"/>
  <c r="AR59" i="9"/>
  <c r="AP59" i="9"/>
  <c r="AQ59" i="9" s="1"/>
  <c r="AL59" i="9"/>
  <c r="AK59" i="9"/>
  <c r="AJ59" i="9"/>
  <c r="AI59" i="9"/>
  <c r="AH59" i="9"/>
  <c r="AG59" i="9"/>
  <c r="AC59" i="9"/>
  <c r="AB59" i="9"/>
  <c r="AA59" i="9"/>
  <c r="Z59" i="9"/>
  <c r="X59" i="9"/>
  <c r="Y59" i="9" s="1"/>
  <c r="V59" i="9"/>
  <c r="U59" i="9"/>
  <c r="T59" i="9"/>
  <c r="S59" i="9"/>
  <c r="Q59" i="9"/>
  <c r="AW59" i="9" s="1"/>
  <c r="F59" i="9"/>
  <c r="E59" i="9"/>
  <c r="C59" i="9"/>
  <c r="D59" i="9" s="1"/>
  <c r="W58" i="9"/>
  <c r="M58" i="9"/>
  <c r="L58" i="9"/>
  <c r="K58" i="9"/>
  <c r="J58" i="9"/>
  <c r="I58" i="9"/>
  <c r="H58" i="9"/>
  <c r="AW58" i="9" s="1"/>
  <c r="AU57" i="9"/>
  <c r="AT57" i="9"/>
  <c r="AS57" i="9"/>
  <c r="AR57" i="9"/>
  <c r="AP57" i="9"/>
  <c r="AQ57" i="9" s="1"/>
  <c r="AL57" i="9"/>
  <c r="AK57" i="9"/>
  <c r="AJ57" i="9"/>
  <c r="AI57" i="9"/>
  <c r="AG57" i="9"/>
  <c r="AC57" i="9"/>
  <c r="AB57" i="9"/>
  <c r="AA57" i="9"/>
  <c r="Z57" i="9"/>
  <c r="X57" i="9"/>
  <c r="Y57" i="9" s="1"/>
  <c r="V57" i="9"/>
  <c r="U57" i="9"/>
  <c r="T57" i="9"/>
  <c r="S57" i="9"/>
  <c r="Q57" i="9"/>
  <c r="AW57" i="9" s="1"/>
  <c r="M57" i="9"/>
  <c r="L57" i="9"/>
  <c r="K57" i="9"/>
  <c r="J57" i="9"/>
  <c r="H57" i="9"/>
  <c r="I57" i="9" s="1"/>
  <c r="F57" i="9"/>
  <c r="E57" i="9"/>
  <c r="C57" i="9"/>
  <c r="AU56" i="9"/>
  <c r="AT56" i="9"/>
  <c r="AS56" i="9"/>
  <c r="AR56" i="9"/>
  <c r="AP56" i="9"/>
  <c r="AQ56" i="9" s="1"/>
  <c r="AL56" i="9"/>
  <c r="AK56" i="9"/>
  <c r="AJ56" i="9"/>
  <c r="AI56" i="9"/>
  <c r="AG56" i="9"/>
  <c r="AD56" i="9"/>
  <c r="AC56" i="9"/>
  <c r="AB56" i="9"/>
  <c r="AA56" i="9"/>
  <c r="Z56" i="9"/>
  <c r="X56" i="9"/>
  <c r="Y56" i="9" s="1"/>
  <c r="V56" i="9"/>
  <c r="U56" i="9"/>
  <c r="T56" i="9"/>
  <c r="S56" i="9"/>
  <c r="Q56" i="9"/>
  <c r="AW56" i="9" s="1"/>
  <c r="M56" i="9"/>
  <c r="L56" i="9"/>
  <c r="K56" i="9"/>
  <c r="J56" i="9"/>
  <c r="H56" i="9"/>
  <c r="I56" i="9" s="1"/>
  <c r="F56" i="9"/>
  <c r="E56" i="9"/>
  <c r="C56" i="9"/>
  <c r="AU55" i="9"/>
  <c r="AT55" i="9"/>
  <c r="AS55" i="9"/>
  <c r="AR55" i="9"/>
  <c r="AP55" i="9"/>
  <c r="AQ55" i="9" s="1"/>
  <c r="AL55" i="9"/>
  <c r="AK55" i="9"/>
  <c r="AJ55" i="9"/>
  <c r="AI55" i="9"/>
  <c r="AG55" i="9"/>
  <c r="AD55" i="9"/>
  <c r="AC55" i="9"/>
  <c r="AB55" i="9"/>
  <c r="AA55" i="9"/>
  <c r="Z55" i="9"/>
  <c r="X55" i="9"/>
  <c r="Y55" i="9" s="1"/>
  <c r="V55" i="9"/>
  <c r="U55" i="9"/>
  <c r="T55" i="9"/>
  <c r="S55" i="9"/>
  <c r="Q55" i="9"/>
  <c r="AW55" i="9" s="1"/>
  <c r="M55" i="9"/>
  <c r="L55" i="9"/>
  <c r="K55" i="9"/>
  <c r="J55" i="9"/>
  <c r="H55" i="9"/>
  <c r="I55" i="9" s="1"/>
  <c r="F55" i="9"/>
  <c r="E55" i="9"/>
  <c r="C55" i="9"/>
  <c r="AU54" i="9"/>
  <c r="AT54" i="9"/>
  <c r="AS54" i="9"/>
  <c r="AR54" i="9"/>
  <c r="AP54" i="9"/>
  <c r="AQ54" i="9" s="1"/>
  <c r="AL54" i="9"/>
  <c r="AK54" i="9"/>
  <c r="AJ54" i="9"/>
  <c r="AI54" i="9"/>
  <c r="AG54" i="9"/>
  <c r="AC54" i="9"/>
  <c r="AB54" i="9"/>
  <c r="AA54" i="9"/>
  <c r="Z54" i="9"/>
  <c r="X54" i="9"/>
  <c r="Y54" i="9" s="1"/>
  <c r="M54" i="9"/>
  <c r="L54" i="9"/>
  <c r="K54" i="9"/>
  <c r="J54" i="9"/>
  <c r="H54" i="9"/>
  <c r="I54" i="9" s="1"/>
  <c r="F54" i="9"/>
  <c r="E54" i="9"/>
  <c r="C54" i="9"/>
  <c r="AW54" i="9" s="1"/>
  <c r="AU53" i="9"/>
  <c r="AT53" i="9"/>
  <c r="AS53" i="9"/>
  <c r="AR53" i="9"/>
  <c r="AP53" i="9"/>
  <c r="AQ53" i="9" s="1"/>
  <c r="AL53" i="9"/>
  <c r="AK53" i="9"/>
  <c r="AJ53" i="9"/>
  <c r="AI53" i="9"/>
  <c r="AG53" i="9"/>
  <c r="AD53" i="9"/>
  <c r="AC53" i="9"/>
  <c r="AB53" i="9"/>
  <c r="AA53" i="9"/>
  <c r="Z53" i="9"/>
  <c r="X53" i="9"/>
  <c r="Y53" i="9" s="1"/>
  <c r="V53" i="9"/>
  <c r="U53" i="9"/>
  <c r="T53" i="9"/>
  <c r="S53" i="9"/>
  <c r="Q53" i="9"/>
  <c r="AW53" i="9" s="1"/>
  <c r="M53" i="9"/>
  <c r="L53" i="9"/>
  <c r="K53" i="9"/>
  <c r="J53" i="9"/>
  <c r="H53" i="9"/>
  <c r="I53" i="9" s="1"/>
  <c r="F53" i="9"/>
  <c r="E53" i="9"/>
  <c r="C53" i="9"/>
  <c r="AU52" i="9"/>
  <c r="AT52" i="9"/>
  <c r="AS52" i="9"/>
  <c r="AR52" i="9"/>
  <c r="AP52" i="9"/>
  <c r="AL52" i="9"/>
  <c r="AK52" i="9"/>
  <c r="AJ52" i="9"/>
  <c r="AI52" i="9"/>
  <c r="AG52" i="9"/>
  <c r="AD52" i="9"/>
  <c r="AC52" i="9"/>
  <c r="AB52" i="9"/>
  <c r="AA52" i="9"/>
  <c r="Z52" i="9"/>
  <c r="X52" i="9"/>
  <c r="Y60" i="9" s="1"/>
  <c r="M52" i="9"/>
  <c r="L52" i="9"/>
  <c r="K52" i="9"/>
  <c r="J52" i="9"/>
  <c r="I52" i="9"/>
  <c r="H52" i="9"/>
  <c r="F52" i="9"/>
  <c r="E52" i="9"/>
  <c r="C52" i="9"/>
  <c r="AW52" i="9" s="1"/>
  <c r="AV51" i="9"/>
  <c r="AU51" i="9"/>
  <c r="AT51" i="9"/>
  <c r="AS51" i="9"/>
  <c r="AR51" i="9"/>
  <c r="AP51" i="9"/>
  <c r="AQ51" i="9" s="1"/>
  <c r="AL51" i="9"/>
  <c r="AK51" i="9"/>
  <c r="AJ51" i="9"/>
  <c r="AI51" i="9"/>
  <c r="AH51" i="9"/>
  <c r="AG51" i="9"/>
  <c r="AC51" i="9"/>
  <c r="AB51" i="9"/>
  <c r="AA51" i="9"/>
  <c r="Z51" i="9"/>
  <c r="X51" i="9"/>
  <c r="W51" i="9"/>
  <c r="V51" i="9"/>
  <c r="U51" i="9"/>
  <c r="T51" i="9"/>
  <c r="S51" i="9"/>
  <c r="Q51" i="9"/>
  <c r="AW51" i="9" s="1"/>
  <c r="M51" i="9"/>
  <c r="L51" i="9"/>
  <c r="K51" i="9"/>
  <c r="J51" i="9"/>
  <c r="I51" i="9"/>
  <c r="H51" i="9"/>
  <c r="F51" i="9"/>
  <c r="E51" i="9"/>
  <c r="C51" i="9"/>
  <c r="D51" i="9" s="1"/>
  <c r="AU50" i="9"/>
  <c r="AT50" i="9"/>
  <c r="AS50" i="9"/>
  <c r="AR50" i="9"/>
  <c r="AP50" i="9"/>
  <c r="AQ50" i="9" s="1"/>
  <c r="AL50" i="9"/>
  <c r="AK50" i="9"/>
  <c r="AJ50" i="9"/>
  <c r="AI50" i="9"/>
  <c r="AH50" i="9"/>
  <c r="AG50" i="9"/>
  <c r="AC50" i="9"/>
  <c r="AB50" i="9"/>
  <c r="AA50" i="9"/>
  <c r="Z50" i="9"/>
  <c r="X50" i="9"/>
  <c r="W50" i="9"/>
  <c r="V50" i="9"/>
  <c r="U50" i="9"/>
  <c r="T50" i="9"/>
  <c r="S50" i="9"/>
  <c r="Q50" i="9"/>
  <c r="AW50" i="9" s="1"/>
  <c r="M50" i="9"/>
  <c r="L50" i="9"/>
  <c r="K50" i="9"/>
  <c r="J50" i="9"/>
  <c r="I50" i="9"/>
  <c r="H50" i="9"/>
  <c r="F50" i="9"/>
  <c r="E50" i="9"/>
  <c r="C50" i="9"/>
  <c r="D50" i="9" s="1"/>
  <c r="AU49" i="9"/>
  <c r="AU65" i="9" s="1"/>
  <c r="AT49" i="9"/>
  <c r="AT65" i="9" s="1"/>
  <c r="AS49" i="9"/>
  <c r="AS65" i="9" s="1"/>
  <c r="AR49" i="9"/>
  <c r="AR65" i="9" s="1"/>
  <c r="AP49" i="9"/>
  <c r="AQ61" i="9" s="1"/>
  <c r="AL49" i="9"/>
  <c r="AL65" i="9" s="1"/>
  <c r="AK49" i="9"/>
  <c r="AK65" i="9" s="1"/>
  <c r="AJ49" i="9"/>
  <c r="AJ65" i="9" s="1"/>
  <c r="AI49" i="9"/>
  <c r="AI65" i="9" s="1"/>
  <c r="AH49" i="9"/>
  <c r="AG49" i="9"/>
  <c r="AH61" i="9" s="1"/>
  <c r="AC49" i="9"/>
  <c r="AC65" i="9" s="1"/>
  <c r="AB49" i="9"/>
  <c r="AB65" i="9" s="1"/>
  <c r="AA49" i="9"/>
  <c r="AA65" i="9" s="1"/>
  <c r="Z49" i="9"/>
  <c r="Z65" i="9" s="1"/>
  <c r="X49" i="9"/>
  <c r="X65" i="9" s="1"/>
  <c r="W49" i="9"/>
  <c r="V49" i="9"/>
  <c r="V65" i="9" s="1"/>
  <c r="U49" i="9"/>
  <c r="T49" i="9"/>
  <c r="T65" i="9" s="1"/>
  <c r="S49" i="9"/>
  <c r="S65" i="9" s="1"/>
  <c r="Q49" i="9"/>
  <c r="R59" i="9" s="1"/>
  <c r="M49" i="9"/>
  <c r="M65" i="9" s="1"/>
  <c r="L49" i="9"/>
  <c r="L65" i="9" s="1"/>
  <c r="K49" i="9"/>
  <c r="J49" i="9"/>
  <c r="J65" i="9" s="1"/>
  <c r="I49" i="9"/>
  <c r="H49" i="9"/>
  <c r="H65" i="9" s="1"/>
  <c r="F49" i="9"/>
  <c r="F65" i="9" s="1"/>
  <c r="E49" i="9"/>
  <c r="E65" i="9" s="1"/>
  <c r="C49" i="9"/>
  <c r="D60" i="9" s="1"/>
  <c r="AU36" i="9"/>
  <c r="AS36" i="9"/>
  <c r="AR36" i="9"/>
  <c r="AP36" i="9"/>
  <c r="AQ36" i="9" s="1"/>
  <c r="AL36" i="9"/>
  <c r="AK36" i="9"/>
  <c r="AJ36" i="9"/>
  <c r="AI36" i="9"/>
  <c r="AG36" i="9"/>
  <c r="AW36" i="9" s="1"/>
  <c r="AC36" i="9"/>
  <c r="AB36" i="9"/>
  <c r="AA36" i="9"/>
  <c r="Z36" i="9"/>
  <c r="X36" i="9"/>
  <c r="AD36" i="9" s="1"/>
  <c r="V36" i="9"/>
  <c r="U36" i="9"/>
  <c r="T36" i="9"/>
  <c r="S36" i="9"/>
  <c r="Q36" i="9"/>
  <c r="W36" i="9" s="1"/>
  <c r="N36" i="9"/>
  <c r="M36" i="9"/>
  <c r="L36" i="9"/>
  <c r="K36" i="9"/>
  <c r="J36" i="9"/>
  <c r="H36" i="9"/>
  <c r="I36" i="9" s="1"/>
  <c r="F36" i="9"/>
  <c r="E36" i="9"/>
  <c r="C36" i="9"/>
  <c r="AU35" i="9"/>
  <c r="AS35" i="9"/>
  <c r="AR35" i="9"/>
  <c r="AP35" i="9"/>
  <c r="AV36" i="9" s="1"/>
  <c r="AL35" i="9"/>
  <c r="AK35" i="9"/>
  <c r="AJ35" i="9"/>
  <c r="AI35" i="9"/>
  <c r="AG35" i="9"/>
  <c r="AH35" i="9" s="1"/>
  <c r="AC35" i="9"/>
  <c r="AB35" i="9"/>
  <c r="AA35" i="9"/>
  <c r="Z35" i="9"/>
  <c r="X35" i="9"/>
  <c r="Y36" i="9" s="1"/>
  <c r="V35" i="9"/>
  <c r="U35" i="9"/>
  <c r="T35" i="9"/>
  <c r="S35" i="9"/>
  <c r="Q35" i="9"/>
  <c r="AW35" i="9" s="1"/>
  <c r="AX35" i="9" s="1"/>
  <c r="M35" i="9"/>
  <c r="L35" i="9"/>
  <c r="K35" i="9"/>
  <c r="J35" i="9"/>
  <c r="H35" i="9"/>
  <c r="I35" i="9" s="1"/>
  <c r="F35" i="9"/>
  <c r="E35" i="9"/>
  <c r="D35" i="9"/>
  <c r="C35" i="9"/>
  <c r="G36" i="9" s="1"/>
  <c r="AW30" i="9"/>
  <c r="AX30" i="9" s="1"/>
  <c r="AV30" i="9"/>
  <c r="AV61" i="9" s="1"/>
  <c r="AQ30" i="9"/>
  <c r="AM30" i="9"/>
  <c r="AM61" i="9" s="1"/>
  <c r="AH30" i="9"/>
  <c r="AD30" i="9"/>
  <c r="AD61" i="9" s="1"/>
  <c r="Y30" i="9"/>
  <c r="W30" i="9"/>
  <c r="W61" i="9" s="1"/>
  <c r="R30" i="9"/>
  <c r="G30" i="9"/>
  <c r="D30" i="9"/>
  <c r="AW29" i="9"/>
  <c r="AX29" i="9" s="1"/>
  <c r="AV29" i="9"/>
  <c r="AV60" i="9" s="1"/>
  <c r="AQ29" i="9"/>
  <c r="AM29" i="9"/>
  <c r="AM60" i="9" s="1"/>
  <c r="AH29" i="9"/>
  <c r="AD29" i="9"/>
  <c r="AD60" i="9" s="1"/>
  <c r="Y29" i="9"/>
  <c r="W29" i="9"/>
  <c r="W60" i="9" s="1"/>
  <c r="G29" i="9"/>
  <c r="G60" i="9" s="1"/>
  <c r="D29" i="9"/>
  <c r="AW28" i="9"/>
  <c r="AV28" i="9"/>
  <c r="AV59" i="9" s="1"/>
  <c r="AQ28" i="9"/>
  <c r="AM28" i="9"/>
  <c r="AM59" i="9" s="1"/>
  <c r="AH28" i="9"/>
  <c r="AD28" i="9"/>
  <c r="AD59" i="9" s="1"/>
  <c r="Y28" i="9"/>
  <c r="W28" i="9"/>
  <c r="W59" i="9" s="1"/>
  <c r="R28" i="9"/>
  <c r="G28" i="9"/>
  <c r="G59" i="9" s="1"/>
  <c r="D28" i="9"/>
  <c r="AW27" i="9"/>
  <c r="AV27" i="9"/>
  <c r="AV58" i="9" s="1"/>
  <c r="AQ27" i="9"/>
  <c r="AM27" i="9"/>
  <c r="W27" i="9"/>
  <c r="N27" i="9"/>
  <c r="N58" i="9" s="1"/>
  <c r="I27" i="9"/>
  <c r="AW26" i="9"/>
  <c r="AV26" i="9"/>
  <c r="AV57" i="9" s="1"/>
  <c r="AQ26" i="9"/>
  <c r="AM26" i="9"/>
  <c r="AM57" i="9" s="1"/>
  <c r="AH26" i="9"/>
  <c r="AD26" i="9"/>
  <c r="AD57" i="9" s="1"/>
  <c r="Y26" i="9"/>
  <c r="W26" i="9"/>
  <c r="W57" i="9" s="1"/>
  <c r="R26" i="9"/>
  <c r="N26" i="9"/>
  <c r="N57" i="9" s="1"/>
  <c r="I26" i="9"/>
  <c r="G26" i="9"/>
  <c r="G57" i="9" s="1"/>
  <c r="D26" i="9"/>
  <c r="AW25" i="9"/>
  <c r="AX25" i="9" s="1"/>
  <c r="AV25" i="9"/>
  <c r="AV56" i="9" s="1"/>
  <c r="AQ25" i="9"/>
  <c r="AM25" i="9"/>
  <c r="AM56" i="9" s="1"/>
  <c r="AH25" i="9"/>
  <c r="AD25" i="9"/>
  <c r="Y25" i="9"/>
  <c r="W25" i="9"/>
  <c r="W56" i="9" s="1"/>
  <c r="R25" i="9"/>
  <c r="N25" i="9"/>
  <c r="N56" i="9" s="1"/>
  <c r="I25" i="9"/>
  <c r="G25" i="9"/>
  <c r="G56" i="9" s="1"/>
  <c r="D25" i="9"/>
  <c r="AW24" i="9"/>
  <c r="AV24" i="9"/>
  <c r="AV55" i="9" s="1"/>
  <c r="AQ24" i="9"/>
  <c r="AM24" i="9"/>
  <c r="AM55" i="9" s="1"/>
  <c r="AH24" i="9"/>
  <c r="AD24" i="9"/>
  <c r="Y24" i="9"/>
  <c r="W24" i="9"/>
  <c r="W55" i="9" s="1"/>
  <c r="R24" i="9"/>
  <c r="N24" i="9"/>
  <c r="N55" i="9" s="1"/>
  <c r="I24" i="9"/>
  <c r="G24" i="9"/>
  <c r="G55" i="9" s="1"/>
  <c r="D24" i="9"/>
  <c r="AW23" i="9"/>
  <c r="AV23" i="9"/>
  <c r="AV54" i="9" s="1"/>
  <c r="AQ23" i="9"/>
  <c r="AM23" i="9"/>
  <c r="AM54" i="9" s="1"/>
  <c r="AH23" i="9"/>
  <c r="AD23" i="9"/>
  <c r="AD54" i="9" s="1"/>
  <c r="Y23" i="9"/>
  <c r="W23" i="9"/>
  <c r="W54" i="9" s="1"/>
  <c r="N23" i="9"/>
  <c r="N54" i="9" s="1"/>
  <c r="I23" i="9"/>
  <c r="G23" i="9"/>
  <c r="G54" i="9" s="1"/>
  <c r="D23" i="9"/>
  <c r="AW22" i="9"/>
  <c r="AX22" i="9" s="1"/>
  <c r="AV22" i="9"/>
  <c r="AV53" i="9" s="1"/>
  <c r="AQ22" i="9"/>
  <c r="AM22" i="9"/>
  <c r="AM53" i="9" s="1"/>
  <c r="AH22" i="9"/>
  <c r="AD22" i="9"/>
  <c r="Y22" i="9"/>
  <c r="W22" i="9"/>
  <c r="W53" i="9" s="1"/>
  <c r="R22" i="9"/>
  <c r="N22" i="9"/>
  <c r="N53" i="9" s="1"/>
  <c r="I22" i="9"/>
  <c r="G22" i="9"/>
  <c r="G53" i="9" s="1"/>
  <c r="D22" i="9"/>
  <c r="AW21" i="9"/>
  <c r="AV21" i="9"/>
  <c r="AV52" i="9" s="1"/>
  <c r="AQ21" i="9"/>
  <c r="AM21" i="9"/>
  <c r="AM52" i="9" s="1"/>
  <c r="AH21" i="9"/>
  <c r="AD21" i="9"/>
  <c r="Y21" i="9"/>
  <c r="N21" i="9"/>
  <c r="N52" i="9" s="1"/>
  <c r="I21" i="9"/>
  <c r="G21" i="9"/>
  <c r="G52" i="9" s="1"/>
  <c r="D21" i="9"/>
  <c r="AW20" i="9"/>
  <c r="AV20" i="9"/>
  <c r="AQ20" i="9"/>
  <c r="AM20" i="9"/>
  <c r="AM51" i="9" s="1"/>
  <c r="AH20" i="9"/>
  <c r="AD20" i="9"/>
  <c r="AD51" i="9" s="1"/>
  <c r="Y20" i="9"/>
  <c r="W20" i="9"/>
  <c r="R20" i="9"/>
  <c r="N20" i="9"/>
  <c r="N51" i="9" s="1"/>
  <c r="I20" i="9"/>
  <c r="G20" i="9"/>
  <c r="G51" i="9" s="1"/>
  <c r="D20" i="9"/>
  <c r="AW19" i="9"/>
  <c r="AX19" i="9" s="1"/>
  <c r="AV19" i="9"/>
  <c r="AV50" i="9" s="1"/>
  <c r="AQ19" i="9"/>
  <c r="AM19" i="9"/>
  <c r="AM50" i="9" s="1"/>
  <c r="AH19" i="9"/>
  <c r="AD19" i="9"/>
  <c r="AD50" i="9" s="1"/>
  <c r="Y19" i="9"/>
  <c r="W19" i="9"/>
  <c r="R19" i="9"/>
  <c r="N19" i="9"/>
  <c r="N50" i="9" s="1"/>
  <c r="I19" i="9"/>
  <c r="G19" i="9"/>
  <c r="G50" i="9" s="1"/>
  <c r="D19" i="9"/>
  <c r="AW18" i="9"/>
  <c r="AX18" i="9" s="1"/>
  <c r="AV18" i="9"/>
  <c r="AV49" i="9" s="1"/>
  <c r="AQ18" i="9"/>
  <c r="AM18" i="9"/>
  <c r="AM49" i="9" s="1"/>
  <c r="AH18" i="9"/>
  <c r="AD18" i="9"/>
  <c r="AD49" i="9" s="1"/>
  <c r="Y18" i="9"/>
  <c r="W18" i="9"/>
  <c r="R18" i="9"/>
  <c r="N18" i="9"/>
  <c r="N49" i="9" s="1"/>
  <c r="I18" i="9"/>
  <c r="G18" i="9"/>
  <c r="G49" i="9" s="1"/>
  <c r="D18" i="9"/>
  <c r="AW17" i="9"/>
  <c r="AQ17" i="9"/>
  <c r="AH17" i="9"/>
  <c r="Y17" i="9"/>
  <c r="R17" i="9"/>
  <c r="D17" i="9"/>
  <c r="AW16" i="9"/>
  <c r="AQ16" i="9"/>
  <c r="AH16" i="9"/>
  <c r="Y16" i="9"/>
  <c r="D16" i="9"/>
  <c r="AW15" i="9"/>
  <c r="AQ15" i="9"/>
  <c r="AH15" i="9"/>
  <c r="Y15" i="9"/>
  <c r="R15" i="9"/>
  <c r="D15" i="9"/>
  <c r="AW14" i="9"/>
  <c r="AX14" i="9" s="1"/>
  <c r="I14" i="9"/>
  <c r="AW13" i="9"/>
  <c r="AX13" i="9" s="1"/>
  <c r="AQ13" i="9"/>
  <c r="AH13" i="9"/>
  <c r="Y13" i="9"/>
  <c r="R13" i="9"/>
  <c r="I13" i="9"/>
  <c r="D13" i="9"/>
  <c r="AW12" i="9"/>
  <c r="AQ12" i="9"/>
  <c r="AH12" i="9"/>
  <c r="Y12" i="9"/>
  <c r="R12" i="9"/>
  <c r="I12" i="9"/>
  <c r="D12" i="9"/>
  <c r="AW11" i="9"/>
  <c r="AQ11" i="9"/>
  <c r="AH11" i="9"/>
  <c r="Y11" i="9"/>
  <c r="R11" i="9"/>
  <c r="I11" i="9"/>
  <c r="D11" i="9"/>
  <c r="AW10" i="9"/>
  <c r="AX10" i="9" s="1"/>
  <c r="AQ10" i="9"/>
  <c r="AH10" i="9"/>
  <c r="Y10" i="9"/>
  <c r="I10" i="9"/>
  <c r="D10" i="9"/>
  <c r="AW9" i="9"/>
  <c r="AQ9" i="9"/>
  <c r="AH9" i="9"/>
  <c r="Y9" i="9"/>
  <c r="R9" i="9"/>
  <c r="I9" i="9"/>
  <c r="D9" i="9"/>
  <c r="AW8" i="9"/>
  <c r="AX7" i="9" s="1"/>
  <c r="AQ8" i="9"/>
  <c r="AH8" i="9"/>
  <c r="Y8" i="9"/>
  <c r="I8" i="9"/>
  <c r="D8" i="9"/>
  <c r="AW7" i="9"/>
  <c r="AQ7" i="9"/>
  <c r="AH7" i="9"/>
  <c r="Y7" i="9"/>
  <c r="R7" i="9"/>
  <c r="I7" i="9"/>
  <c r="D7" i="9"/>
  <c r="AW6" i="9"/>
  <c r="AX6" i="9" s="1"/>
  <c r="AQ6" i="9"/>
  <c r="AH6" i="9"/>
  <c r="Y6" i="9"/>
  <c r="R6" i="9"/>
  <c r="I6" i="9"/>
  <c r="D6" i="9"/>
  <c r="AW5" i="9"/>
  <c r="AX28" i="9" s="1"/>
  <c r="AQ5" i="9"/>
  <c r="AH5" i="9"/>
  <c r="Y5" i="9"/>
  <c r="R5" i="9"/>
  <c r="I5" i="9"/>
  <c r="D5" i="9"/>
  <c r="AX61" i="9" l="1"/>
  <c r="AX36" i="9"/>
  <c r="AX56" i="9"/>
  <c r="AX23" i="9"/>
  <c r="D53" i="9"/>
  <c r="R53" i="9"/>
  <c r="D54" i="9"/>
  <c r="D55" i="9"/>
  <c r="R55" i="9"/>
  <c r="D56" i="9"/>
  <c r="R56" i="9"/>
  <c r="D57" i="9"/>
  <c r="R57" i="9"/>
  <c r="AQ60" i="9"/>
  <c r="AP65" i="9"/>
  <c r="AX8" i="9"/>
  <c r="R35" i="9"/>
  <c r="Y35" i="9"/>
  <c r="AQ35" i="9"/>
  <c r="D49" i="9"/>
  <c r="R49" i="9"/>
  <c r="R50" i="9"/>
  <c r="R51" i="9"/>
  <c r="D52" i="9"/>
  <c r="Y52" i="9"/>
  <c r="C65" i="9"/>
  <c r="AG65" i="9"/>
  <c r="AX5" i="9"/>
  <c r="AX12" i="9"/>
  <c r="AX15" i="9"/>
  <c r="AX16" i="9"/>
  <c r="AX24" i="9"/>
  <c r="AX27" i="9"/>
  <c r="D36" i="9"/>
  <c r="R36" i="9"/>
  <c r="Y49" i="9"/>
  <c r="Y50" i="9"/>
  <c r="Y51" i="9"/>
  <c r="AH52" i="9"/>
  <c r="AH53" i="9"/>
  <c r="AH54" i="9"/>
  <c r="AH55" i="9"/>
  <c r="AH56" i="9"/>
  <c r="AH57" i="9"/>
  <c r="R61" i="9"/>
  <c r="AX26" i="9"/>
  <c r="AX9" i="9"/>
  <c r="AX17" i="9"/>
  <c r="AX20" i="9"/>
  <c r="AX21" i="9"/>
  <c r="AM36" i="9"/>
  <c r="AQ52" i="9"/>
  <c r="D61" i="9"/>
  <c r="Q65" i="9"/>
  <c r="AW65" i="9" s="1"/>
  <c r="AX11" i="9"/>
  <c r="AH36" i="9"/>
  <c r="AQ49" i="9"/>
  <c r="AW49" i="9"/>
  <c r="AX49" i="9" s="1"/>
  <c r="AX59" i="9" l="1"/>
  <c r="AX52" i="9"/>
  <c r="AX57" i="9"/>
  <c r="AX54" i="9"/>
  <c r="AX55" i="9"/>
  <c r="AX50" i="9"/>
  <c r="AX53" i="9"/>
  <c r="AX58" i="9"/>
  <c r="AX60" i="9"/>
  <c r="AX51" i="9"/>
  <c r="I50" i="8" l="1"/>
  <c r="H50" i="8"/>
  <c r="G50" i="8"/>
  <c r="F50" i="8"/>
  <c r="E50" i="8"/>
  <c r="C50" i="8"/>
  <c r="D50" i="8" s="1"/>
  <c r="H49" i="8"/>
  <c r="G49" i="8"/>
  <c r="F49" i="8"/>
  <c r="E49" i="8"/>
  <c r="C49" i="8"/>
  <c r="H48" i="8"/>
  <c r="G48" i="8"/>
  <c r="F48" i="8"/>
  <c r="E48" i="8"/>
  <c r="C48" i="8"/>
  <c r="H47" i="8"/>
  <c r="G47" i="8"/>
  <c r="F47" i="8"/>
  <c r="E47" i="8"/>
  <c r="C47" i="8"/>
  <c r="D47" i="8" s="1"/>
  <c r="H46" i="8"/>
  <c r="G46" i="8"/>
  <c r="F46" i="8"/>
  <c r="E46" i="8"/>
  <c r="C46" i="8"/>
  <c r="H45" i="8"/>
  <c r="G45" i="8"/>
  <c r="F45" i="8"/>
  <c r="E45" i="8"/>
  <c r="C45" i="8"/>
  <c r="D45" i="8" s="1"/>
  <c r="I44" i="8"/>
  <c r="H44" i="8"/>
  <c r="G44" i="8"/>
  <c r="F44" i="8"/>
  <c r="E44" i="8"/>
  <c r="C44" i="8"/>
  <c r="D44" i="8" s="1"/>
  <c r="H43" i="8"/>
  <c r="G43" i="8"/>
  <c r="F43" i="8"/>
  <c r="E43" i="8"/>
  <c r="D43" i="8"/>
  <c r="C43" i="8"/>
  <c r="H42" i="8"/>
  <c r="G42" i="8"/>
  <c r="F42" i="8"/>
  <c r="E42" i="8"/>
  <c r="C42" i="8"/>
  <c r="H41" i="8"/>
  <c r="G41" i="8"/>
  <c r="F41" i="8"/>
  <c r="E41" i="8"/>
  <c r="C41" i="8"/>
  <c r="D41" i="8" s="1"/>
  <c r="H40" i="8"/>
  <c r="G40" i="8"/>
  <c r="F40" i="8"/>
  <c r="F54" i="8" s="1"/>
  <c r="E40" i="8"/>
  <c r="C40" i="8"/>
  <c r="H39" i="8"/>
  <c r="H54" i="8" s="1"/>
  <c r="G39" i="8"/>
  <c r="G54" i="8" s="1"/>
  <c r="F39" i="8"/>
  <c r="E39" i="8"/>
  <c r="E54" i="8" s="1"/>
  <c r="C39" i="8"/>
  <c r="D48" i="8" s="1"/>
  <c r="H34" i="8"/>
  <c r="G34" i="8"/>
  <c r="F34" i="8"/>
  <c r="E34" i="8"/>
  <c r="C34" i="8"/>
  <c r="I34" i="8" s="1"/>
  <c r="H33" i="8"/>
  <c r="G33" i="8"/>
  <c r="F33" i="8"/>
  <c r="E33" i="8"/>
  <c r="C33" i="8"/>
  <c r="D33" i="8" s="1"/>
  <c r="I28" i="8"/>
  <c r="D28" i="8"/>
  <c r="I27" i="8"/>
  <c r="I49" i="8" s="1"/>
  <c r="D27" i="8"/>
  <c r="I26" i="8"/>
  <c r="I48" i="8" s="1"/>
  <c r="D26" i="8"/>
  <c r="I25" i="8"/>
  <c r="I47" i="8" s="1"/>
  <c r="D25" i="8"/>
  <c r="I24" i="8"/>
  <c r="I46" i="8" s="1"/>
  <c r="D24" i="8"/>
  <c r="I23" i="8"/>
  <c r="I45" i="8" s="1"/>
  <c r="D23" i="8"/>
  <c r="I22" i="8"/>
  <c r="D22" i="8"/>
  <c r="I21" i="8"/>
  <c r="I43" i="8" s="1"/>
  <c r="D21" i="8"/>
  <c r="I20" i="8"/>
  <c r="I42" i="8" s="1"/>
  <c r="D20" i="8"/>
  <c r="I19" i="8"/>
  <c r="I41" i="8" s="1"/>
  <c r="D19" i="8"/>
  <c r="I18" i="8"/>
  <c r="I40" i="8" s="1"/>
  <c r="D18" i="8"/>
  <c r="I17" i="8"/>
  <c r="I39" i="8" s="1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9" i="8" l="1"/>
  <c r="D34" i="8"/>
  <c r="C54" i="8"/>
  <c r="D39" i="8"/>
  <c r="D40" i="8"/>
  <c r="D46" i="8"/>
  <c r="D42" i="8"/>
  <c r="L33" i="7" l="1"/>
  <c r="AJ29" i="7"/>
  <c r="AI29" i="7"/>
  <c r="AH29" i="7"/>
  <c r="AG29" i="7"/>
  <c r="AF29" i="7"/>
  <c r="AD29" i="7"/>
  <c r="AE29" i="7" s="1"/>
  <c r="H29" i="7"/>
  <c r="G29" i="7"/>
  <c r="F29" i="7"/>
  <c r="E29" i="7"/>
  <c r="C29" i="7"/>
  <c r="AK29" i="7" s="1"/>
  <c r="AJ28" i="7"/>
  <c r="AI28" i="7"/>
  <c r="AH28" i="7"/>
  <c r="AG28" i="7"/>
  <c r="AF28" i="7"/>
  <c r="AD28" i="7"/>
  <c r="Z28" i="7"/>
  <c r="Z33" i="7" s="1"/>
  <c r="Y28" i="7"/>
  <c r="X28" i="7"/>
  <c r="W28" i="7"/>
  <c r="U28" i="7"/>
  <c r="Q28" i="7"/>
  <c r="P28" i="7"/>
  <c r="O28" i="7"/>
  <c r="N28" i="7"/>
  <c r="L28" i="7"/>
  <c r="I28" i="7"/>
  <c r="H28" i="7"/>
  <c r="G28" i="7"/>
  <c r="F28" i="7"/>
  <c r="E28" i="7"/>
  <c r="C28" i="7"/>
  <c r="AK28" i="7" s="1"/>
  <c r="AL28" i="7" s="1"/>
  <c r="AI27" i="7"/>
  <c r="AH27" i="7"/>
  <c r="AG27" i="7"/>
  <c r="AF27" i="7"/>
  <c r="AD27" i="7"/>
  <c r="AK27" i="7" s="1"/>
  <c r="AI26" i="7"/>
  <c r="AH26" i="7"/>
  <c r="AH33" i="7" s="1"/>
  <c r="AG26" i="7"/>
  <c r="AF26" i="7"/>
  <c r="AD26" i="7"/>
  <c r="AK26" i="7" s="1"/>
  <c r="AJ25" i="7"/>
  <c r="AI25" i="7"/>
  <c r="AI33" i="7" s="1"/>
  <c r="AH25" i="7"/>
  <c r="AG25" i="7"/>
  <c r="AG33" i="7" s="1"/>
  <c r="AF25" i="7"/>
  <c r="AF33" i="7" s="1"/>
  <c r="AD25" i="7"/>
  <c r="AE25" i="7" s="1"/>
  <c r="Z25" i="7"/>
  <c r="Y25" i="7"/>
  <c r="Y33" i="7" s="1"/>
  <c r="X25" i="7"/>
  <c r="X33" i="7" s="1"/>
  <c r="W25" i="7"/>
  <c r="W33" i="7" s="1"/>
  <c r="V25" i="7"/>
  <c r="U25" i="7"/>
  <c r="V28" i="7" s="1"/>
  <c r="Q25" i="7"/>
  <c r="Q33" i="7" s="1"/>
  <c r="P25" i="7"/>
  <c r="P33" i="7" s="1"/>
  <c r="O25" i="7"/>
  <c r="O33" i="7" s="1"/>
  <c r="N25" i="7"/>
  <c r="N33" i="7" s="1"/>
  <c r="M25" i="7"/>
  <c r="L25" i="7"/>
  <c r="I25" i="7"/>
  <c r="H25" i="7"/>
  <c r="H33" i="7" s="1"/>
  <c r="G25" i="7"/>
  <c r="G33" i="7" s="1"/>
  <c r="F25" i="7"/>
  <c r="F33" i="7" s="1"/>
  <c r="E25" i="7"/>
  <c r="E33" i="7" s="1"/>
  <c r="C25" i="7"/>
  <c r="AK25" i="7" s="1"/>
  <c r="AI20" i="7"/>
  <c r="AH20" i="7"/>
  <c r="AG20" i="7"/>
  <c r="AF20" i="7"/>
  <c r="AD20" i="7"/>
  <c r="AE20" i="7" s="1"/>
  <c r="Z20" i="7"/>
  <c r="Y20" i="7"/>
  <c r="X20" i="7"/>
  <c r="W20" i="7"/>
  <c r="V20" i="7"/>
  <c r="U20" i="7"/>
  <c r="AA20" i="7" s="1"/>
  <c r="Q20" i="7"/>
  <c r="P20" i="7"/>
  <c r="O20" i="7"/>
  <c r="N20" i="7"/>
  <c r="M20" i="7"/>
  <c r="L20" i="7"/>
  <c r="R20" i="7" s="1"/>
  <c r="H20" i="7"/>
  <c r="G20" i="7"/>
  <c r="F20" i="7"/>
  <c r="E20" i="7"/>
  <c r="C20" i="7"/>
  <c r="AK20" i="7" s="1"/>
  <c r="AI19" i="7"/>
  <c r="AH19" i="7"/>
  <c r="AG19" i="7"/>
  <c r="AF19" i="7"/>
  <c r="AD19" i="7"/>
  <c r="AE19" i="7" s="1"/>
  <c r="Z19" i="7"/>
  <c r="Y19" i="7"/>
  <c r="X19" i="7"/>
  <c r="W19" i="7"/>
  <c r="U19" i="7"/>
  <c r="V19" i="7" s="1"/>
  <c r="Q19" i="7"/>
  <c r="P19" i="7"/>
  <c r="O19" i="7"/>
  <c r="N19" i="7"/>
  <c r="L19" i="7"/>
  <c r="M19" i="7" s="1"/>
  <c r="H19" i="7"/>
  <c r="G19" i="7"/>
  <c r="F19" i="7"/>
  <c r="E19" i="7"/>
  <c r="C19" i="7"/>
  <c r="D19" i="7" s="1"/>
  <c r="AK14" i="7"/>
  <c r="AJ14" i="7"/>
  <c r="AE14" i="7"/>
  <c r="I14" i="7"/>
  <c r="I29" i="7" s="1"/>
  <c r="D14" i="7"/>
  <c r="AK13" i="7"/>
  <c r="AJ13" i="7"/>
  <c r="AE13" i="7"/>
  <c r="AA13" i="7"/>
  <c r="AA28" i="7" s="1"/>
  <c r="V13" i="7"/>
  <c r="R13" i="7"/>
  <c r="R28" i="7" s="1"/>
  <c r="M13" i="7"/>
  <c r="I13" i="7"/>
  <c r="D13" i="7"/>
  <c r="AK12" i="7"/>
  <c r="AL12" i="7" s="1"/>
  <c r="AJ12" i="7"/>
  <c r="AJ27" i="7" s="1"/>
  <c r="AE12" i="7"/>
  <c r="AK11" i="7"/>
  <c r="AL11" i="7" s="1"/>
  <c r="AJ11" i="7"/>
  <c r="AJ26" i="7" s="1"/>
  <c r="AE11" i="7"/>
  <c r="AK10" i="7"/>
  <c r="AJ10" i="7"/>
  <c r="AE10" i="7"/>
  <c r="AA10" i="7"/>
  <c r="AA25" i="7" s="1"/>
  <c r="V10" i="7"/>
  <c r="R10" i="7"/>
  <c r="R25" i="7" s="1"/>
  <c r="M10" i="7"/>
  <c r="I10" i="7"/>
  <c r="D10" i="7"/>
  <c r="AK9" i="7"/>
  <c r="AL9" i="7" s="1"/>
  <c r="AE9" i="7"/>
  <c r="D9" i="7"/>
  <c r="AK8" i="7"/>
  <c r="AL8" i="7" s="1"/>
  <c r="AE8" i="7"/>
  <c r="V8" i="7"/>
  <c r="M8" i="7"/>
  <c r="D8" i="7"/>
  <c r="AK7" i="7"/>
  <c r="AL7" i="7" s="1"/>
  <c r="AE7" i="7"/>
  <c r="AK6" i="7"/>
  <c r="AL6" i="7" s="1"/>
  <c r="AE6" i="7"/>
  <c r="AK5" i="7"/>
  <c r="AL14" i="7" s="1"/>
  <c r="AE5" i="7"/>
  <c r="V5" i="7"/>
  <c r="M5" i="7"/>
  <c r="D5" i="7"/>
  <c r="AL27" i="7" l="1"/>
  <c r="AL25" i="7"/>
  <c r="AL26" i="7"/>
  <c r="AL20" i="7"/>
  <c r="AL29" i="7"/>
  <c r="I20" i="7"/>
  <c r="D29" i="7"/>
  <c r="AD33" i="7"/>
  <c r="AL5" i="7"/>
  <c r="D20" i="7"/>
  <c r="D25" i="7"/>
  <c r="AE26" i="7"/>
  <c r="D28" i="7"/>
  <c r="U33" i="7"/>
  <c r="AL10" i="7"/>
  <c r="AL13" i="7"/>
  <c r="AJ20" i="7"/>
  <c r="AE28" i="7"/>
  <c r="C33" i="7"/>
  <c r="AK19" i="7"/>
  <c r="AL19" i="7" s="1"/>
  <c r="AE27" i="7"/>
  <c r="AK33" i="7" l="1"/>
  <c r="DR87" i="6" l="1"/>
  <c r="DQ87" i="6"/>
  <c r="DP87" i="6"/>
  <c r="DO87" i="6"/>
  <c r="DM87" i="6"/>
  <c r="DK87" i="6"/>
  <c r="DJ87" i="6"/>
  <c r="DI87" i="6"/>
  <c r="DG87" i="6"/>
  <c r="DC87" i="6"/>
  <c r="DB87" i="6"/>
  <c r="DA87" i="6"/>
  <c r="CZ87" i="6"/>
  <c r="CX87" i="6"/>
  <c r="CV87" i="6"/>
  <c r="CU87" i="6"/>
  <c r="CT87" i="6"/>
  <c r="CS87" i="6"/>
  <c r="CQ87" i="6"/>
  <c r="BW87" i="6"/>
  <c r="BV87" i="6"/>
  <c r="BU87" i="6"/>
  <c r="BT87" i="6"/>
  <c r="BR87" i="6"/>
  <c r="BP87" i="6"/>
  <c r="BO87" i="6"/>
  <c r="BN87" i="6"/>
  <c r="BM87" i="6"/>
  <c r="BK87" i="6"/>
  <c r="BG87" i="6"/>
  <c r="BF87" i="6"/>
  <c r="BE87" i="6"/>
  <c r="BD87" i="6"/>
  <c r="BB87" i="6"/>
  <c r="AK87" i="6"/>
  <c r="AJ87" i="6"/>
  <c r="AI87" i="6"/>
  <c r="AG87" i="6"/>
  <c r="EC87" i="6" s="1"/>
  <c r="AC87" i="6"/>
  <c r="AB87" i="6"/>
  <c r="AA87" i="6"/>
  <c r="Z87" i="6"/>
  <c r="X87" i="6"/>
  <c r="V87" i="6"/>
  <c r="U87" i="6"/>
  <c r="T87" i="6"/>
  <c r="S87" i="6"/>
  <c r="Q87" i="6"/>
  <c r="G87" i="6"/>
  <c r="F87" i="6"/>
  <c r="E87" i="6"/>
  <c r="C87" i="6"/>
  <c r="BX86" i="6"/>
  <c r="AK86" i="6"/>
  <c r="AJ86" i="6"/>
  <c r="AI86" i="6"/>
  <c r="AG86" i="6"/>
  <c r="EC86" i="6" s="1"/>
  <c r="EA85" i="6"/>
  <c r="DZ85" i="6"/>
  <c r="DY85" i="6"/>
  <c r="DX85" i="6"/>
  <c r="DV85" i="6"/>
  <c r="DR85" i="6"/>
  <c r="DQ85" i="6"/>
  <c r="DP85" i="6"/>
  <c r="DO85" i="6"/>
  <c r="DM85" i="6"/>
  <c r="DK85" i="6"/>
  <c r="DJ85" i="6"/>
  <c r="DI85" i="6"/>
  <c r="DG85" i="6"/>
  <c r="DC85" i="6"/>
  <c r="DB85" i="6"/>
  <c r="DA85" i="6"/>
  <c r="CZ85" i="6"/>
  <c r="CX85" i="6"/>
  <c r="CV85" i="6"/>
  <c r="CU85" i="6"/>
  <c r="CT85" i="6"/>
  <c r="CS85" i="6"/>
  <c r="CQ85" i="6"/>
  <c r="CF85" i="6"/>
  <c r="CE85" i="6"/>
  <c r="CD85" i="6"/>
  <c r="CC85" i="6"/>
  <c r="CA85" i="6"/>
  <c r="CB85" i="6" s="1"/>
  <c r="BW85" i="6"/>
  <c r="BV85" i="6"/>
  <c r="BU85" i="6"/>
  <c r="BT85" i="6"/>
  <c r="BR85" i="6"/>
  <c r="BG85" i="6"/>
  <c r="BF85" i="6"/>
  <c r="BE85" i="6"/>
  <c r="BD85" i="6"/>
  <c r="BB85" i="6"/>
  <c r="AZ85" i="6"/>
  <c r="AY85" i="6"/>
  <c r="AX85" i="6"/>
  <c r="AV85" i="6"/>
  <c r="AR85" i="6"/>
  <c r="AQ85" i="6"/>
  <c r="AP85" i="6"/>
  <c r="AO85" i="6"/>
  <c r="AM85" i="6"/>
  <c r="AK85" i="6"/>
  <c r="AJ85" i="6"/>
  <c r="AI85" i="6"/>
  <c r="AG85" i="6"/>
  <c r="AC85" i="6"/>
  <c r="AB85" i="6"/>
  <c r="AA85" i="6"/>
  <c r="Z85" i="6"/>
  <c r="X85" i="6"/>
  <c r="V85" i="6"/>
  <c r="U85" i="6"/>
  <c r="T85" i="6"/>
  <c r="S85" i="6"/>
  <c r="Q85" i="6"/>
  <c r="M85" i="6"/>
  <c r="L85" i="6"/>
  <c r="K85" i="6"/>
  <c r="I85" i="6"/>
  <c r="G85" i="6"/>
  <c r="F85" i="6"/>
  <c r="E85" i="6"/>
  <c r="C85" i="6"/>
  <c r="EA84" i="6"/>
  <c r="DZ84" i="6"/>
  <c r="DY84" i="6"/>
  <c r="DX84" i="6"/>
  <c r="DV84" i="6"/>
  <c r="DR84" i="6"/>
  <c r="DQ84" i="6"/>
  <c r="DP84" i="6"/>
  <c r="DO84" i="6"/>
  <c r="DM84" i="6"/>
  <c r="DK84" i="6"/>
  <c r="DJ84" i="6"/>
  <c r="DI84" i="6"/>
  <c r="DG84" i="6"/>
  <c r="DC84" i="6"/>
  <c r="DB84" i="6"/>
  <c r="DA84" i="6"/>
  <c r="CZ84" i="6"/>
  <c r="CX84" i="6"/>
  <c r="CV84" i="6"/>
  <c r="CU84" i="6"/>
  <c r="CT84" i="6"/>
  <c r="CS84" i="6"/>
  <c r="CQ84" i="6"/>
  <c r="CF84" i="6"/>
  <c r="CE84" i="6"/>
  <c r="CD84" i="6"/>
  <c r="CC84" i="6"/>
  <c r="CA84" i="6"/>
  <c r="BW84" i="6"/>
  <c r="BV84" i="6"/>
  <c r="BU84" i="6"/>
  <c r="BT84" i="6"/>
  <c r="BR84" i="6"/>
  <c r="BG84" i="6"/>
  <c r="BF84" i="6"/>
  <c r="BE84" i="6"/>
  <c r="BD84" i="6"/>
  <c r="BB84" i="6"/>
  <c r="AZ84" i="6"/>
  <c r="AY84" i="6"/>
  <c r="AX84" i="6"/>
  <c r="AV84" i="6"/>
  <c r="AW84" i="6" s="1"/>
  <c r="AR84" i="6"/>
  <c r="AQ84" i="6"/>
  <c r="AP84" i="6"/>
  <c r="AO84" i="6"/>
  <c r="AM84" i="6"/>
  <c r="AK84" i="6"/>
  <c r="AJ84" i="6"/>
  <c r="AI84" i="6"/>
  <c r="AG84" i="6"/>
  <c r="AC84" i="6"/>
  <c r="AB84" i="6"/>
  <c r="AA84" i="6"/>
  <c r="Z84" i="6"/>
  <c r="X84" i="6"/>
  <c r="V84" i="6"/>
  <c r="U84" i="6"/>
  <c r="T84" i="6"/>
  <c r="S84" i="6"/>
  <c r="Q84" i="6"/>
  <c r="M84" i="6"/>
  <c r="L84" i="6"/>
  <c r="K84" i="6"/>
  <c r="I84" i="6"/>
  <c r="G84" i="6"/>
  <c r="F84" i="6"/>
  <c r="E84" i="6"/>
  <c r="C84" i="6"/>
  <c r="BX83" i="6"/>
  <c r="AC83" i="6"/>
  <c r="AB83" i="6"/>
  <c r="AA83" i="6"/>
  <c r="Z83" i="6"/>
  <c r="X83" i="6"/>
  <c r="EC83" i="6" s="1"/>
  <c r="EA82" i="6"/>
  <c r="DZ82" i="6"/>
  <c r="DY82" i="6"/>
  <c r="DX82" i="6"/>
  <c r="DV82" i="6"/>
  <c r="DR82" i="6"/>
  <c r="DQ82" i="6"/>
  <c r="DP82" i="6"/>
  <c r="DO82" i="6"/>
  <c r="DM82" i="6"/>
  <c r="DK82" i="6"/>
  <c r="DJ82" i="6"/>
  <c r="DI82" i="6"/>
  <c r="DG82" i="6"/>
  <c r="DC82" i="6"/>
  <c r="DB82" i="6"/>
  <c r="DA82" i="6"/>
  <c r="CZ82" i="6"/>
  <c r="CX82" i="6"/>
  <c r="CV82" i="6"/>
  <c r="CU82" i="6"/>
  <c r="CT82" i="6"/>
  <c r="CS82" i="6"/>
  <c r="CQ82" i="6"/>
  <c r="CM82" i="6"/>
  <c r="CL82" i="6"/>
  <c r="CK82" i="6"/>
  <c r="CJ82" i="6"/>
  <c r="CH82" i="6"/>
  <c r="CF82" i="6"/>
  <c r="CE82" i="6"/>
  <c r="CD82" i="6"/>
  <c r="CC82" i="6"/>
  <c r="CA82" i="6"/>
  <c r="BW82" i="6"/>
  <c r="BV82" i="6"/>
  <c r="BU82" i="6"/>
  <c r="BT82" i="6"/>
  <c r="BR82" i="6"/>
  <c r="BG82" i="6"/>
  <c r="BF82" i="6"/>
  <c r="BE82" i="6"/>
  <c r="BD82" i="6"/>
  <c r="BC82" i="6"/>
  <c r="BB82" i="6"/>
  <c r="AZ82" i="6"/>
  <c r="AY82" i="6"/>
  <c r="AX82" i="6"/>
  <c r="AV82" i="6"/>
  <c r="AR82" i="6"/>
  <c r="AQ82" i="6"/>
  <c r="AP82" i="6"/>
  <c r="AO82" i="6"/>
  <c r="AM82" i="6"/>
  <c r="AK82" i="6"/>
  <c r="AJ82" i="6"/>
  <c r="AI82" i="6"/>
  <c r="AG82" i="6"/>
  <c r="AC82" i="6"/>
  <c r="AB82" i="6"/>
  <c r="AA82" i="6"/>
  <c r="Z82" i="6"/>
  <c r="X82" i="6"/>
  <c r="V82" i="6"/>
  <c r="U82" i="6"/>
  <c r="T82" i="6"/>
  <c r="S82" i="6"/>
  <c r="Q82" i="6"/>
  <c r="M82" i="6"/>
  <c r="L82" i="6"/>
  <c r="K82" i="6"/>
  <c r="I82" i="6"/>
  <c r="G82" i="6"/>
  <c r="F82" i="6"/>
  <c r="E82" i="6"/>
  <c r="C82" i="6"/>
  <c r="EC81" i="6"/>
  <c r="CV81" i="6"/>
  <c r="CU81" i="6"/>
  <c r="CT81" i="6"/>
  <c r="CS81" i="6"/>
  <c r="CQ81" i="6"/>
  <c r="BX81" i="6"/>
  <c r="AK81" i="6"/>
  <c r="AJ81" i="6"/>
  <c r="AI81" i="6"/>
  <c r="AG81" i="6"/>
  <c r="BX80" i="6"/>
  <c r="AK80" i="6"/>
  <c r="AJ80" i="6"/>
  <c r="AI80" i="6"/>
  <c r="AG80" i="6"/>
  <c r="EC80" i="6" s="1"/>
  <c r="BX79" i="6"/>
  <c r="BP79" i="6"/>
  <c r="BO79" i="6"/>
  <c r="BN79" i="6"/>
  <c r="BM79" i="6"/>
  <c r="BK79" i="6"/>
  <c r="AK79" i="6"/>
  <c r="AJ79" i="6"/>
  <c r="AI79" i="6"/>
  <c r="AG79" i="6"/>
  <c r="EC79" i="6" s="1"/>
  <c r="EB78" i="6"/>
  <c r="EA78" i="6"/>
  <c r="DZ78" i="6"/>
  <c r="DY78" i="6"/>
  <c r="DX78" i="6"/>
  <c r="DV78" i="6"/>
  <c r="DR78" i="6"/>
  <c r="DQ78" i="6"/>
  <c r="DP78" i="6"/>
  <c r="DO78" i="6"/>
  <c r="DM78" i="6"/>
  <c r="DK78" i="6"/>
  <c r="DJ78" i="6"/>
  <c r="DI78" i="6"/>
  <c r="DG78" i="6"/>
  <c r="DC78" i="6"/>
  <c r="DB78" i="6"/>
  <c r="DA78" i="6"/>
  <c r="CZ78" i="6"/>
  <c r="CX78" i="6"/>
  <c r="CV78" i="6"/>
  <c r="CU78" i="6"/>
  <c r="CT78" i="6"/>
  <c r="CS78" i="6"/>
  <c r="CQ78" i="6"/>
  <c r="CM78" i="6"/>
  <c r="CL78" i="6"/>
  <c r="CK78" i="6"/>
  <c r="CJ78" i="6"/>
  <c r="CH78" i="6"/>
  <c r="CF78" i="6"/>
  <c r="CE78" i="6"/>
  <c r="CD78" i="6"/>
  <c r="CC78" i="6"/>
  <c r="CA78" i="6"/>
  <c r="BX78" i="6"/>
  <c r="BW78" i="6"/>
  <c r="BV78" i="6"/>
  <c r="BU78" i="6"/>
  <c r="BT78" i="6"/>
  <c r="BR78" i="6"/>
  <c r="BS78" i="6" s="1"/>
  <c r="BP78" i="6"/>
  <c r="BO78" i="6"/>
  <c r="BN78" i="6"/>
  <c r="BM78" i="6"/>
  <c r="BK78" i="6"/>
  <c r="BG78" i="6"/>
  <c r="BF78" i="6"/>
  <c r="BE78" i="6"/>
  <c r="BD78" i="6"/>
  <c r="BB78" i="6"/>
  <c r="AZ78" i="6"/>
  <c r="AY78" i="6"/>
  <c r="AX78" i="6"/>
  <c r="AV78" i="6"/>
  <c r="AR78" i="6"/>
  <c r="AQ78" i="6"/>
  <c r="AP78" i="6"/>
  <c r="AO78" i="6"/>
  <c r="AM78" i="6"/>
  <c r="AK78" i="6"/>
  <c r="AJ78" i="6"/>
  <c r="AI78" i="6"/>
  <c r="AG78" i="6"/>
  <c r="AC78" i="6"/>
  <c r="AB78" i="6"/>
  <c r="AA78" i="6"/>
  <c r="Z78" i="6"/>
  <c r="X78" i="6"/>
  <c r="V78" i="6"/>
  <c r="U78" i="6"/>
  <c r="T78" i="6"/>
  <c r="S78" i="6"/>
  <c r="Q78" i="6"/>
  <c r="N78" i="6"/>
  <c r="M78" i="6"/>
  <c r="L78" i="6"/>
  <c r="K78" i="6"/>
  <c r="I78" i="6"/>
  <c r="G78" i="6"/>
  <c r="F78" i="6"/>
  <c r="E78" i="6"/>
  <c r="C78" i="6"/>
  <c r="EA77" i="6"/>
  <c r="DZ77" i="6"/>
  <c r="DY77" i="6"/>
  <c r="DX77" i="6"/>
  <c r="DV77" i="6"/>
  <c r="DR77" i="6"/>
  <c r="DQ77" i="6"/>
  <c r="DP77" i="6"/>
  <c r="DO77" i="6"/>
  <c r="DM77" i="6"/>
  <c r="DK77" i="6"/>
  <c r="DJ77" i="6"/>
  <c r="DI77" i="6"/>
  <c r="DG77" i="6"/>
  <c r="DC77" i="6"/>
  <c r="DB77" i="6"/>
  <c r="DA77" i="6"/>
  <c r="CZ77" i="6"/>
  <c r="CX77" i="6"/>
  <c r="CV77" i="6"/>
  <c r="CU77" i="6"/>
  <c r="CT77" i="6"/>
  <c r="CS77" i="6"/>
  <c r="CQ77" i="6"/>
  <c r="CM77" i="6"/>
  <c r="CL77" i="6"/>
  <c r="CK77" i="6"/>
  <c r="CJ77" i="6"/>
  <c r="CH77" i="6"/>
  <c r="CF77" i="6"/>
  <c r="CE77" i="6"/>
  <c r="CD77" i="6"/>
  <c r="CC77" i="6"/>
  <c r="CA77" i="6"/>
  <c r="BW77" i="6"/>
  <c r="BV77" i="6"/>
  <c r="BU77" i="6"/>
  <c r="BT77" i="6"/>
  <c r="BR77" i="6"/>
  <c r="BP77" i="6"/>
  <c r="BO77" i="6"/>
  <c r="BN77" i="6"/>
  <c r="BM77" i="6"/>
  <c r="BK77" i="6"/>
  <c r="BG77" i="6"/>
  <c r="BF77" i="6"/>
  <c r="BE77" i="6"/>
  <c r="BD77" i="6"/>
  <c r="BB77" i="6"/>
  <c r="AZ77" i="6"/>
  <c r="AY77" i="6"/>
  <c r="AX77" i="6"/>
  <c r="AV77" i="6"/>
  <c r="AR77" i="6"/>
  <c r="AQ77" i="6"/>
  <c r="AP77" i="6"/>
  <c r="AO77" i="6"/>
  <c r="AM77" i="6"/>
  <c r="AK77" i="6"/>
  <c r="AJ77" i="6"/>
  <c r="AI77" i="6"/>
  <c r="AG77" i="6"/>
  <c r="AC77" i="6"/>
  <c r="AB77" i="6"/>
  <c r="AA77" i="6"/>
  <c r="Z77" i="6"/>
  <c r="X77" i="6"/>
  <c r="V77" i="6"/>
  <c r="U77" i="6"/>
  <c r="T77" i="6"/>
  <c r="S77" i="6"/>
  <c r="Q77" i="6"/>
  <c r="M77" i="6"/>
  <c r="L77" i="6"/>
  <c r="K77" i="6"/>
  <c r="I77" i="6"/>
  <c r="G77" i="6"/>
  <c r="F77" i="6"/>
  <c r="E77" i="6"/>
  <c r="C77" i="6"/>
  <c r="EA76" i="6"/>
  <c r="DZ76" i="6"/>
  <c r="DY76" i="6"/>
  <c r="DX76" i="6"/>
  <c r="DV76" i="6"/>
  <c r="DR76" i="6"/>
  <c r="DQ76" i="6"/>
  <c r="DP76" i="6"/>
  <c r="DO76" i="6"/>
  <c r="DM76" i="6"/>
  <c r="DK76" i="6"/>
  <c r="DJ76" i="6"/>
  <c r="DI76" i="6"/>
  <c r="DG76" i="6"/>
  <c r="DC76" i="6"/>
  <c r="DB76" i="6"/>
  <c r="DA76" i="6"/>
  <c r="CZ76" i="6"/>
  <c r="CX76" i="6"/>
  <c r="CV76" i="6"/>
  <c r="CU76" i="6"/>
  <c r="CT76" i="6"/>
  <c r="CS76" i="6"/>
  <c r="CQ76" i="6"/>
  <c r="CM76" i="6"/>
  <c r="CL76" i="6"/>
  <c r="CK76" i="6"/>
  <c r="CJ76" i="6"/>
  <c r="CH76" i="6"/>
  <c r="CF76" i="6"/>
  <c r="CE76" i="6"/>
  <c r="CD76" i="6"/>
  <c r="CC76" i="6"/>
  <c r="CA76" i="6"/>
  <c r="BW76" i="6"/>
  <c r="BV76" i="6"/>
  <c r="BU76" i="6"/>
  <c r="BT76" i="6"/>
  <c r="BR76" i="6"/>
  <c r="BP76" i="6"/>
  <c r="BO76" i="6"/>
  <c r="BN76" i="6"/>
  <c r="BM76" i="6"/>
  <c r="BK76" i="6"/>
  <c r="BG76" i="6"/>
  <c r="BF76" i="6"/>
  <c r="BE76" i="6"/>
  <c r="BD76" i="6"/>
  <c r="BB76" i="6"/>
  <c r="AZ76" i="6"/>
  <c r="AY76" i="6"/>
  <c r="AX76" i="6"/>
  <c r="AV76" i="6"/>
  <c r="AR76" i="6"/>
  <c r="AQ76" i="6"/>
  <c r="AP76" i="6"/>
  <c r="AO76" i="6"/>
  <c r="AM76" i="6"/>
  <c r="AK76" i="6"/>
  <c r="AJ76" i="6"/>
  <c r="AI76" i="6"/>
  <c r="AG76" i="6"/>
  <c r="AC76" i="6"/>
  <c r="AB76" i="6"/>
  <c r="AA76" i="6"/>
  <c r="Z76" i="6"/>
  <c r="X76" i="6"/>
  <c r="V76" i="6"/>
  <c r="U76" i="6"/>
  <c r="T76" i="6"/>
  <c r="S76" i="6"/>
  <c r="Q76" i="6"/>
  <c r="M76" i="6"/>
  <c r="L76" i="6"/>
  <c r="K76" i="6"/>
  <c r="I76" i="6"/>
  <c r="G76" i="6"/>
  <c r="F76" i="6"/>
  <c r="E76" i="6"/>
  <c r="C76" i="6"/>
  <c r="EC76" i="6" s="1"/>
  <c r="EA75" i="6"/>
  <c r="DZ75" i="6"/>
  <c r="DY75" i="6"/>
  <c r="DX75" i="6"/>
  <c r="DV75" i="6"/>
  <c r="DR75" i="6"/>
  <c r="DQ75" i="6"/>
  <c r="DP75" i="6"/>
  <c r="DO75" i="6"/>
  <c r="DM75" i="6"/>
  <c r="DK75" i="6"/>
  <c r="DJ75" i="6"/>
  <c r="DI75" i="6"/>
  <c r="DG75" i="6"/>
  <c r="DC75" i="6"/>
  <c r="DB75" i="6"/>
  <c r="DA75" i="6"/>
  <c r="CZ75" i="6"/>
  <c r="CX75" i="6"/>
  <c r="CV75" i="6"/>
  <c r="CU75" i="6"/>
  <c r="CT75" i="6"/>
  <c r="CS75" i="6"/>
  <c r="CQ75" i="6"/>
  <c r="CM75" i="6"/>
  <c r="CL75" i="6"/>
  <c r="CK75" i="6"/>
  <c r="CJ75" i="6"/>
  <c r="CH75" i="6"/>
  <c r="CF75" i="6"/>
  <c r="CE75" i="6"/>
  <c r="CD75" i="6"/>
  <c r="CC75" i="6"/>
  <c r="CA75" i="6"/>
  <c r="BW75" i="6"/>
  <c r="BV75" i="6"/>
  <c r="BU75" i="6"/>
  <c r="BT75" i="6"/>
  <c r="BS75" i="6"/>
  <c r="BR75" i="6"/>
  <c r="BP75" i="6"/>
  <c r="BO75" i="6"/>
  <c r="BN75" i="6"/>
  <c r="BM75" i="6"/>
  <c r="BL75" i="6"/>
  <c r="BK75" i="6"/>
  <c r="BG75" i="6"/>
  <c r="BF75" i="6"/>
  <c r="BE75" i="6"/>
  <c r="BD75" i="6"/>
  <c r="BB75" i="6"/>
  <c r="BC75" i="6" s="1"/>
  <c r="AZ75" i="6"/>
  <c r="AY75" i="6"/>
  <c r="AX75" i="6"/>
  <c r="AV75" i="6"/>
  <c r="AR75" i="6"/>
  <c r="AQ75" i="6"/>
  <c r="AP75" i="6"/>
  <c r="AO75" i="6"/>
  <c r="AM75" i="6"/>
  <c r="AK75" i="6"/>
  <c r="AJ75" i="6"/>
  <c r="AI75" i="6"/>
  <c r="AG75" i="6"/>
  <c r="AC75" i="6"/>
  <c r="AB75" i="6"/>
  <c r="AA75" i="6"/>
  <c r="Z75" i="6"/>
  <c r="X75" i="6"/>
  <c r="Y75" i="6" s="1"/>
  <c r="V75" i="6"/>
  <c r="U75" i="6"/>
  <c r="T75" i="6"/>
  <c r="S75" i="6"/>
  <c r="Q75" i="6"/>
  <c r="R75" i="6" s="1"/>
  <c r="M75" i="6"/>
  <c r="L75" i="6"/>
  <c r="K75" i="6"/>
  <c r="I75" i="6"/>
  <c r="G75" i="6"/>
  <c r="F75" i="6"/>
  <c r="E75" i="6"/>
  <c r="C75" i="6"/>
  <c r="EA74" i="6"/>
  <c r="DZ74" i="6"/>
  <c r="DY74" i="6"/>
  <c r="DX74" i="6"/>
  <c r="DV74" i="6"/>
  <c r="DR74" i="6"/>
  <c r="DQ74" i="6"/>
  <c r="DP74" i="6"/>
  <c r="DO74" i="6"/>
  <c r="DM74" i="6"/>
  <c r="DK74" i="6"/>
  <c r="DJ74" i="6"/>
  <c r="DI74" i="6"/>
  <c r="DG74" i="6"/>
  <c r="DC74" i="6"/>
  <c r="DB74" i="6"/>
  <c r="DA74" i="6"/>
  <c r="CZ74" i="6"/>
  <c r="CX74" i="6"/>
  <c r="CV74" i="6"/>
  <c r="CU74" i="6"/>
  <c r="CT74" i="6"/>
  <c r="CS74" i="6"/>
  <c r="CQ74" i="6"/>
  <c r="CM74" i="6"/>
  <c r="CL74" i="6"/>
  <c r="CK74" i="6"/>
  <c r="CJ74" i="6"/>
  <c r="CH74" i="6"/>
  <c r="CF74" i="6"/>
  <c r="CE74" i="6"/>
  <c r="CD74" i="6"/>
  <c r="CC74" i="6"/>
  <c r="CA74" i="6"/>
  <c r="BW74" i="6"/>
  <c r="BV74" i="6"/>
  <c r="BU74" i="6"/>
  <c r="BT74" i="6"/>
  <c r="BR74" i="6"/>
  <c r="BP74" i="6"/>
  <c r="BO74" i="6"/>
  <c r="BN74" i="6"/>
  <c r="BM74" i="6"/>
  <c r="BK74" i="6"/>
  <c r="BG74" i="6"/>
  <c r="BF74" i="6"/>
  <c r="BE74" i="6"/>
  <c r="BD74" i="6"/>
  <c r="BB74" i="6"/>
  <c r="AZ74" i="6"/>
  <c r="AY74" i="6"/>
  <c r="AX74" i="6"/>
  <c r="AV74" i="6"/>
  <c r="AR74" i="6"/>
  <c r="AQ74" i="6"/>
  <c r="AP74" i="6"/>
  <c r="AO74" i="6"/>
  <c r="AM74" i="6"/>
  <c r="AK74" i="6"/>
  <c r="AJ74" i="6"/>
  <c r="AI74" i="6"/>
  <c r="AG74" i="6"/>
  <c r="AC74" i="6"/>
  <c r="AB74" i="6"/>
  <c r="AA74" i="6"/>
  <c r="Z74" i="6"/>
  <c r="X74" i="6"/>
  <c r="V74" i="6"/>
  <c r="U74" i="6"/>
  <c r="T74" i="6"/>
  <c r="S74" i="6"/>
  <c r="Q74" i="6"/>
  <c r="M74" i="6"/>
  <c r="L74" i="6"/>
  <c r="K74" i="6"/>
  <c r="I74" i="6"/>
  <c r="G74" i="6"/>
  <c r="F74" i="6"/>
  <c r="E74" i="6"/>
  <c r="C74" i="6"/>
  <c r="EA73" i="6"/>
  <c r="DZ73" i="6"/>
  <c r="DY73" i="6"/>
  <c r="DX73" i="6"/>
  <c r="DV73" i="6"/>
  <c r="DR73" i="6"/>
  <c r="DQ73" i="6"/>
  <c r="DP73" i="6"/>
  <c r="DO73" i="6"/>
  <c r="DM73" i="6"/>
  <c r="DK73" i="6"/>
  <c r="DJ73" i="6"/>
  <c r="DI73" i="6"/>
  <c r="DG73" i="6"/>
  <c r="DC73" i="6"/>
  <c r="DB73" i="6"/>
  <c r="DA73" i="6"/>
  <c r="CZ73" i="6"/>
  <c r="CX73" i="6"/>
  <c r="CV73" i="6"/>
  <c r="CU73" i="6"/>
  <c r="CT73" i="6"/>
  <c r="CS73" i="6"/>
  <c r="CQ73" i="6"/>
  <c r="CM73" i="6"/>
  <c r="CL73" i="6"/>
  <c r="CK73" i="6"/>
  <c r="CJ73" i="6"/>
  <c r="CH73" i="6"/>
  <c r="CF73" i="6"/>
  <c r="CE73" i="6"/>
  <c r="CD73" i="6"/>
  <c r="CC73" i="6"/>
  <c r="CA73" i="6"/>
  <c r="BW73" i="6"/>
  <c r="BV73" i="6"/>
  <c r="BU73" i="6"/>
  <c r="BT73" i="6"/>
  <c r="BR73" i="6"/>
  <c r="BP73" i="6"/>
  <c r="BO73" i="6"/>
  <c r="BN73" i="6"/>
  <c r="BM73" i="6"/>
  <c r="BK73" i="6"/>
  <c r="BG73" i="6"/>
  <c r="BF73" i="6"/>
  <c r="BE73" i="6"/>
  <c r="BD73" i="6"/>
  <c r="BB73" i="6"/>
  <c r="AZ73" i="6"/>
  <c r="AY73" i="6"/>
  <c r="AX73" i="6"/>
  <c r="AV73" i="6"/>
  <c r="AR73" i="6"/>
  <c r="AQ73" i="6"/>
  <c r="AP73" i="6"/>
  <c r="AO73" i="6"/>
  <c r="AM73" i="6"/>
  <c r="AK73" i="6"/>
  <c r="AJ73" i="6"/>
  <c r="AI73" i="6"/>
  <c r="AG73" i="6"/>
  <c r="AC73" i="6"/>
  <c r="AB73" i="6"/>
  <c r="AA73" i="6"/>
  <c r="Z73" i="6"/>
  <c r="X73" i="6"/>
  <c r="V73" i="6"/>
  <c r="U73" i="6"/>
  <c r="T73" i="6"/>
  <c r="S73" i="6"/>
  <c r="Q73" i="6"/>
  <c r="M73" i="6"/>
  <c r="L73" i="6"/>
  <c r="K73" i="6"/>
  <c r="I73" i="6"/>
  <c r="G73" i="6"/>
  <c r="F73" i="6"/>
  <c r="E73" i="6"/>
  <c r="C73" i="6"/>
  <c r="EA72" i="6"/>
  <c r="DZ72" i="6"/>
  <c r="DY72" i="6"/>
  <c r="DX72" i="6"/>
  <c r="DV72" i="6"/>
  <c r="DW72" i="6" s="1"/>
  <c r="DR72" i="6"/>
  <c r="DQ72" i="6"/>
  <c r="DP72" i="6"/>
  <c r="DO72" i="6"/>
  <c r="DM72" i="6"/>
  <c r="DK72" i="6"/>
  <c r="DJ72" i="6"/>
  <c r="DI72" i="6"/>
  <c r="DG72" i="6"/>
  <c r="DC72" i="6"/>
  <c r="DB72" i="6"/>
  <c r="DA72" i="6"/>
  <c r="CZ72" i="6"/>
  <c r="CX72" i="6"/>
  <c r="CV72" i="6"/>
  <c r="CU72" i="6"/>
  <c r="CT72" i="6"/>
  <c r="CS72" i="6"/>
  <c r="CQ72" i="6"/>
  <c r="CM72" i="6"/>
  <c r="CL72" i="6"/>
  <c r="CK72" i="6"/>
  <c r="CJ72" i="6"/>
  <c r="CH72" i="6"/>
  <c r="CF72" i="6"/>
  <c r="CE72" i="6"/>
  <c r="CD72" i="6"/>
  <c r="CC72" i="6"/>
  <c r="CA72" i="6"/>
  <c r="BW72" i="6"/>
  <c r="BV72" i="6"/>
  <c r="BU72" i="6"/>
  <c r="BT72" i="6"/>
  <c r="BR72" i="6"/>
  <c r="BP72" i="6"/>
  <c r="BO72" i="6"/>
  <c r="BN72" i="6"/>
  <c r="BM72" i="6"/>
  <c r="BK72" i="6"/>
  <c r="BG72" i="6"/>
  <c r="BF72" i="6"/>
  <c r="BE72" i="6"/>
  <c r="BD72" i="6"/>
  <c r="BB72" i="6"/>
  <c r="AZ72" i="6"/>
  <c r="AY72" i="6"/>
  <c r="AX72" i="6"/>
  <c r="AV72" i="6"/>
  <c r="AR72" i="6"/>
  <c r="AQ72" i="6"/>
  <c r="AP72" i="6"/>
  <c r="AO72" i="6"/>
  <c r="AM72" i="6"/>
  <c r="AN72" i="6" s="1"/>
  <c r="AK72" i="6"/>
  <c r="AJ72" i="6"/>
  <c r="AI72" i="6"/>
  <c r="AG72" i="6"/>
  <c r="AH72" i="6" s="1"/>
  <c r="AC72" i="6"/>
  <c r="AB72" i="6"/>
  <c r="AA72" i="6"/>
  <c r="Z72" i="6"/>
  <c r="X72" i="6"/>
  <c r="V72" i="6"/>
  <c r="U72" i="6"/>
  <c r="T72" i="6"/>
  <c r="S72" i="6"/>
  <c r="Q72" i="6"/>
  <c r="M72" i="6"/>
  <c r="L72" i="6"/>
  <c r="K72" i="6"/>
  <c r="I72" i="6"/>
  <c r="J68" i="6" s="1"/>
  <c r="G72" i="6"/>
  <c r="F72" i="6"/>
  <c r="E72" i="6"/>
  <c r="C72" i="6"/>
  <c r="EA71" i="6"/>
  <c r="DZ71" i="6"/>
  <c r="DY71" i="6"/>
  <c r="DX71" i="6"/>
  <c r="DV71" i="6"/>
  <c r="DR71" i="6"/>
  <c r="DQ71" i="6"/>
  <c r="DP71" i="6"/>
  <c r="DO71" i="6"/>
  <c r="DM71" i="6"/>
  <c r="DK71" i="6"/>
  <c r="DJ71" i="6"/>
  <c r="DI71" i="6"/>
  <c r="DG71" i="6"/>
  <c r="DC71" i="6"/>
  <c r="DB71" i="6"/>
  <c r="DA71" i="6"/>
  <c r="CZ71" i="6"/>
  <c r="CX71" i="6"/>
  <c r="CY71" i="6" s="1"/>
  <c r="CV71" i="6"/>
  <c r="CU71" i="6"/>
  <c r="CT71" i="6"/>
  <c r="CS71" i="6"/>
  <c r="CR71" i="6"/>
  <c r="CQ71" i="6"/>
  <c r="CM71" i="6"/>
  <c r="CL71" i="6"/>
  <c r="CK71" i="6"/>
  <c r="CJ71" i="6"/>
  <c r="CH71" i="6"/>
  <c r="CF71" i="6"/>
  <c r="CE71" i="6"/>
  <c r="CD71" i="6"/>
  <c r="CC71" i="6"/>
  <c r="CA71" i="6"/>
  <c r="BW71" i="6"/>
  <c r="BV71" i="6"/>
  <c r="BU71" i="6"/>
  <c r="BT71" i="6"/>
  <c r="BR71" i="6"/>
  <c r="BP71" i="6"/>
  <c r="BO71" i="6"/>
  <c r="BN71" i="6"/>
  <c r="BM71" i="6"/>
  <c r="BK71" i="6"/>
  <c r="BG71" i="6"/>
  <c r="BF71" i="6"/>
  <c r="BE71" i="6"/>
  <c r="BD71" i="6"/>
  <c r="BB71" i="6"/>
  <c r="BC71" i="6" s="1"/>
  <c r="AZ71" i="6"/>
  <c r="AY71" i="6"/>
  <c r="AX71" i="6"/>
  <c r="AV71" i="6"/>
  <c r="AW71" i="6" s="1"/>
  <c r="AR71" i="6"/>
  <c r="AQ71" i="6"/>
  <c r="AP71" i="6"/>
  <c r="AO71" i="6"/>
  <c r="AM71" i="6"/>
  <c r="AK71" i="6"/>
  <c r="AJ71" i="6"/>
  <c r="AI71" i="6"/>
  <c r="AG71" i="6"/>
  <c r="AC71" i="6"/>
  <c r="AB71" i="6"/>
  <c r="AA71" i="6"/>
  <c r="Z71" i="6"/>
  <c r="X71" i="6"/>
  <c r="V71" i="6"/>
  <c r="U71" i="6"/>
  <c r="T71" i="6"/>
  <c r="S71" i="6"/>
  <c r="Q71" i="6"/>
  <c r="M71" i="6"/>
  <c r="L71" i="6"/>
  <c r="K71" i="6"/>
  <c r="I71" i="6"/>
  <c r="G71" i="6"/>
  <c r="F71" i="6"/>
  <c r="E71" i="6"/>
  <c r="C71" i="6"/>
  <c r="EA70" i="6"/>
  <c r="DZ70" i="6"/>
  <c r="DY70" i="6"/>
  <c r="DX70" i="6"/>
  <c r="DV70" i="6"/>
  <c r="DW70" i="6" s="1"/>
  <c r="DR70" i="6"/>
  <c r="DQ70" i="6"/>
  <c r="DP70" i="6"/>
  <c r="DO70" i="6"/>
  <c r="DM70" i="6"/>
  <c r="DK70" i="6"/>
  <c r="DJ70" i="6"/>
  <c r="DI70" i="6"/>
  <c r="DG70" i="6"/>
  <c r="DC70" i="6"/>
  <c r="DB70" i="6"/>
  <c r="DA70" i="6"/>
  <c r="CZ70" i="6"/>
  <c r="CX70" i="6"/>
  <c r="CV70" i="6"/>
  <c r="CU70" i="6"/>
  <c r="CT70" i="6"/>
  <c r="CS70" i="6"/>
  <c r="CQ70" i="6"/>
  <c r="CM70" i="6"/>
  <c r="CL70" i="6"/>
  <c r="CK70" i="6"/>
  <c r="CJ70" i="6"/>
  <c r="CH70" i="6"/>
  <c r="CF70" i="6"/>
  <c r="CE70" i="6"/>
  <c r="CD70" i="6"/>
  <c r="CC70" i="6"/>
  <c r="CA70" i="6"/>
  <c r="CB70" i="6" s="1"/>
  <c r="BW70" i="6"/>
  <c r="BV70" i="6"/>
  <c r="BU70" i="6"/>
  <c r="BT70" i="6"/>
  <c r="BR70" i="6"/>
  <c r="BQ70" i="6"/>
  <c r="BP70" i="6"/>
  <c r="BO70" i="6"/>
  <c r="BN70" i="6"/>
  <c r="BM70" i="6"/>
  <c r="BK70" i="6"/>
  <c r="BG70" i="6"/>
  <c r="BF70" i="6"/>
  <c r="BE70" i="6"/>
  <c r="BD70" i="6"/>
  <c r="BC70" i="6"/>
  <c r="BB70" i="6"/>
  <c r="AZ70" i="6"/>
  <c r="AY70" i="6"/>
  <c r="AX70" i="6"/>
  <c r="AV70" i="6"/>
  <c r="AW70" i="6" s="1"/>
  <c r="AR70" i="6"/>
  <c r="AQ70" i="6"/>
  <c r="AP70" i="6"/>
  <c r="AO70" i="6"/>
  <c r="AM70" i="6"/>
  <c r="AK70" i="6"/>
  <c r="AJ70" i="6"/>
  <c r="AI70" i="6"/>
  <c r="AG70" i="6"/>
  <c r="AC70" i="6"/>
  <c r="AB70" i="6"/>
  <c r="AA70" i="6"/>
  <c r="Z70" i="6"/>
  <c r="X70" i="6"/>
  <c r="V70" i="6"/>
  <c r="U70" i="6"/>
  <c r="T70" i="6"/>
  <c r="S70" i="6"/>
  <c r="Q70" i="6"/>
  <c r="M70" i="6"/>
  <c r="L70" i="6"/>
  <c r="K70" i="6"/>
  <c r="I70" i="6"/>
  <c r="G70" i="6"/>
  <c r="F70" i="6"/>
  <c r="E70" i="6"/>
  <c r="C70" i="6"/>
  <c r="EA69" i="6"/>
  <c r="DZ69" i="6"/>
  <c r="DY69" i="6"/>
  <c r="DX69" i="6"/>
  <c r="DV69" i="6"/>
  <c r="DR69" i="6"/>
  <c r="DQ69" i="6"/>
  <c r="DP69" i="6"/>
  <c r="DO69" i="6"/>
  <c r="DM69" i="6"/>
  <c r="DK69" i="6"/>
  <c r="DJ69" i="6"/>
  <c r="DI69" i="6"/>
  <c r="DG69" i="6"/>
  <c r="DC69" i="6"/>
  <c r="DB69" i="6"/>
  <c r="DA69" i="6"/>
  <c r="CZ69" i="6"/>
  <c r="CX69" i="6"/>
  <c r="CV69" i="6"/>
  <c r="CU69" i="6"/>
  <c r="CT69" i="6"/>
  <c r="CS69" i="6"/>
  <c r="CQ69" i="6"/>
  <c r="CM69" i="6"/>
  <c r="CL69" i="6"/>
  <c r="CK69" i="6"/>
  <c r="CJ69" i="6"/>
  <c r="CH69" i="6"/>
  <c r="CF69" i="6"/>
  <c r="CE69" i="6"/>
  <c r="CD69" i="6"/>
  <c r="CC69" i="6"/>
  <c r="CA69" i="6"/>
  <c r="BW69" i="6"/>
  <c r="BV69" i="6"/>
  <c r="BU69" i="6"/>
  <c r="BT69" i="6"/>
  <c r="BR69" i="6"/>
  <c r="BP69" i="6"/>
  <c r="BO69" i="6"/>
  <c r="BN69" i="6"/>
  <c r="BM69" i="6"/>
  <c r="BK69" i="6"/>
  <c r="BG69" i="6"/>
  <c r="BF69" i="6"/>
  <c r="BE69" i="6"/>
  <c r="BD69" i="6"/>
  <c r="BB69" i="6"/>
  <c r="AZ69" i="6"/>
  <c r="AY69" i="6"/>
  <c r="AX69" i="6"/>
  <c r="AV69" i="6"/>
  <c r="AR69" i="6"/>
  <c r="AQ69" i="6"/>
  <c r="AP69" i="6"/>
  <c r="AO69" i="6"/>
  <c r="AM69" i="6"/>
  <c r="AK69" i="6"/>
  <c r="AJ69" i="6"/>
  <c r="AI69" i="6"/>
  <c r="AG69" i="6"/>
  <c r="AH69" i="6" s="1"/>
  <c r="AC69" i="6"/>
  <c r="AB69" i="6"/>
  <c r="AA69" i="6"/>
  <c r="Z69" i="6"/>
  <c r="X69" i="6"/>
  <c r="Y69" i="6" s="1"/>
  <c r="V69" i="6"/>
  <c r="U69" i="6"/>
  <c r="T69" i="6"/>
  <c r="S69" i="6"/>
  <c r="Q69" i="6"/>
  <c r="M69" i="6"/>
  <c r="L69" i="6"/>
  <c r="K69" i="6"/>
  <c r="I69" i="6"/>
  <c r="G69" i="6"/>
  <c r="F69" i="6"/>
  <c r="E69" i="6"/>
  <c r="C69" i="6"/>
  <c r="EC69" i="6" s="1"/>
  <c r="EA68" i="6"/>
  <c r="DZ68" i="6"/>
  <c r="DY68" i="6"/>
  <c r="DX68" i="6"/>
  <c r="DV68" i="6"/>
  <c r="DR68" i="6"/>
  <c r="DQ68" i="6"/>
  <c r="DP68" i="6"/>
  <c r="DO68" i="6"/>
  <c r="DM68" i="6"/>
  <c r="DN68" i="6" s="1"/>
  <c r="DK68" i="6"/>
  <c r="DJ68" i="6"/>
  <c r="DI68" i="6"/>
  <c r="DG68" i="6"/>
  <c r="DH68" i="6" s="1"/>
  <c r="DC68" i="6"/>
  <c r="DB68" i="6"/>
  <c r="DA68" i="6"/>
  <c r="CZ68" i="6"/>
  <c r="CX68" i="6"/>
  <c r="CV68" i="6"/>
  <c r="CU68" i="6"/>
  <c r="CT68" i="6"/>
  <c r="CS68" i="6"/>
  <c r="CQ68" i="6"/>
  <c r="CR68" i="6" s="1"/>
  <c r="CM68" i="6"/>
  <c r="CL68" i="6"/>
  <c r="CK68" i="6"/>
  <c r="CJ68" i="6"/>
  <c r="CH68" i="6"/>
  <c r="CF68" i="6"/>
  <c r="CE68" i="6"/>
  <c r="CD68" i="6"/>
  <c r="CC68" i="6"/>
  <c r="CA68" i="6"/>
  <c r="BW68" i="6"/>
  <c r="BV68" i="6"/>
  <c r="BU68" i="6"/>
  <c r="BT68" i="6"/>
  <c r="BR68" i="6"/>
  <c r="BP68" i="6"/>
  <c r="BO68" i="6"/>
  <c r="BN68" i="6"/>
  <c r="BM68" i="6"/>
  <c r="BK68" i="6"/>
  <c r="BL68" i="6" s="1"/>
  <c r="BG68" i="6"/>
  <c r="BF68" i="6"/>
  <c r="BE68" i="6"/>
  <c r="BD68" i="6"/>
  <c r="BB68" i="6"/>
  <c r="BA68" i="6"/>
  <c r="AZ68" i="6"/>
  <c r="AY68" i="6"/>
  <c r="AX68" i="6"/>
  <c r="AV68" i="6"/>
  <c r="AR68" i="6"/>
  <c r="AQ68" i="6"/>
  <c r="AP68" i="6"/>
  <c r="AO68" i="6"/>
  <c r="AM68" i="6"/>
  <c r="AK68" i="6"/>
  <c r="AJ68" i="6"/>
  <c r="AI68" i="6"/>
  <c r="AG68" i="6"/>
  <c r="AC68" i="6"/>
  <c r="AB68" i="6"/>
  <c r="AA68" i="6"/>
  <c r="Z68" i="6"/>
  <c r="Y68" i="6"/>
  <c r="X68" i="6"/>
  <c r="V68" i="6"/>
  <c r="U68" i="6"/>
  <c r="T68" i="6"/>
  <c r="S68" i="6"/>
  <c r="R68" i="6"/>
  <c r="Q68" i="6"/>
  <c r="M68" i="6"/>
  <c r="L68" i="6"/>
  <c r="K68" i="6"/>
  <c r="I68" i="6"/>
  <c r="G68" i="6"/>
  <c r="F68" i="6"/>
  <c r="E68" i="6"/>
  <c r="C68" i="6"/>
  <c r="EA67" i="6"/>
  <c r="DZ67" i="6"/>
  <c r="DY67" i="6"/>
  <c r="DX67" i="6"/>
  <c r="DV67" i="6"/>
  <c r="DR67" i="6"/>
  <c r="DQ67" i="6"/>
  <c r="DP67" i="6"/>
  <c r="DO67" i="6"/>
  <c r="DM67" i="6"/>
  <c r="DK67" i="6"/>
  <c r="DJ67" i="6"/>
  <c r="DI67" i="6"/>
  <c r="DG67" i="6"/>
  <c r="DC67" i="6"/>
  <c r="DB67" i="6"/>
  <c r="DA67" i="6"/>
  <c r="CZ67" i="6"/>
  <c r="CX67" i="6"/>
  <c r="CV67" i="6"/>
  <c r="CU67" i="6"/>
  <c r="CT67" i="6"/>
  <c r="CS67" i="6"/>
  <c r="CQ67" i="6"/>
  <c r="CM67" i="6"/>
  <c r="CL67" i="6"/>
  <c r="CK67" i="6"/>
  <c r="CJ67" i="6"/>
  <c r="CH67" i="6"/>
  <c r="CI67" i="6" s="1"/>
  <c r="CF67" i="6"/>
  <c r="CE67" i="6"/>
  <c r="CD67" i="6"/>
  <c r="CC67" i="6"/>
  <c r="CB67" i="6"/>
  <c r="CA67" i="6"/>
  <c r="BW67" i="6"/>
  <c r="BV67" i="6"/>
  <c r="BU67" i="6"/>
  <c r="BT67" i="6"/>
  <c r="BR67" i="6"/>
  <c r="BS67" i="6" s="1"/>
  <c r="BP67" i="6"/>
  <c r="BO67" i="6"/>
  <c r="BN67" i="6"/>
  <c r="BM67" i="6"/>
  <c r="BK67" i="6"/>
  <c r="BL67" i="6" s="1"/>
  <c r="BG67" i="6"/>
  <c r="BF67" i="6"/>
  <c r="BE67" i="6"/>
  <c r="BD67" i="6"/>
  <c r="BB67" i="6"/>
  <c r="BC67" i="6" s="1"/>
  <c r="AZ67" i="6"/>
  <c r="AY67" i="6"/>
  <c r="AX67" i="6"/>
  <c r="AV67" i="6"/>
  <c r="AR67" i="6"/>
  <c r="AQ67" i="6"/>
  <c r="AP67" i="6"/>
  <c r="AO67" i="6"/>
  <c r="AM67" i="6"/>
  <c r="AK67" i="6"/>
  <c r="AJ67" i="6"/>
  <c r="AI67" i="6"/>
  <c r="AG67" i="6"/>
  <c r="AC67" i="6"/>
  <c r="AB67" i="6"/>
  <c r="AA67" i="6"/>
  <c r="Z67" i="6"/>
  <c r="X67" i="6"/>
  <c r="V67" i="6"/>
  <c r="U67" i="6"/>
  <c r="T67" i="6"/>
  <c r="S67" i="6"/>
  <c r="Q67" i="6"/>
  <c r="M67" i="6"/>
  <c r="L67" i="6"/>
  <c r="K67" i="6"/>
  <c r="I67" i="6"/>
  <c r="J67" i="6" s="1"/>
  <c r="G67" i="6"/>
  <c r="F67" i="6"/>
  <c r="E67" i="6"/>
  <c r="C67" i="6"/>
  <c r="EC66" i="6"/>
  <c r="EA66" i="6"/>
  <c r="DZ66" i="6"/>
  <c r="DY66" i="6"/>
  <c r="DX66" i="6"/>
  <c r="DV66" i="6"/>
  <c r="DR66" i="6"/>
  <c r="DQ66" i="6"/>
  <c r="DP66" i="6"/>
  <c r="DO66" i="6"/>
  <c r="DM66" i="6"/>
  <c r="DK66" i="6"/>
  <c r="DJ66" i="6"/>
  <c r="DI66" i="6"/>
  <c r="DH66" i="6"/>
  <c r="DG66" i="6"/>
  <c r="DC66" i="6"/>
  <c r="DB66" i="6"/>
  <c r="DA66" i="6"/>
  <c r="CZ66" i="6"/>
  <c r="CX66" i="6"/>
  <c r="CV66" i="6"/>
  <c r="CU66" i="6"/>
  <c r="CT66" i="6"/>
  <c r="CS66" i="6"/>
  <c r="CQ66" i="6"/>
  <c r="CR66" i="6" s="1"/>
  <c r="CM66" i="6"/>
  <c r="CL66" i="6"/>
  <c r="CK66" i="6"/>
  <c r="CJ66" i="6"/>
  <c r="CH66" i="6"/>
  <c r="CF66" i="6"/>
  <c r="CE66" i="6"/>
  <c r="CD66" i="6"/>
  <c r="CC66" i="6"/>
  <c r="CA66" i="6"/>
  <c r="CB68" i="6" s="1"/>
  <c r="BW66" i="6"/>
  <c r="BV66" i="6"/>
  <c r="BU66" i="6"/>
  <c r="BT66" i="6"/>
  <c r="BR66" i="6"/>
  <c r="BP66" i="6"/>
  <c r="BO66" i="6"/>
  <c r="BN66" i="6"/>
  <c r="BM66" i="6"/>
  <c r="BK66" i="6"/>
  <c r="BG66" i="6"/>
  <c r="BF66" i="6"/>
  <c r="BE66" i="6"/>
  <c r="BD66" i="6"/>
  <c r="BB66" i="6"/>
  <c r="BA66" i="6"/>
  <c r="AZ66" i="6"/>
  <c r="AY66" i="6"/>
  <c r="AX66" i="6"/>
  <c r="AV66" i="6"/>
  <c r="AR66" i="6"/>
  <c r="AQ66" i="6"/>
  <c r="AP66" i="6"/>
  <c r="AO66" i="6"/>
  <c r="AM66" i="6"/>
  <c r="AK66" i="6"/>
  <c r="AJ66" i="6"/>
  <c r="AI66" i="6"/>
  <c r="AG66" i="6"/>
  <c r="AC66" i="6"/>
  <c r="AB66" i="6"/>
  <c r="AA66" i="6"/>
  <c r="Z66" i="6"/>
  <c r="X66" i="6"/>
  <c r="V66" i="6"/>
  <c r="U66" i="6"/>
  <c r="T66" i="6"/>
  <c r="S66" i="6"/>
  <c r="R66" i="6"/>
  <c r="Q66" i="6"/>
  <c r="M66" i="6"/>
  <c r="L66" i="6"/>
  <c r="K66" i="6"/>
  <c r="I66" i="6"/>
  <c r="G66" i="6"/>
  <c r="F66" i="6"/>
  <c r="E66" i="6"/>
  <c r="C66" i="6"/>
  <c r="EA65" i="6"/>
  <c r="DZ65" i="6"/>
  <c r="DY65" i="6"/>
  <c r="DY92" i="6" s="1"/>
  <c r="DX65" i="6"/>
  <c r="DV65" i="6"/>
  <c r="DR65" i="6"/>
  <c r="DQ65" i="6"/>
  <c r="DP65" i="6"/>
  <c r="DO65" i="6"/>
  <c r="DM65" i="6"/>
  <c r="DK65" i="6"/>
  <c r="DJ65" i="6"/>
  <c r="DJ92" i="6" s="1"/>
  <c r="DI65" i="6"/>
  <c r="DG65" i="6"/>
  <c r="DC65" i="6"/>
  <c r="DB65" i="6"/>
  <c r="DB92" i="6" s="1"/>
  <c r="DA65" i="6"/>
  <c r="CZ65" i="6"/>
  <c r="CX65" i="6"/>
  <c r="CV65" i="6"/>
  <c r="CU65" i="6"/>
  <c r="CT65" i="6"/>
  <c r="CS65" i="6"/>
  <c r="CQ65" i="6"/>
  <c r="CN65" i="6"/>
  <c r="CM65" i="6"/>
  <c r="CL65" i="6"/>
  <c r="CK65" i="6"/>
  <c r="CJ65" i="6"/>
  <c r="CJ92" i="6" s="1"/>
  <c r="CH65" i="6"/>
  <c r="CI74" i="6" s="1"/>
  <c r="CF65" i="6"/>
  <c r="CE65" i="6"/>
  <c r="CD65" i="6"/>
  <c r="CC65" i="6"/>
  <c r="CA65" i="6"/>
  <c r="BW65" i="6"/>
  <c r="BV65" i="6"/>
  <c r="BU65" i="6"/>
  <c r="BT65" i="6"/>
  <c r="BR65" i="6"/>
  <c r="BP65" i="6"/>
  <c r="BO65" i="6"/>
  <c r="BN65" i="6"/>
  <c r="BM65" i="6"/>
  <c r="BK65" i="6"/>
  <c r="BG65" i="6"/>
  <c r="BF65" i="6"/>
  <c r="BE65" i="6"/>
  <c r="BD65" i="6"/>
  <c r="BD92" i="6" s="1"/>
  <c r="BB65" i="6"/>
  <c r="BC65" i="6" s="1"/>
  <c r="AZ65" i="6"/>
  <c r="AY65" i="6"/>
  <c r="AX65" i="6"/>
  <c r="AX92" i="6" s="1"/>
  <c r="AV65" i="6"/>
  <c r="AW76" i="6" s="1"/>
  <c r="AR65" i="6"/>
  <c r="AQ65" i="6"/>
  <c r="AP65" i="6"/>
  <c r="AP92" i="6" s="1"/>
  <c r="AO65" i="6"/>
  <c r="AM65" i="6"/>
  <c r="AN76" i="6" s="1"/>
  <c r="AK65" i="6"/>
  <c r="AJ65" i="6"/>
  <c r="AI65" i="6"/>
  <c r="AG65" i="6"/>
  <c r="AH76" i="6" s="1"/>
  <c r="AD65" i="6"/>
  <c r="AC65" i="6"/>
  <c r="AB65" i="6"/>
  <c r="AA65" i="6"/>
  <c r="Z65" i="6"/>
  <c r="X65" i="6"/>
  <c r="V65" i="6"/>
  <c r="V92" i="6" s="1"/>
  <c r="U65" i="6"/>
  <c r="U92" i="6" s="1"/>
  <c r="T65" i="6"/>
  <c r="S65" i="6"/>
  <c r="Q65" i="6"/>
  <c r="M65" i="6"/>
  <c r="M92" i="6" s="1"/>
  <c r="L65" i="6"/>
  <c r="K65" i="6"/>
  <c r="I65" i="6"/>
  <c r="G65" i="6"/>
  <c r="G92" i="6" s="1"/>
  <c r="F65" i="6"/>
  <c r="E65" i="6"/>
  <c r="C65" i="6"/>
  <c r="D70" i="6" s="1"/>
  <c r="EA56" i="6"/>
  <c r="DZ56" i="6"/>
  <c r="DY56" i="6"/>
  <c r="DX56" i="6"/>
  <c r="DW56" i="6"/>
  <c r="DV56" i="6"/>
  <c r="EB56" i="6" s="1"/>
  <c r="DR56" i="6"/>
  <c r="DQ56" i="6"/>
  <c r="DP56" i="6"/>
  <c r="DO56" i="6"/>
  <c r="DM56" i="6"/>
  <c r="DS56" i="6" s="1"/>
  <c r="DL56" i="6"/>
  <c r="DK56" i="6"/>
  <c r="DJ56" i="6"/>
  <c r="DI56" i="6"/>
  <c r="DG56" i="6"/>
  <c r="DH56" i="6" s="1"/>
  <c r="DC56" i="6"/>
  <c r="DB56" i="6"/>
  <c r="DA56" i="6"/>
  <c r="CZ56" i="6"/>
  <c r="CX56" i="6"/>
  <c r="CY56" i="6" s="1"/>
  <c r="CV56" i="6"/>
  <c r="CU56" i="6"/>
  <c r="CT56" i="6"/>
  <c r="CS56" i="6"/>
  <c r="CQ56" i="6"/>
  <c r="CR56" i="6" s="1"/>
  <c r="CM56" i="6"/>
  <c r="CL56" i="6"/>
  <c r="CK56" i="6"/>
  <c r="CJ56" i="6"/>
  <c r="CI56" i="6"/>
  <c r="CH56" i="6"/>
  <c r="CN56" i="6" s="1"/>
  <c r="CF56" i="6"/>
  <c r="CE56" i="6"/>
  <c r="CD56" i="6"/>
  <c r="CC56" i="6"/>
  <c r="CA56" i="6"/>
  <c r="CB56" i="6" s="1"/>
  <c r="BW56" i="6"/>
  <c r="BV56" i="6"/>
  <c r="BU56" i="6"/>
  <c r="BT56" i="6"/>
  <c r="BS56" i="6"/>
  <c r="BR56" i="6"/>
  <c r="BX56" i="6" s="1"/>
  <c r="BP56" i="6"/>
  <c r="BO56" i="6"/>
  <c r="BN56" i="6"/>
  <c r="BM56" i="6"/>
  <c r="BK56" i="6"/>
  <c r="BQ56" i="6" s="1"/>
  <c r="BG56" i="6"/>
  <c r="BF56" i="6"/>
  <c r="BE56" i="6"/>
  <c r="BD56" i="6"/>
  <c r="BB56" i="6"/>
  <c r="BC56" i="6" s="1"/>
  <c r="AZ56" i="6"/>
  <c r="AY56" i="6"/>
  <c r="AX56" i="6"/>
  <c r="AV56" i="6"/>
  <c r="AW56" i="6" s="1"/>
  <c r="AR56" i="6"/>
  <c r="AQ56" i="6"/>
  <c r="AP56" i="6"/>
  <c r="AO56" i="6"/>
  <c r="AM56" i="6"/>
  <c r="AN56" i="6" s="1"/>
  <c r="AK56" i="6"/>
  <c r="AJ56" i="6"/>
  <c r="AI56" i="6"/>
  <c r="AG56" i="6"/>
  <c r="AC56" i="6"/>
  <c r="AB56" i="6"/>
  <c r="AA56" i="6"/>
  <c r="Z56" i="6"/>
  <c r="Y56" i="6"/>
  <c r="X56" i="6"/>
  <c r="AD56" i="6" s="1"/>
  <c r="W56" i="6"/>
  <c r="V56" i="6"/>
  <c r="U56" i="6"/>
  <c r="T56" i="6"/>
  <c r="S56" i="6"/>
  <c r="Q56" i="6"/>
  <c r="R56" i="6" s="1"/>
  <c r="M56" i="6"/>
  <c r="L56" i="6"/>
  <c r="K56" i="6"/>
  <c r="I56" i="6"/>
  <c r="G56" i="6"/>
  <c r="F56" i="6"/>
  <c r="E56" i="6"/>
  <c r="C56" i="6"/>
  <c r="EA55" i="6"/>
  <c r="DZ55" i="6"/>
  <c r="DY55" i="6"/>
  <c r="DX55" i="6"/>
  <c r="DV55" i="6"/>
  <c r="DW55" i="6" s="1"/>
  <c r="DR55" i="6"/>
  <c r="DQ55" i="6"/>
  <c r="DP55" i="6"/>
  <c r="DO55" i="6"/>
  <c r="DM55" i="6"/>
  <c r="DN55" i="6" s="1"/>
  <c r="DK55" i="6"/>
  <c r="DJ55" i="6"/>
  <c r="DI55" i="6"/>
  <c r="DH55" i="6"/>
  <c r="DG55" i="6"/>
  <c r="DC55" i="6"/>
  <c r="DB55" i="6"/>
  <c r="DA55" i="6"/>
  <c r="CZ55" i="6"/>
  <c r="CY55" i="6"/>
  <c r="CX55" i="6"/>
  <c r="CV55" i="6"/>
  <c r="CU55" i="6"/>
  <c r="CT55" i="6"/>
  <c r="CS55" i="6"/>
  <c r="CQ55" i="6"/>
  <c r="CM55" i="6"/>
  <c r="CL55" i="6"/>
  <c r="CK55" i="6"/>
  <c r="CJ55" i="6"/>
  <c r="CI55" i="6"/>
  <c r="CH55" i="6"/>
  <c r="CF55" i="6"/>
  <c r="CE55" i="6"/>
  <c r="CD55" i="6"/>
  <c r="CC55" i="6"/>
  <c r="CA55" i="6"/>
  <c r="BW55" i="6"/>
  <c r="BV55" i="6"/>
  <c r="BU55" i="6"/>
  <c r="BT55" i="6"/>
  <c r="BS55" i="6"/>
  <c r="BR55" i="6"/>
  <c r="BP55" i="6"/>
  <c r="BO55" i="6"/>
  <c r="BN55" i="6"/>
  <c r="BM55" i="6"/>
  <c r="BL55" i="6"/>
  <c r="BK55" i="6"/>
  <c r="BG55" i="6"/>
  <c r="BF55" i="6"/>
  <c r="BE55" i="6"/>
  <c r="BD55" i="6"/>
  <c r="BC55" i="6"/>
  <c r="BB55" i="6"/>
  <c r="AZ55" i="6"/>
  <c r="AY55" i="6"/>
  <c r="AX55" i="6"/>
  <c r="AV55" i="6"/>
  <c r="BA56" i="6" s="1"/>
  <c r="AR55" i="6"/>
  <c r="AQ55" i="6"/>
  <c r="AP55" i="6"/>
  <c r="AO55" i="6"/>
  <c r="AM55" i="6"/>
  <c r="AN55" i="6" s="1"/>
  <c r="AK55" i="6"/>
  <c r="AJ55" i="6"/>
  <c r="AI55" i="6"/>
  <c r="AH55" i="6"/>
  <c r="AG55" i="6"/>
  <c r="AC55" i="6"/>
  <c r="AB55" i="6"/>
  <c r="AA55" i="6"/>
  <c r="Z55" i="6"/>
  <c r="Y55" i="6"/>
  <c r="X55" i="6"/>
  <c r="V55" i="6"/>
  <c r="U55" i="6"/>
  <c r="T55" i="6"/>
  <c r="S55" i="6"/>
  <c r="R55" i="6"/>
  <c r="Q55" i="6"/>
  <c r="M55" i="6"/>
  <c r="L55" i="6"/>
  <c r="K55" i="6"/>
  <c r="I55" i="6"/>
  <c r="J55" i="6" s="1"/>
  <c r="G55" i="6"/>
  <c r="F55" i="6"/>
  <c r="E55" i="6"/>
  <c r="C55" i="6"/>
  <c r="EC50" i="6"/>
  <c r="ED50" i="6" s="1"/>
  <c r="DS50" i="6"/>
  <c r="DS87" i="6" s="1"/>
  <c r="DN50" i="6"/>
  <c r="DL50" i="6"/>
  <c r="DL87" i="6" s="1"/>
  <c r="DH50" i="6"/>
  <c r="DD50" i="6"/>
  <c r="DD87" i="6" s="1"/>
  <c r="CY50" i="6"/>
  <c r="CW50" i="6"/>
  <c r="CW87" i="6" s="1"/>
  <c r="CR50" i="6"/>
  <c r="BX50" i="6"/>
  <c r="BX87" i="6" s="1"/>
  <c r="BS50" i="6"/>
  <c r="BQ50" i="6"/>
  <c r="BQ87" i="6" s="1"/>
  <c r="BL50" i="6"/>
  <c r="BH50" i="6"/>
  <c r="BH87" i="6" s="1"/>
  <c r="BC50" i="6"/>
  <c r="AL50" i="6"/>
  <c r="AL87" i="6" s="1"/>
  <c r="AH50" i="6"/>
  <c r="AD50" i="6"/>
  <c r="AD87" i="6" s="1"/>
  <c r="Y50" i="6"/>
  <c r="W50" i="6"/>
  <c r="W87" i="6" s="1"/>
  <c r="R50" i="6"/>
  <c r="H50" i="6"/>
  <c r="H87" i="6" s="1"/>
  <c r="D50" i="6"/>
  <c r="EC49" i="6"/>
  <c r="ED49" i="6" s="1"/>
  <c r="AL49" i="6"/>
  <c r="AL86" i="6" s="1"/>
  <c r="AH49" i="6"/>
  <c r="EC48" i="6"/>
  <c r="EB48" i="6"/>
  <c r="EB85" i="6" s="1"/>
  <c r="DW48" i="6"/>
  <c r="DS48" i="6"/>
  <c r="DS85" i="6" s="1"/>
  <c r="DN48" i="6"/>
  <c r="DL48" i="6"/>
  <c r="DL85" i="6" s="1"/>
  <c r="DH48" i="6"/>
  <c r="DD48" i="6"/>
  <c r="DD85" i="6" s="1"/>
  <c r="CY48" i="6"/>
  <c r="CW48" i="6"/>
  <c r="CW85" i="6" s="1"/>
  <c r="CR48" i="6"/>
  <c r="CG48" i="6"/>
  <c r="CG85" i="6" s="1"/>
  <c r="CB48" i="6"/>
  <c r="BX48" i="6"/>
  <c r="BX85" i="6" s="1"/>
  <c r="BS48" i="6"/>
  <c r="BH48" i="6"/>
  <c r="BH85" i="6" s="1"/>
  <c r="BC48" i="6"/>
  <c r="BA48" i="6"/>
  <c r="BA85" i="6" s="1"/>
  <c r="AW48" i="6"/>
  <c r="AS48" i="6"/>
  <c r="AS85" i="6" s="1"/>
  <c r="AN48" i="6"/>
  <c r="AL48" i="6"/>
  <c r="AL85" i="6" s="1"/>
  <c r="AH48" i="6"/>
  <c r="AD48" i="6"/>
  <c r="AD85" i="6" s="1"/>
  <c r="Y48" i="6"/>
  <c r="W48" i="6"/>
  <c r="W85" i="6" s="1"/>
  <c r="R48" i="6"/>
  <c r="N48" i="6"/>
  <c r="N85" i="6" s="1"/>
  <c r="J48" i="6"/>
  <c r="H48" i="6"/>
  <c r="H85" i="6" s="1"/>
  <c r="D48" i="6"/>
  <c r="EC47" i="6"/>
  <c r="ED47" i="6" s="1"/>
  <c r="EB47" i="6"/>
  <c r="EB84" i="6" s="1"/>
  <c r="DW47" i="6"/>
  <c r="DS47" i="6"/>
  <c r="DS84" i="6" s="1"/>
  <c r="DN47" i="6"/>
  <c r="DL47" i="6"/>
  <c r="DL84" i="6" s="1"/>
  <c r="DH47" i="6"/>
  <c r="DD47" i="6"/>
  <c r="DD84" i="6" s="1"/>
  <c r="CY47" i="6"/>
  <c r="CW47" i="6"/>
  <c r="CW84" i="6" s="1"/>
  <c r="CR47" i="6"/>
  <c r="CG47" i="6"/>
  <c r="CG84" i="6" s="1"/>
  <c r="CB47" i="6"/>
  <c r="BX47" i="6"/>
  <c r="BX84" i="6" s="1"/>
  <c r="BS47" i="6"/>
  <c r="BH47" i="6"/>
  <c r="BH84" i="6" s="1"/>
  <c r="BC47" i="6"/>
  <c r="BA47" i="6"/>
  <c r="BA84" i="6" s="1"/>
  <c r="AW47" i="6"/>
  <c r="AS47" i="6"/>
  <c r="AS84" i="6" s="1"/>
  <c r="AN47" i="6"/>
  <c r="AL47" i="6"/>
  <c r="AL84" i="6" s="1"/>
  <c r="AH47" i="6"/>
  <c r="AD47" i="6"/>
  <c r="AD84" i="6" s="1"/>
  <c r="Y47" i="6"/>
  <c r="W47" i="6"/>
  <c r="W84" i="6" s="1"/>
  <c r="R47" i="6"/>
  <c r="N47" i="6"/>
  <c r="N84" i="6" s="1"/>
  <c r="J47" i="6"/>
  <c r="H47" i="6"/>
  <c r="H84" i="6" s="1"/>
  <c r="D47" i="6"/>
  <c r="EC46" i="6"/>
  <c r="AD46" i="6"/>
  <c r="AD83" i="6" s="1"/>
  <c r="Y46" i="6"/>
  <c r="EC45" i="6"/>
  <c r="ED45" i="6" s="1"/>
  <c r="EB45" i="6"/>
  <c r="EB82" i="6" s="1"/>
  <c r="DW45" i="6"/>
  <c r="DS45" i="6"/>
  <c r="DS82" i="6" s="1"/>
  <c r="DN45" i="6"/>
  <c r="DL45" i="6"/>
  <c r="DL82" i="6" s="1"/>
  <c r="DH45" i="6"/>
  <c r="DD45" i="6"/>
  <c r="DD82" i="6" s="1"/>
  <c r="CY45" i="6"/>
  <c r="CW45" i="6"/>
  <c r="CW82" i="6" s="1"/>
  <c r="CR45" i="6"/>
  <c r="CN45" i="6"/>
  <c r="CN82" i="6" s="1"/>
  <c r="CI45" i="6"/>
  <c r="CG45" i="6"/>
  <c r="CG82" i="6" s="1"/>
  <c r="CB45" i="6"/>
  <c r="BX45" i="6"/>
  <c r="BX82" i="6" s="1"/>
  <c r="BS45" i="6"/>
  <c r="BH45" i="6"/>
  <c r="BH82" i="6" s="1"/>
  <c r="BC45" i="6"/>
  <c r="BA45" i="6"/>
  <c r="BA82" i="6" s="1"/>
  <c r="AW45" i="6"/>
  <c r="AS45" i="6"/>
  <c r="AS82" i="6" s="1"/>
  <c r="AN45" i="6"/>
  <c r="AL45" i="6"/>
  <c r="AL82" i="6" s="1"/>
  <c r="AH45" i="6"/>
  <c r="AD45" i="6"/>
  <c r="AD82" i="6" s="1"/>
  <c r="Y45" i="6"/>
  <c r="W45" i="6"/>
  <c r="W82" i="6" s="1"/>
  <c r="R45" i="6"/>
  <c r="N45" i="6"/>
  <c r="N82" i="6" s="1"/>
  <c r="J45" i="6"/>
  <c r="H45" i="6"/>
  <c r="H82" i="6" s="1"/>
  <c r="D45" i="6"/>
  <c r="EC44" i="6"/>
  <c r="CW44" i="6"/>
  <c r="CW81" i="6" s="1"/>
  <c r="CR44" i="6"/>
  <c r="AL44" i="6"/>
  <c r="AL81" i="6" s="1"/>
  <c r="AH44" i="6"/>
  <c r="EC43" i="6"/>
  <c r="AL43" i="6"/>
  <c r="AL80" i="6" s="1"/>
  <c r="AH43" i="6"/>
  <c r="EC42" i="6"/>
  <c r="BQ42" i="6"/>
  <c r="BQ79" i="6" s="1"/>
  <c r="BL42" i="6"/>
  <c r="AL42" i="6"/>
  <c r="AL79" i="6" s="1"/>
  <c r="AH42" i="6"/>
  <c r="EC41" i="6"/>
  <c r="EB41" i="6"/>
  <c r="DW41" i="6"/>
  <c r="DS41" i="6"/>
  <c r="DS78" i="6" s="1"/>
  <c r="DN41" i="6"/>
  <c r="DL41" i="6"/>
  <c r="DL78" i="6" s="1"/>
  <c r="DH41" i="6"/>
  <c r="DD41" i="6"/>
  <c r="DD78" i="6" s="1"/>
  <c r="CY41" i="6"/>
  <c r="CW41" i="6"/>
  <c r="CW78" i="6" s="1"/>
  <c r="CR41" i="6"/>
  <c r="CN41" i="6"/>
  <c r="CN78" i="6" s="1"/>
  <c r="CI41" i="6"/>
  <c r="CG41" i="6"/>
  <c r="CG78" i="6" s="1"/>
  <c r="CB41" i="6"/>
  <c r="BX41" i="6"/>
  <c r="BS41" i="6"/>
  <c r="BQ41" i="6"/>
  <c r="BQ78" i="6" s="1"/>
  <c r="BL41" i="6"/>
  <c r="BH41" i="6"/>
  <c r="BH78" i="6" s="1"/>
  <c r="BC41" i="6"/>
  <c r="BA41" i="6"/>
  <c r="BA78" i="6" s="1"/>
  <c r="AW41" i="6"/>
  <c r="AS41" i="6"/>
  <c r="AS78" i="6" s="1"/>
  <c r="AN41" i="6"/>
  <c r="AL41" i="6"/>
  <c r="AL78" i="6" s="1"/>
  <c r="AH41" i="6"/>
  <c r="AD41" i="6"/>
  <c r="AD78" i="6" s="1"/>
  <c r="Y41" i="6"/>
  <c r="W41" i="6"/>
  <c r="W78" i="6" s="1"/>
  <c r="R41" i="6"/>
  <c r="N41" i="6"/>
  <c r="J41" i="6"/>
  <c r="H41" i="6"/>
  <c r="H78" i="6" s="1"/>
  <c r="D41" i="6"/>
  <c r="EC40" i="6"/>
  <c r="EB40" i="6"/>
  <c r="EB77" i="6" s="1"/>
  <c r="DW40" i="6"/>
  <c r="DS40" i="6"/>
  <c r="DS77" i="6" s="1"/>
  <c r="DN40" i="6"/>
  <c r="DL40" i="6"/>
  <c r="DL77" i="6" s="1"/>
  <c r="DH40" i="6"/>
  <c r="DD40" i="6"/>
  <c r="DD77" i="6" s="1"/>
  <c r="CY40" i="6"/>
  <c r="CW40" i="6"/>
  <c r="CW77" i="6" s="1"/>
  <c r="CR40" i="6"/>
  <c r="CN40" i="6"/>
  <c r="CN77" i="6" s="1"/>
  <c r="CI40" i="6"/>
  <c r="CG40" i="6"/>
  <c r="CG77" i="6" s="1"/>
  <c r="CB40" i="6"/>
  <c r="BX40" i="6"/>
  <c r="BX77" i="6" s="1"/>
  <c r="BS40" i="6"/>
  <c r="BQ40" i="6"/>
  <c r="BQ77" i="6" s="1"/>
  <c r="BL40" i="6"/>
  <c r="BH40" i="6"/>
  <c r="BH77" i="6" s="1"/>
  <c r="BC40" i="6"/>
  <c r="BA40" i="6"/>
  <c r="BA77" i="6" s="1"/>
  <c r="AW40" i="6"/>
  <c r="AS40" i="6"/>
  <c r="AS77" i="6" s="1"/>
  <c r="AN40" i="6"/>
  <c r="AL40" i="6"/>
  <c r="AL77" i="6" s="1"/>
  <c r="AH40" i="6"/>
  <c r="AD40" i="6"/>
  <c r="AD77" i="6" s="1"/>
  <c r="Y40" i="6"/>
  <c r="W40" i="6"/>
  <c r="W77" i="6" s="1"/>
  <c r="R40" i="6"/>
  <c r="N40" i="6"/>
  <c r="N77" i="6" s="1"/>
  <c r="J40" i="6"/>
  <c r="H40" i="6"/>
  <c r="H77" i="6" s="1"/>
  <c r="D40" i="6"/>
  <c r="EC39" i="6"/>
  <c r="EB39" i="6"/>
  <c r="EB76" i="6" s="1"/>
  <c r="DW39" i="6"/>
  <c r="DS39" i="6"/>
  <c r="DS76" i="6" s="1"/>
  <c r="DN39" i="6"/>
  <c r="DL39" i="6"/>
  <c r="DL76" i="6" s="1"/>
  <c r="DH39" i="6"/>
  <c r="DD39" i="6"/>
  <c r="DD76" i="6" s="1"/>
  <c r="CY39" i="6"/>
  <c r="CW39" i="6"/>
  <c r="CW76" i="6" s="1"/>
  <c r="CR39" i="6"/>
  <c r="CN39" i="6"/>
  <c r="CN76" i="6" s="1"/>
  <c r="CI39" i="6"/>
  <c r="CG39" i="6"/>
  <c r="CG76" i="6" s="1"/>
  <c r="CB39" i="6"/>
  <c r="BX39" i="6"/>
  <c r="BX76" i="6" s="1"/>
  <c r="BS39" i="6"/>
  <c r="BQ39" i="6"/>
  <c r="BQ76" i="6" s="1"/>
  <c r="BL39" i="6"/>
  <c r="BH39" i="6"/>
  <c r="BH76" i="6" s="1"/>
  <c r="BC39" i="6"/>
  <c r="BA39" i="6"/>
  <c r="BA76" i="6" s="1"/>
  <c r="AW39" i="6"/>
  <c r="AS39" i="6"/>
  <c r="AS76" i="6" s="1"/>
  <c r="AN39" i="6"/>
  <c r="AL39" i="6"/>
  <c r="AL76" i="6" s="1"/>
  <c r="AH39" i="6"/>
  <c r="AD39" i="6"/>
  <c r="AD76" i="6" s="1"/>
  <c r="Y39" i="6"/>
  <c r="W39" i="6"/>
  <c r="W76" i="6" s="1"/>
  <c r="R39" i="6"/>
  <c r="N39" i="6"/>
  <c r="N76" i="6" s="1"/>
  <c r="J39" i="6"/>
  <c r="H39" i="6"/>
  <c r="H76" i="6" s="1"/>
  <c r="D39" i="6"/>
  <c r="EC38" i="6"/>
  <c r="EB38" i="6"/>
  <c r="EB75" i="6" s="1"/>
  <c r="DW38" i="6"/>
  <c r="DS38" i="6"/>
  <c r="DS75" i="6" s="1"/>
  <c r="DN38" i="6"/>
  <c r="DL38" i="6"/>
  <c r="DL75" i="6" s="1"/>
  <c r="DH38" i="6"/>
  <c r="DD38" i="6"/>
  <c r="DD75" i="6" s="1"/>
  <c r="CY38" i="6"/>
  <c r="CW38" i="6"/>
  <c r="CW75" i="6" s="1"/>
  <c r="CR38" i="6"/>
  <c r="CN38" i="6"/>
  <c r="CN75" i="6" s="1"/>
  <c r="CI38" i="6"/>
  <c r="CG38" i="6"/>
  <c r="CG75" i="6" s="1"/>
  <c r="CB38" i="6"/>
  <c r="BX38" i="6"/>
  <c r="BX75" i="6" s="1"/>
  <c r="BS38" i="6"/>
  <c r="BQ38" i="6"/>
  <c r="BQ75" i="6" s="1"/>
  <c r="BL38" i="6"/>
  <c r="BH38" i="6"/>
  <c r="BH75" i="6" s="1"/>
  <c r="BC38" i="6"/>
  <c r="BA38" i="6"/>
  <c r="BA75" i="6" s="1"/>
  <c r="AW38" i="6"/>
  <c r="AS38" i="6"/>
  <c r="AS75" i="6" s="1"/>
  <c r="AN38" i="6"/>
  <c r="AL38" i="6"/>
  <c r="AL75" i="6" s="1"/>
  <c r="AH38" i="6"/>
  <c r="AD38" i="6"/>
  <c r="AD75" i="6" s="1"/>
  <c r="Y38" i="6"/>
  <c r="W38" i="6"/>
  <c r="W75" i="6" s="1"/>
  <c r="R38" i="6"/>
  <c r="N38" i="6"/>
  <c r="N75" i="6" s="1"/>
  <c r="J38" i="6"/>
  <c r="H38" i="6"/>
  <c r="H75" i="6" s="1"/>
  <c r="D38" i="6"/>
  <c r="EC37" i="6"/>
  <c r="EB37" i="6"/>
  <c r="EB74" i="6" s="1"/>
  <c r="DW37" i="6"/>
  <c r="DS37" i="6"/>
  <c r="DS74" i="6" s="1"/>
  <c r="DN37" i="6"/>
  <c r="DL37" i="6"/>
  <c r="DL74" i="6" s="1"/>
  <c r="DH37" i="6"/>
  <c r="DD37" i="6"/>
  <c r="DD74" i="6" s="1"/>
  <c r="CY37" i="6"/>
  <c r="CW37" i="6"/>
  <c r="CW74" i="6" s="1"/>
  <c r="CR37" i="6"/>
  <c r="CN37" i="6"/>
  <c r="CN74" i="6" s="1"/>
  <c r="CI37" i="6"/>
  <c r="CG37" i="6"/>
  <c r="CG74" i="6" s="1"/>
  <c r="CB37" i="6"/>
  <c r="BX37" i="6"/>
  <c r="BX74" i="6" s="1"/>
  <c r="BS37" i="6"/>
  <c r="BQ37" i="6"/>
  <c r="BQ74" i="6" s="1"/>
  <c r="BL37" i="6"/>
  <c r="BH37" i="6"/>
  <c r="BH74" i="6" s="1"/>
  <c r="BC37" i="6"/>
  <c r="BA37" i="6"/>
  <c r="BA74" i="6" s="1"/>
  <c r="AW37" i="6"/>
  <c r="AS37" i="6"/>
  <c r="AS74" i="6" s="1"/>
  <c r="AN37" i="6"/>
  <c r="AL37" i="6"/>
  <c r="AL74" i="6" s="1"/>
  <c r="AH37" i="6"/>
  <c r="AD37" i="6"/>
  <c r="AD74" i="6" s="1"/>
  <c r="Y37" i="6"/>
  <c r="W37" i="6"/>
  <c r="W74" i="6" s="1"/>
  <c r="R37" i="6"/>
  <c r="N37" i="6"/>
  <c r="N74" i="6" s="1"/>
  <c r="J37" i="6"/>
  <c r="H37" i="6"/>
  <c r="H74" i="6" s="1"/>
  <c r="D37" i="6"/>
  <c r="EC36" i="6"/>
  <c r="ED36" i="6" s="1"/>
  <c r="EB36" i="6"/>
  <c r="EB73" i="6" s="1"/>
  <c r="DW36" i="6"/>
  <c r="DS36" i="6"/>
  <c r="DS73" i="6" s="1"/>
  <c r="DN36" i="6"/>
  <c r="DL36" i="6"/>
  <c r="DL73" i="6" s="1"/>
  <c r="DH36" i="6"/>
  <c r="DD36" i="6"/>
  <c r="DD73" i="6" s="1"/>
  <c r="CY36" i="6"/>
  <c r="CW36" i="6"/>
  <c r="CW73" i="6" s="1"/>
  <c r="CR36" i="6"/>
  <c r="CN36" i="6"/>
  <c r="CN73" i="6" s="1"/>
  <c r="CI36" i="6"/>
  <c r="CG36" i="6"/>
  <c r="CG73" i="6" s="1"/>
  <c r="CB36" i="6"/>
  <c r="BX36" i="6"/>
  <c r="BX73" i="6" s="1"/>
  <c r="BS36" i="6"/>
  <c r="BQ36" i="6"/>
  <c r="BQ73" i="6" s="1"/>
  <c r="BL36" i="6"/>
  <c r="BH36" i="6"/>
  <c r="BH73" i="6" s="1"/>
  <c r="BC36" i="6"/>
  <c r="BA36" i="6"/>
  <c r="BA73" i="6" s="1"/>
  <c r="AW36" i="6"/>
  <c r="AS36" i="6"/>
  <c r="AS73" i="6" s="1"/>
  <c r="AN36" i="6"/>
  <c r="AL36" i="6"/>
  <c r="AL73" i="6" s="1"/>
  <c r="AH36" i="6"/>
  <c r="AD36" i="6"/>
  <c r="AD73" i="6" s="1"/>
  <c r="Y36" i="6"/>
  <c r="W36" i="6"/>
  <c r="W73" i="6" s="1"/>
  <c r="R36" i="6"/>
  <c r="N36" i="6"/>
  <c r="N73" i="6" s="1"/>
  <c r="J36" i="6"/>
  <c r="H36" i="6"/>
  <c r="H73" i="6" s="1"/>
  <c r="D36" i="6"/>
  <c r="EC35" i="6"/>
  <c r="ED35" i="6" s="1"/>
  <c r="EB35" i="6"/>
  <c r="EB72" i="6" s="1"/>
  <c r="DW35" i="6"/>
  <c r="DS35" i="6"/>
  <c r="DS72" i="6" s="1"/>
  <c r="DN35" i="6"/>
  <c r="DL35" i="6"/>
  <c r="DL72" i="6" s="1"/>
  <c r="DH35" i="6"/>
  <c r="DD35" i="6"/>
  <c r="DD72" i="6" s="1"/>
  <c r="CY35" i="6"/>
  <c r="CW35" i="6"/>
  <c r="CW72" i="6" s="1"/>
  <c r="CR35" i="6"/>
  <c r="CN35" i="6"/>
  <c r="CN72" i="6" s="1"/>
  <c r="CI35" i="6"/>
  <c r="CG35" i="6"/>
  <c r="CG72" i="6" s="1"/>
  <c r="CB35" i="6"/>
  <c r="BX35" i="6"/>
  <c r="BX72" i="6" s="1"/>
  <c r="BS35" i="6"/>
  <c r="BQ35" i="6"/>
  <c r="BQ72" i="6" s="1"/>
  <c r="BL35" i="6"/>
  <c r="BH35" i="6"/>
  <c r="BH72" i="6" s="1"/>
  <c r="BC35" i="6"/>
  <c r="BA35" i="6"/>
  <c r="BA72" i="6" s="1"/>
  <c r="AW35" i="6"/>
  <c r="AS35" i="6"/>
  <c r="AS72" i="6" s="1"/>
  <c r="AN35" i="6"/>
  <c r="AL35" i="6"/>
  <c r="AL72" i="6" s="1"/>
  <c r="AH35" i="6"/>
  <c r="AD35" i="6"/>
  <c r="AD72" i="6" s="1"/>
  <c r="Y35" i="6"/>
  <c r="W35" i="6"/>
  <c r="W72" i="6" s="1"/>
  <c r="R35" i="6"/>
  <c r="N35" i="6"/>
  <c r="N72" i="6" s="1"/>
  <c r="J35" i="6"/>
  <c r="H35" i="6"/>
  <c r="H72" i="6" s="1"/>
  <c r="D35" i="6"/>
  <c r="EC34" i="6"/>
  <c r="ED34" i="6" s="1"/>
  <c r="EB34" i="6"/>
  <c r="EB71" i="6" s="1"/>
  <c r="DW34" i="6"/>
  <c r="DS34" i="6"/>
  <c r="DS71" i="6" s="1"/>
  <c r="DN34" i="6"/>
  <c r="DL34" i="6"/>
  <c r="DL71" i="6" s="1"/>
  <c r="DH34" i="6"/>
  <c r="DD34" i="6"/>
  <c r="DD71" i="6" s="1"/>
  <c r="CY34" i="6"/>
  <c r="CW34" i="6"/>
  <c r="CW71" i="6" s="1"/>
  <c r="CR34" i="6"/>
  <c r="CN34" i="6"/>
  <c r="CN71" i="6" s="1"/>
  <c r="CI34" i="6"/>
  <c r="CG34" i="6"/>
  <c r="CG71" i="6" s="1"/>
  <c r="CB34" i="6"/>
  <c r="BX34" i="6"/>
  <c r="BX71" i="6" s="1"/>
  <c r="BS34" i="6"/>
  <c r="BQ34" i="6"/>
  <c r="BQ71" i="6" s="1"/>
  <c r="BL34" i="6"/>
  <c r="BH34" i="6"/>
  <c r="BH71" i="6" s="1"/>
  <c r="BC34" i="6"/>
  <c r="BA34" i="6"/>
  <c r="BA71" i="6" s="1"/>
  <c r="AW34" i="6"/>
  <c r="AS34" i="6"/>
  <c r="AS71" i="6" s="1"/>
  <c r="AN34" i="6"/>
  <c r="AL34" i="6"/>
  <c r="AL71" i="6" s="1"/>
  <c r="AH34" i="6"/>
  <c r="AD34" i="6"/>
  <c r="AD71" i="6" s="1"/>
  <c r="Y34" i="6"/>
  <c r="W34" i="6"/>
  <c r="W71" i="6" s="1"/>
  <c r="R34" i="6"/>
  <c r="N34" i="6"/>
  <c r="N71" i="6" s="1"/>
  <c r="J34" i="6"/>
  <c r="H34" i="6"/>
  <c r="H71" i="6" s="1"/>
  <c r="D34" i="6"/>
  <c r="EC33" i="6"/>
  <c r="ED33" i="6" s="1"/>
  <c r="EB33" i="6"/>
  <c r="EB70" i="6" s="1"/>
  <c r="DW33" i="6"/>
  <c r="DS33" i="6"/>
  <c r="DS70" i="6" s="1"/>
  <c r="DN33" i="6"/>
  <c r="DL33" i="6"/>
  <c r="DL70" i="6" s="1"/>
  <c r="DH33" i="6"/>
  <c r="DD33" i="6"/>
  <c r="DD70" i="6" s="1"/>
  <c r="CY33" i="6"/>
  <c r="CW33" i="6"/>
  <c r="CW70" i="6" s="1"/>
  <c r="CR33" i="6"/>
  <c r="CN33" i="6"/>
  <c r="CN70" i="6" s="1"/>
  <c r="CI33" i="6"/>
  <c r="CG33" i="6"/>
  <c r="CG70" i="6" s="1"/>
  <c r="CB33" i="6"/>
  <c r="BX33" i="6"/>
  <c r="BX70" i="6" s="1"/>
  <c r="BS33" i="6"/>
  <c r="BQ33" i="6"/>
  <c r="BL33" i="6"/>
  <c r="BH33" i="6"/>
  <c r="BH70" i="6" s="1"/>
  <c r="BC33" i="6"/>
  <c r="BA33" i="6"/>
  <c r="BA70" i="6" s="1"/>
  <c r="AW33" i="6"/>
  <c r="AS33" i="6"/>
  <c r="AS70" i="6" s="1"/>
  <c r="AN33" i="6"/>
  <c r="AL33" i="6"/>
  <c r="AL70" i="6" s="1"/>
  <c r="AH33" i="6"/>
  <c r="AD33" i="6"/>
  <c r="AD70" i="6" s="1"/>
  <c r="Y33" i="6"/>
  <c r="W33" i="6"/>
  <c r="W70" i="6" s="1"/>
  <c r="R33" i="6"/>
  <c r="N33" i="6"/>
  <c r="N70" i="6" s="1"/>
  <c r="J33" i="6"/>
  <c r="H33" i="6"/>
  <c r="H70" i="6" s="1"/>
  <c r="D33" i="6"/>
  <c r="EC32" i="6"/>
  <c r="ED32" i="6" s="1"/>
  <c r="EB32" i="6"/>
  <c r="EB69" i="6" s="1"/>
  <c r="DW32" i="6"/>
  <c r="DS32" i="6"/>
  <c r="DS69" i="6" s="1"/>
  <c r="DN32" i="6"/>
  <c r="DL32" i="6"/>
  <c r="DL69" i="6" s="1"/>
  <c r="DH32" i="6"/>
  <c r="DD32" i="6"/>
  <c r="DD69" i="6" s="1"/>
  <c r="CY32" i="6"/>
  <c r="CW32" i="6"/>
  <c r="CW69" i="6" s="1"/>
  <c r="CR32" i="6"/>
  <c r="CN32" i="6"/>
  <c r="CN69" i="6" s="1"/>
  <c r="CI32" i="6"/>
  <c r="CG32" i="6"/>
  <c r="CG69" i="6" s="1"/>
  <c r="CB32" i="6"/>
  <c r="BX32" i="6"/>
  <c r="BX69" i="6" s="1"/>
  <c r="BS32" i="6"/>
  <c r="BQ32" i="6"/>
  <c r="BQ69" i="6" s="1"/>
  <c r="BL32" i="6"/>
  <c r="BH32" i="6"/>
  <c r="BH69" i="6" s="1"/>
  <c r="BC32" i="6"/>
  <c r="BA32" i="6"/>
  <c r="BA69" i="6" s="1"/>
  <c r="AW32" i="6"/>
  <c r="AS32" i="6"/>
  <c r="AS69" i="6" s="1"/>
  <c r="AN32" i="6"/>
  <c r="AL32" i="6"/>
  <c r="AL69" i="6" s="1"/>
  <c r="AH32" i="6"/>
  <c r="AD32" i="6"/>
  <c r="AD69" i="6" s="1"/>
  <c r="Y32" i="6"/>
  <c r="W32" i="6"/>
  <c r="W69" i="6" s="1"/>
  <c r="R32" i="6"/>
  <c r="N32" i="6"/>
  <c r="N69" i="6" s="1"/>
  <c r="J32" i="6"/>
  <c r="H32" i="6"/>
  <c r="H69" i="6" s="1"/>
  <c r="D32" i="6"/>
  <c r="EC31" i="6"/>
  <c r="ED31" i="6" s="1"/>
  <c r="EB31" i="6"/>
  <c r="EB68" i="6" s="1"/>
  <c r="DW31" i="6"/>
  <c r="DS31" i="6"/>
  <c r="DS68" i="6" s="1"/>
  <c r="DN31" i="6"/>
  <c r="DL31" i="6"/>
  <c r="DL68" i="6" s="1"/>
  <c r="DH31" i="6"/>
  <c r="DD31" i="6"/>
  <c r="DD68" i="6" s="1"/>
  <c r="CY31" i="6"/>
  <c r="CW31" i="6"/>
  <c r="CW68" i="6" s="1"/>
  <c r="CR31" i="6"/>
  <c r="CN31" i="6"/>
  <c r="CN68" i="6" s="1"/>
  <c r="CI31" i="6"/>
  <c r="CG31" i="6"/>
  <c r="CG68" i="6" s="1"/>
  <c r="CB31" i="6"/>
  <c r="BX31" i="6"/>
  <c r="BX68" i="6" s="1"/>
  <c r="BS31" i="6"/>
  <c r="BQ31" i="6"/>
  <c r="BQ68" i="6" s="1"/>
  <c r="BL31" i="6"/>
  <c r="BH31" i="6"/>
  <c r="BH68" i="6" s="1"/>
  <c r="BC31" i="6"/>
  <c r="BA31" i="6"/>
  <c r="AW31" i="6"/>
  <c r="AS31" i="6"/>
  <c r="AS68" i="6" s="1"/>
  <c r="AN31" i="6"/>
  <c r="AL31" i="6"/>
  <c r="AL68" i="6" s="1"/>
  <c r="AH31" i="6"/>
  <c r="AD31" i="6"/>
  <c r="AD68" i="6" s="1"/>
  <c r="Y31" i="6"/>
  <c r="W31" i="6"/>
  <c r="W68" i="6" s="1"/>
  <c r="R31" i="6"/>
  <c r="N31" i="6"/>
  <c r="N68" i="6" s="1"/>
  <c r="J31" i="6"/>
  <c r="H31" i="6"/>
  <c r="H68" i="6" s="1"/>
  <c r="D31" i="6"/>
  <c r="EC30" i="6"/>
  <c r="ED30" i="6" s="1"/>
  <c r="EB30" i="6"/>
  <c r="EB67" i="6" s="1"/>
  <c r="DW30" i="6"/>
  <c r="DS30" i="6"/>
  <c r="DS67" i="6" s="1"/>
  <c r="DN30" i="6"/>
  <c r="DL30" i="6"/>
  <c r="DL67" i="6" s="1"/>
  <c r="DH30" i="6"/>
  <c r="DD30" i="6"/>
  <c r="DD67" i="6" s="1"/>
  <c r="CY30" i="6"/>
  <c r="CW30" i="6"/>
  <c r="CW67" i="6" s="1"/>
  <c r="CR30" i="6"/>
  <c r="CN30" i="6"/>
  <c r="CN67" i="6" s="1"/>
  <c r="CI30" i="6"/>
  <c r="CG30" i="6"/>
  <c r="CG67" i="6" s="1"/>
  <c r="CB30" i="6"/>
  <c r="BX30" i="6"/>
  <c r="BX67" i="6" s="1"/>
  <c r="BS30" i="6"/>
  <c r="BQ30" i="6"/>
  <c r="BQ67" i="6" s="1"/>
  <c r="BL30" i="6"/>
  <c r="BH30" i="6"/>
  <c r="BH67" i="6" s="1"/>
  <c r="BC30" i="6"/>
  <c r="BA30" i="6"/>
  <c r="BA67" i="6" s="1"/>
  <c r="AW30" i="6"/>
  <c r="AS30" i="6"/>
  <c r="AS67" i="6" s="1"/>
  <c r="AN30" i="6"/>
  <c r="AL30" i="6"/>
  <c r="AL67" i="6" s="1"/>
  <c r="AH30" i="6"/>
  <c r="AD30" i="6"/>
  <c r="AD67" i="6" s="1"/>
  <c r="Y30" i="6"/>
  <c r="W30" i="6"/>
  <c r="W67" i="6" s="1"/>
  <c r="R30" i="6"/>
  <c r="N30" i="6"/>
  <c r="N67" i="6" s="1"/>
  <c r="J30" i="6"/>
  <c r="H30" i="6"/>
  <c r="H67" i="6" s="1"/>
  <c r="D30" i="6"/>
  <c r="EC29" i="6"/>
  <c r="ED29" i="6" s="1"/>
  <c r="EB29" i="6"/>
  <c r="EB66" i="6" s="1"/>
  <c r="DW29" i="6"/>
  <c r="DS29" i="6"/>
  <c r="DS66" i="6" s="1"/>
  <c r="DN29" i="6"/>
  <c r="DL29" i="6"/>
  <c r="DL66" i="6" s="1"/>
  <c r="DH29" i="6"/>
  <c r="DD29" i="6"/>
  <c r="DD66" i="6" s="1"/>
  <c r="CY29" i="6"/>
  <c r="CW29" i="6"/>
  <c r="CW66" i="6" s="1"/>
  <c r="CR29" i="6"/>
  <c r="CN29" i="6"/>
  <c r="CN66" i="6" s="1"/>
  <c r="CI29" i="6"/>
  <c r="CG29" i="6"/>
  <c r="CG66" i="6" s="1"/>
  <c r="CB29" i="6"/>
  <c r="BX29" i="6"/>
  <c r="BX66" i="6" s="1"/>
  <c r="BS29" i="6"/>
  <c r="BQ29" i="6"/>
  <c r="BQ66" i="6" s="1"/>
  <c r="BL29" i="6"/>
  <c r="BH29" i="6"/>
  <c r="BH66" i="6" s="1"/>
  <c r="BC29" i="6"/>
  <c r="BA29" i="6"/>
  <c r="AW29" i="6"/>
  <c r="AS29" i="6"/>
  <c r="AS66" i="6" s="1"/>
  <c r="AN29" i="6"/>
  <c r="AL29" i="6"/>
  <c r="AL66" i="6" s="1"/>
  <c r="AH29" i="6"/>
  <c r="AD29" i="6"/>
  <c r="AD66" i="6" s="1"/>
  <c r="Y29" i="6"/>
  <c r="W29" i="6"/>
  <c r="W66" i="6" s="1"/>
  <c r="R29" i="6"/>
  <c r="N29" i="6"/>
  <c r="N66" i="6" s="1"/>
  <c r="J29" i="6"/>
  <c r="H29" i="6"/>
  <c r="H66" i="6" s="1"/>
  <c r="D29" i="6"/>
  <c r="EC28" i="6"/>
  <c r="ED28" i="6" s="1"/>
  <c r="EB28" i="6"/>
  <c r="EB65" i="6" s="1"/>
  <c r="DW28" i="6"/>
  <c r="DS28" i="6"/>
  <c r="DS65" i="6" s="1"/>
  <c r="DN28" i="6"/>
  <c r="DL28" i="6"/>
  <c r="DL65" i="6" s="1"/>
  <c r="DH28" i="6"/>
  <c r="DD28" i="6"/>
  <c r="DD65" i="6" s="1"/>
  <c r="CY28" i="6"/>
  <c r="CW28" i="6"/>
  <c r="CW65" i="6" s="1"/>
  <c r="CR28" i="6"/>
  <c r="CN28" i="6"/>
  <c r="CI28" i="6"/>
  <c r="CG28" i="6"/>
  <c r="CG65" i="6" s="1"/>
  <c r="CB28" i="6"/>
  <c r="BX28" i="6"/>
  <c r="BX65" i="6" s="1"/>
  <c r="BS28" i="6"/>
  <c r="BQ28" i="6"/>
  <c r="BQ65" i="6" s="1"/>
  <c r="BL28" i="6"/>
  <c r="BH28" i="6"/>
  <c r="BH65" i="6" s="1"/>
  <c r="BC28" i="6"/>
  <c r="BA28" i="6"/>
  <c r="BA65" i="6" s="1"/>
  <c r="AW28" i="6"/>
  <c r="AS28" i="6"/>
  <c r="AS65" i="6" s="1"/>
  <c r="AN28" i="6"/>
  <c r="AL28" i="6"/>
  <c r="AL65" i="6" s="1"/>
  <c r="AH28" i="6"/>
  <c r="AD28" i="6"/>
  <c r="Y28" i="6"/>
  <c r="W28" i="6"/>
  <c r="W65" i="6" s="1"/>
  <c r="R28" i="6"/>
  <c r="N28" i="6"/>
  <c r="N65" i="6" s="1"/>
  <c r="J28" i="6"/>
  <c r="H28" i="6"/>
  <c r="H65" i="6" s="1"/>
  <c r="D28" i="6"/>
  <c r="EC27" i="6"/>
  <c r="ED27" i="6" s="1"/>
  <c r="DN27" i="6"/>
  <c r="DH27" i="6"/>
  <c r="CY27" i="6"/>
  <c r="CR27" i="6"/>
  <c r="BS27" i="6"/>
  <c r="BL27" i="6"/>
  <c r="BC27" i="6"/>
  <c r="AH27" i="6"/>
  <c r="Y27" i="6"/>
  <c r="R27" i="6"/>
  <c r="D27" i="6"/>
  <c r="EC26" i="6"/>
  <c r="ED26" i="6" s="1"/>
  <c r="AH26" i="6"/>
  <c r="EC25" i="6"/>
  <c r="ED25" i="6" s="1"/>
  <c r="DW25" i="6"/>
  <c r="DN25" i="6"/>
  <c r="DH25" i="6"/>
  <c r="CY25" i="6"/>
  <c r="CR25" i="6"/>
  <c r="CB25" i="6"/>
  <c r="BS25" i="6"/>
  <c r="BC25" i="6"/>
  <c r="AW25" i="6"/>
  <c r="AN25" i="6"/>
  <c r="AH25" i="6"/>
  <c r="Y25" i="6"/>
  <c r="R25" i="6"/>
  <c r="J25" i="6"/>
  <c r="D25" i="6"/>
  <c r="EC24" i="6"/>
  <c r="DW24" i="6"/>
  <c r="DN24" i="6"/>
  <c r="DH24" i="6"/>
  <c r="CY24" i="6"/>
  <c r="CR24" i="6"/>
  <c r="CB24" i="6"/>
  <c r="BS24" i="6"/>
  <c r="BC24" i="6"/>
  <c r="AW24" i="6"/>
  <c r="AN24" i="6"/>
  <c r="AH24" i="6"/>
  <c r="Y24" i="6"/>
  <c r="R24" i="6"/>
  <c r="J24" i="6"/>
  <c r="D24" i="6"/>
  <c r="EC23" i="6"/>
  <c r="Y23" i="6"/>
  <c r="EC22" i="6"/>
  <c r="DW22" i="6"/>
  <c r="DN22" i="6"/>
  <c r="DH22" i="6"/>
  <c r="CY22" i="6"/>
  <c r="CR22" i="6"/>
  <c r="CI22" i="6"/>
  <c r="CB22" i="6"/>
  <c r="BS22" i="6"/>
  <c r="BC22" i="6"/>
  <c r="AW22" i="6"/>
  <c r="AN22" i="6"/>
  <c r="AH22" i="6"/>
  <c r="Y22" i="6"/>
  <c r="R22" i="6"/>
  <c r="J22" i="6"/>
  <c r="D22" i="6"/>
  <c r="EC21" i="6"/>
  <c r="CR21" i="6"/>
  <c r="AH21" i="6"/>
  <c r="EC20" i="6"/>
  <c r="AH20" i="6"/>
  <c r="EC19" i="6"/>
  <c r="ED19" i="6" s="1"/>
  <c r="BL19" i="6"/>
  <c r="AH19" i="6"/>
  <c r="EC18" i="6"/>
  <c r="ED18" i="6" s="1"/>
  <c r="DW18" i="6"/>
  <c r="DN18" i="6"/>
  <c r="DH18" i="6"/>
  <c r="CY18" i="6"/>
  <c r="CR18" i="6"/>
  <c r="CI18" i="6"/>
  <c r="CB18" i="6"/>
  <c r="BS18" i="6"/>
  <c r="BL18" i="6"/>
  <c r="BC18" i="6"/>
  <c r="AW18" i="6"/>
  <c r="AN18" i="6"/>
  <c r="AH18" i="6"/>
  <c r="Y18" i="6"/>
  <c r="R18" i="6"/>
  <c r="J18" i="6"/>
  <c r="D18" i="6"/>
  <c r="EC17" i="6"/>
  <c r="DW17" i="6"/>
  <c r="DN17" i="6"/>
  <c r="DH17" i="6"/>
  <c r="CY17" i="6"/>
  <c r="CR17" i="6"/>
  <c r="CI17" i="6"/>
  <c r="CB17" i="6"/>
  <c r="BS17" i="6"/>
  <c r="BL17" i="6"/>
  <c r="BC17" i="6"/>
  <c r="AW17" i="6"/>
  <c r="AN17" i="6"/>
  <c r="AH17" i="6"/>
  <c r="Y17" i="6"/>
  <c r="R17" i="6"/>
  <c r="J17" i="6"/>
  <c r="D17" i="6"/>
  <c r="EC16" i="6"/>
  <c r="ED16" i="6" s="1"/>
  <c r="DW16" i="6"/>
  <c r="DN16" i="6"/>
  <c r="DH16" i="6"/>
  <c r="CY16" i="6"/>
  <c r="CR16" i="6"/>
  <c r="CI16" i="6"/>
  <c r="CB16" i="6"/>
  <c r="BS16" i="6"/>
  <c r="BL16" i="6"/>
  <c r="BC16" i="6"/>
  <c r="AW16" i="6"/>
  <c r="AN16" i="6"/>
  <c r="AH16" i="6"/>
  <c r="Y16" i="6"/>
  <c r="R16" i="6"/>
  <c r="J16" i="6"/>
  <c r="D16" i="6"/>
  <c r="EC15" i="6"/>
  <c r="ED15" i="6" s="1"/>
  <c r="DW15" i="6"/>
  <c r="DN15" i="6"/>
  <c r="DH15" i="6"/>
  <c r="CY15" i="6"/>
  <c r="CR15" i="6"/>
  <c r="CI15" i="6"/>
  <c r="CB15" i="6"/>
  <c r="BS15" i="6"/>
  <c r="BL15" i="6"/>
  <c r="BC15" i="6"/>
  <c r="AW15" i="6"/>
  <c r="AN15" i="6"/>
  <c r="AH15" i="6"/>
  <c r="Y15" i="6"/>
  <c r="R15" i="6"/>
  <c r="J15" i="6"/>
  <c r="D15" i="6"/>
  <c r="EC14" i="6"/>
  <c r="DW14" i="6"/>
  <c r="DN14" i="6"/>
  <c r="DH14" i="6"/>
  <c r="CY14" i="6"/>
  <c r="CR14" i="6"/>
  <c r="CI14" i="6"/>
  <c r="CB14" i="6"/>
  <c r="BS14" i="6"/>
  <c r="BL14" i="6"/>
  <c r="BC14" i="6"/>
  <c r="AW14" i="6"/>
  <c r="AN14" i="6"/>
  <c r="AH14" i="6"/>
  <c r="Y14" i="6"/>
  <c r="R14" i="6"/>
  <c r="J14" i="6"/>
  <c r="D14" i="6"/>
  <c r="EC13" i="6"/>
  <c r="DW13" i="6"/>
  <c r="DN13" i="6"/>
  <c r="DH13" i="6"/>
  <c r="CY13" i="6"/>
  <c r="CR13" i="6"/>
  <c r="CI13" i="6"/>
  <c r="CB13" i="6"/>
  <c r="BS13" i="6"/>
  <c r="BL13" i="6"/>
  <c r="BC13" i="6"/>
  <c r="AW13" i="6"/>
  <c r="AN13" i="6"/>
  <c r="AH13" i="6"/>
  <c r="Y13" i="6"/>
  <c r="R13" i="6"/>
  <c r="J13" i="6"/>
  <c r="D13" i="6"/>
  <c r="EC12" i="6"/>
  <c r="ED12" i="6" s="1"/>
  <c r="DW12" i="6"/>
  <c r="DN12" i="6"/>
  <c r="DH12" i="6"/>
  <c r="CY12" i="6"/>
  <c r="CR12" i="6"/>
  <c r="CI12" i="6"/>
  <c r="CB12" i="6"/>
  <c r="BS12" i="6"/>
  <c r="BL12" i="6"/>
  <c r="BC12" i="6"/>
  <c r="AW12" i="6"/>
  <c r="AN12" i="6"/>
  <c r="AH12" i="6"/>
  <c r="Y12" i="6"/>
  <c r="R12" i="6"/>
  <c r="J12" i="6"/>
  <c r="D12" i="6"/>
  <c r="EC11" i="6"/>
  <c r="DW11" i="6"/>
  <c r="DN11" i="6"/>
  <c r="DH11" i="6"/>
  <c r="CY11" i="6"/>
  <c r="CR11" i="6"/>
  <c r="CI11" i="6"/>
  <c r="CB11" i="6"/>
  <c r="BS11" i="6"/>
  <c r="BL11" i="6"/>
  <c r="BC11" i="6"/>
  <c r="AW11" i="6"/>
  <c r="AN11" i="6"/>
  <c r="AH11" i="6"/>
  <c r="Y11" i="6"/>
  <c r="R11" i="6"/>
  <c r="J11" i="6"/>
  <c r="D11" i="6"/>
  <c r="EC10" i="6"/>
  <c r="ED10" i="6" s="1"/>
  <c r="DW10" i="6"/>
  <c r="DN10" i="6"/>
  <c r="DH10" i="6"/>
  <c r="CY10" i="6"/>
  <c r="CR10" i="6"/>
  <c r="CI10" i="6"/>
  <c r="CB10" i="6"/>
  <c r="BS10" i="6"/>
  <c r="BL10" i="6"/>
  <c r="BC10" i="6"/>
  <c r="AW10" i="6"/>
  <c r="AN10" i="6"/>
  <c r="AH10" i="6"/>
  <c r="Y10" i="6"/>
  <c r="R10" i="6"/>
  <c r="J10" i="6"/>
  <c r="D10" i="6"/>
  <c r="EC9" i="6"/>
  <c r="ED5" i="6" s="1"/>
  <c r="DW9" i="6"/>
  <c r="DN9" i="6"/>
  <c r="DH9" i="6"/>
  <c r="CY9" i="6"/>
  <c r="CR9" i="6"/>
  <c r="CI9" i="6"/>
  <c r="CB9" i="6"/>
  <c r="BS9" i="6"/>
  <c r="BL9" i="6"/>
  <c r="BC9" i="6"/>
  <c r="AW9" i="6"/>
  <c r="AN9" i="6"/>
  <c r="AH9" i="6"/>
  <c r="Y9" i="6"/>
  <c r="R9" i="6"/>
  <c r="J9" i="6"/>
  <c r="D9" i="6"/>
  <c r="ED8" i="6"/>
  <c r="EC8" i="6"/>
  <c r="DW8" i="6"/>
  <c r="DN8" i="6"/>
  <c r="DH8" i="6"/>
  <c r="CY8" i="6"/>
  <c r="CR8" i="6"/>
  <c r="CI8" i="6"/>
  <c r="CB8" i="6"/>
  <c r="BS8" i="6"/>
  <c r="BL8" i="6"/>
  <c r="BC8" i="6"/>
  <c r="AW8" i="6"/>
  <c r="AN8" i="6"/>
  <c r="AH8" i="6"/>
  <c r="Y8" i="6"/>
  <c r="R8" i="6"/>
  <c r="J8" i="6"/>
  <c r="D8" i="6"/>
  <c r="EC7" i="6"/>
  <c r="DW7" i="6"/>
  <c r="DN7" i="6"/>
  <c r="DH7" i="6"/>
  <c r="CY7" i="6"/>
  <c r="CR7" i="6"/>
  <c r="CI7" i="6"/>
  <c r="CB7" i="6"/>
  <c r="BS7" i="6"/>
  <c r="BL7" i="6"/>
  <c r="BC7" i="6"/>
  <c r="AW7" i="6"/>
  <c r="AN7" i="6"/>
  <c r="AH7" i="6"/>
  <c r="Y7" i="6"/>
  <c r="R7" i="6"/>
  <c r="J7" i="6"/>
  <c r="D7" i="6"/>
  <c r="EC6" i="6"/>
  <c r="ED6" i="6" s="1"/>
  <c r="DW6" i="6"/>
  <c r="DN6" i="6"/>
  <c r="DH6" i="6"/>
  <c r="CY6" i="6"/>
  <c r="CR6" i="6"/>
  <c r="CI6" i="6"/>
  <c r="CB6" i="6"/>
  <c r="BS6" i="6"/>
  <c r="BL6" i="6"/>
  <c r="BC6" i="6"/>
  <c r="AW6" i="6"/>
  <c r="AN6" i="6"/>
  <c r="AH6" i="6"/>
  <c r="Y6" i="6"/>
  <c r="R6" i="6"/>
  <c r="J6" i="6"/>
  <c r="D6" i="6"/>
  <c r="EC5" i="6"/>
  <c r="ED42" i="6" s="1"/>
  <c r="DW5" i="6"/>
  <c r="DN5" i="6"/>
  <c r="DH5" i="6"/>
  <c r="CY5" i="6"/>
  <c r="CR5" i="6"/>
  <c r="CI5" i="6"/>
  <c r="CB5" i="6"/>
  <c r="BS5" i="6"/>
  <c r="BL5" i="6"/>
  <c r="BC5" i="6"/>
  <c r="AW5" i="6"/>
  <c r="AN5" i="6"/>
  <c r="AH5" i="6"/>
  <c r="Y5" i="6"/>
  <c r="R5" i="6"/>
  <c r="J5" i="6"/>
  <c r="D5" i="6"/>
  <c r="Z77" i="5"/>
  <c r="CY73" i="5"/>
  <c r="CX73" i="5"/>
  <c r="CW73" i="5"/>
  <c r="CV73" i="5"/>
  <c r="CT73" i="5"/>
  <c r="CR73" i="5"/>
  <c r="CQ73" i="5"/>
  <c r="CP73" i="5"/>
  <c r="CO73" i="5"/>
  <c r="CM73" i="5"/>
  <c r="CI73" i="5"/>
  <c r="CH73" i="5"/>
  <c r="CG73" i="5"/>
  <c r="CE73" i="5"/>
  <c r="CC73" i="5"/>
  <c r="CB73" i="5"/>
  <c r="CA73" i="5"/>
  <c r="BY73" i="5"/>
  <c r="BW73" i="5"/>
  <c r="BV73" i="5"/>
  <c r="BU73" i="5"/>
  <c r="BT73" i="5"/>
  <c r="BR73" i="5"/>
  <c r="AZ73" i="5"/>
  <c r="AY73" i="5"/>
  <c r="AX73" i="5"/>
  <c r="AW73" i="5"/>
  <c r="AU73" i="5"/>
  <c r="AQ73" i="5"/>
  <c r="AP73" i="5"/>
  <c r="AO73" i="5"/>
  <c r="AN73" i="5"/>
  <c r="AL73" i="5"/>
  <c r="AJ73" i="5"/>
  <c r="AI73" i="5"/>
  <c r="AH73" i="5"/>
  <c r="AG73" i="5"/>
  <c r="AE73" i="5"/>
  <c r="T73" i="5"/>
  <c r="S73" i="5"/>
  <c r="R73" i="5"/>
  <c r="Q73" i="5"/>
  <c r="O73" i="5"/>
  <c r="P73" i="5" s="1"/>
  <c r="M73" i="5"/>
  <c r="L73" i="5"/>
  <c r="K73" i="5"/>
  <c r="J73" i="5"/>
  <c r="H73" i="5"/>
  <c r="F73" i="5"/>
  <c r="E73" i="5"/>
  <c r="C73" i="5"/>
  <c r="CY72" i="5"/>
  <c r="CX72" i="5"/>
  <c r="CW72" i="5"/>
  <c r="CV72" i="5"/>
  <c r="CT72" i="5"/>
  <c r="CR72" i="5"/>
  <c r="CQ72" i="5"/>
  <c r="CP72" i="5"/>
  <c r="CO72" i="5"/>
  <c r="CM72" i="5"/>
  <c r="CI72" i="5"/>
  <c r="CH72" i="5"/>
  <c r="CG72" i="5"/>
  <c r="CE72" i="5"/>
  <c r="CC72" i="5"/>
  <c r="CB72" i="5"/>
  <c r="CA72" i="5"/>
  <c r="BY72" i="5"/>
  <c r="BW72" i="5"/>
  <c r="BV72" i="5"/>
  <c r="BU72" i="5"/>
  <c r="BT72" i="5"/>
  <c r="BR72" i="5"/>
  <c r="BN72" i="5"/>
  <c r="BM72" i="5"/>
  <c r="BL72" i="5"/>
  <c r="BK72" i="5"/>
  <c r="BI72" i="5"/>
  <c r="BG72" i="5"/>
  <c r="BF72" i="5"/>
  <c r="BE72" i="5"/>
  <c r="BD72" i="5"/>
  <c r="BB72" i="5"/>
  <c r="AZ72" i="5"/>
  <c r="AY72" i="5"/>
  <c r="AX72" i="5"/>
  <c r="AW72" i="5"/>
  <c r="AU72" i="5"/>
  <c r="AQ72" i="5"/>
  <c r="AP72" i="5"/>
  <c r="AO72" i="5"/>
  <c r="AN72" i="5"/>
  <c r="AL72" i="5"/>
  <c r="AJ72" i="5"/>
  <c r="AI72" i="5"/>
  <c r="AH72" i="5"/>
  <c r="AG72" i="5"/>
  <c r="AE72" i="5"/>
  <c r="AC72" i="5"/>
  <c r="AB72" i="5"/>
  <c r="AA72" i="5"/>
  <c r="Z72" i="5"/>
  <c r="X72" i="5"/>
  <c r="T72" i="5"/>
  <c r="S72" i="5"/>
  <c r="R72" i="5"/>
  <c r="Q72" i="5"/>
  <c r="O72" i="5"/>
  <c r="M72" i="5"/>
  <c r="L72" i="5"/>
  <c r="K72" i="5"/>
  <c r="J72" i="5"/>
  <c r="H72" i="5"/>
  <c r="F72" i="5"/>
  <c r="E72" i="5"/>
  <c r="C72" i="5"/>
  <c r="CY71" i="5"/>
  <c r="CX71" i="5"/>
  <c r="CW71" i="5"/>
  <c r="CV71" i="5"/>
  <c r="CT71" i="5"/>
  <c r="CR71" i="5"/>
  <c r="CQ71" i="5"/>
  <c r="CP71" i="5"/>
  <c r="CO71" i="5"/>
  <c r="CM71" i="5"/>
  <c r="CC71" i="5"/>
  <c r="CB71" i="5"/>
  <c r="CA71" i="5"/>
  <c r="BY71" i="5"/>
  <c r="BW71" i="5"/>
  <c r="BV71" i="5"/>
  <c r="BU71" i="5"/>
  <c r="BT71" i="5"/>
  <c r="BR71" i="5"/>
  <c r="BN71" i="5"/>
  <c r="BM71" i="5"/>
  <c r="BL71" i="5"/>
  <c r="BK71" i="5"/>
  <c r="BI71" i="5"/>
  <c r="BG71" i="5"/>
  <c r="BF71" i="5"/>
  <c r="BE71" i="5"/>
  <c r="BD71" i="5"/>
  <c r="BB71" i="5"/>
  <c r="AZ71" i="5"/>
  <c r="AY71" i="5"/>
  <c r="AX71" i="5"/>
  <c r="AW71" i="5"/>
  <c r="AU71" i="5"/>
  <c r="AQ71" i="5"/>
  <c r="AP71" i="5"/>
  <c r="AO71" i="5"/>
  <c r="AN71" i="5"/>
  <c r="AL71" i="5"/>
  <c r="AJ71" i="5"/>
  <c r="AI71" i="5"/>
  <c r="AH71" i="5"/>
  <c r="AG71" i="5"/>
  <c r="AE71" i="5"/>
  <c r="AC71" i="5"/>
  <c r="AB71" i="5"/>
  <c r="AA71" i="5"/>
  <c r="Z71" i="5"/>
  <c r="X71" i="5"/>
  <c r="T71" i="5"/>
  <c r="S71" i="5"/>
  <c r="R71" i="5"/>
  <c r="Q71" i="5"/>
  <c r="O71" i="5"/>
  <c r="M71" i="5"/>
  <c r="L71" i="5"/>
  <c r="K71" i="5"/>
  <c r="J71" i="5"/>
  <c r="H71" i="5"/>
  <c r="F71" i="5"/>
  <c r="E71" i="5"/>
  <c r="C71" i="5"/>
  <c r="CY70" i="5"/>
  <c r="CX70" i="5"/>
  <c r="CW70" i="5"/>
  <c r="CV70" i="5"/>
  <c r="CT70" i="5"/>
  <c r="CR70" i="5"/>
  <c r="CQ70" i="5"/>
  <c r="CP70" i="5"/>
  <c r="CO70" i="5"/>
  <c r="CM70" i="5"/>
  <c r="CI70" i="5"/>
  <c r="CH70" i="5"/>
  <c r="CG70" i="5"/>
  <c r="CE70" i="5"/>
  <c r="CC70" i="5"/>
  <c r="CB70" i="5"/>
  <c r="CA70" i="5"/>
  <c r="BY70" i="5"/>
  <c r="BW70" i="5"/>
  <c r="BV70" i="5"/>
  <c r="BU70" i="5"/>
  <c r="BT70" i="5"/>
  <c r="BR70" i="5"/>
  <c r="BN70" i="5"/>
  <c r="BM70" i="5"/>
  <c r="BL70" i="5"/>
  <c r="BK70" i="5"/>
  <c r="BI70" i="5"/>
  <c r="BG70" i="5"/>
  <c r="BF70" i="5"/>
  <c r="BE70" i="5"/>
  <c r="BD70" i="5"/>
  <c r="BC70" i="5"/>
  <c r="BB70" i="5"/>
  <c r="AZ70" i="5"/>
  <c r="AY70" i="5"/>
  <c r="AX70" i="5"/>
  <c r="AW70" i="5"/>
  <c r="AU70" i="5"/>
  <c r="AQ70" i="5"/>
  <c r="AP70" i="5"/>
  <c r="AO70" i="5"/>
  <c r="AN70" i="5"/>
  <c r="AL70" i="5"/>
  <c r="AJ70" i="5"/>
  <c r="AI70" i="5"/>
  <c r="AH70" i="5"/>
  <c r="AG70" i="5"/>
  <c r="AE70" i="5"/>
  <c r="AC70" i="5"/>
  <c r="AB70" i="5"/>
  <c r="AA70" i="5"/>
  <c r="Z70" i="5"/>
  <c r="X70" i="5"/>
  <c r="T70" i="5"/>
  <c r="S70" i="5"/>
  <c r="R70" i="5"/>
  <c r="Q70" i="5"/>
  <c r="O70" i="5"/>
  <c r="M70" i="5"/>
  <c r="L70" i="5"/>
  <c r="K70" i="5"/>
  <c r="J70" i="5"/>
  <c r="H70" i="5"/>
  <c r="F70" i="5"/>
  <c r="E70" i="5"/>
  <c r="C70" i="5"/>
  <c r="CY69" i="5"/>
  <c r="CX69" i="5"/>
  <c r="CW69" i="5"/>
  <c r="CV69" i="5"/>
  <c r="CT69" i="5"/>
  <c r="CU69" i="5" s="1"/>
  <c r="CR69" i="5"/>
  <c r="CQ69" i="5"/>
  <c r="CP69" i="5"/>
  <c r="CO69" i="5"/>
  <c r="CM69" i="5"/>
  <c r="CI69" i="5"/>
  <c r="CH69" i="5"/>
  <c r="CG69" i="5"/>
  <c r="CE69" i="5"/>
  <c r="CC69" i="5"/>
  <c r="CB69" i="5"/>
  <c r="CA69" i="5"/>
  <c r="BY69" i="5"/>
  <c r="BW69" i="5"/>
  <c r="BV69" i="5"/>
  <c r="BU69" i="5"/>
  <c r="BT69" i="5"/>
  <c r="BR69" i="5"/>
  <c r="BN69" i="5"/>
  <c r="BM69" i="5"/>
  <c r="BL69" i="5"/>
  <c r="BK69" i="5"/>
  <c r="BI69" i="5"/>
  <c r="BG69" i="5"/>
  <c r="BF69" i="5"/>
  <c r="BE69" i="5"/>
  <c r="BD69" i="5"/>
  <c r="BC69" i="5"/>
  <c r="BB69" i="5"/>
  <c r="AZ69" i="5"/>
  <c r="AY69" i="5"/>
  <c r="AX69" i="5"/>
  <c r="AW69" i="5"/>
  <c r="AU69" i="5"/>
  <c r="AQ69" i="5"/>
  <c r="AP69" i="5"/>
  <c r="AO69" i="5"/>
  <c r="AN69" i="5"/>
  <c r="AL69" i="5"/>
  <c r="AK69" i="5"/>
  <c r="AJ69" i="5"/>
  <c r="AI69" i="5"/>
  <c r="AH69" i="5"/>
  <c r="AG69" i="5"/>
  <c r="AE69" i="5"/>
  <c r="AC69" i="5"/>
  <c r="AB69" i="5"/>
  <c r="AA69" i="5"/>
  <c r="Z69" i="5"/>
  <c r="X69" i="5"/>
  <c r="T69" i="5"/>
  <c r="S69" i="5"/>
  <c r="R69" i="5"/>
  <c r="Q69" i="5"/>
  <c r="O69" i="5"/>
  <c r="M69" i="5"/>
  <c r="L69" i="5"/>
  <c r="K69" i="5"/>
  <c r="J69" i="5"/>
  <c r="H69" i="5"/>
  <c r="F69" i="5"/>
  <c r="E69" i="5"/>
  <c r="C69" i="5"/>
  <c r="CY68" i="5"/>
  <c r="CX68" i="5"/>
  <c r="CW68" i="5"/>
  <c r="CV68" i="5"/>
  <c r="CT68" i="5"/>
  <c r="CR68" i="5"/>
  <c r="CQ68" i="5"/>
  <c r="CP68" i="5"/>
  <c r="CO68" i="5"/>
  <c r="CM68" i="5"/>
  <c r="CI68" i="5"/>
  <c r="CH68" i="5"/>
  <c r="CG68" i="5"/>
  <c r="CE68" i="5"/>
  <c r="CC68" i="5"/>
  <c r="CB68" i="5"/>
  <c r="CA68" i="5"/>
  <c r="BY68" i="5"/>
  <c r="BW68" i="5"/>
  <c r="BV68" i="5"/>
  <c r="BU68" i="5"/>
  <c r="BT68" i="5"/>
  <c r="BR68" i="5"/>
  <c r="BN68" i="5"/>
  <c r="BM68" i="5"/>
  <c r="BL68" i="5"/>
  <c r="BK68" i="5"/>
  <c r="BI68" i="5"/>
  <c r="BG68" i="5"/>
  <c r="BF68" i="5"/>
  <c r="BE68" i="5"/>
  <c r="BD68" i="5"/>
  <c r="BB68" i="5"/>
  <c r="AZ68" i="5"/>
  <c r="AY68" i="5"/>
  <c r="AX68" i="5"/>
  <c r="AW68" i="5"/>
  <c r="AU68" i="5"/>
  <c r="AQ68" i="5"/>
  <c r="AP68" i="5"/>
  <c r="AO68" i="5"/>
  <c r="AN68" i="5"/>
  <c r="AL68" i="5"/>
  <c r="AM68" i="5" s="1"/>
  <c r="AJ68" i="5"/>
  <c r="AI68" i="5"/>
  <c r="AH68" i="5"/>
  <c r="AG68" i="5"/>
  <c r="AE68" i="5"/>
  <c r="AC68" i="5"/>
  <c r="AB68" i="5"/>
  <c r="AA68" i="5"/>
  <c r="Z68" i="5"/>
  <c r="Y68" i="5"/>
  <c r="X68" i="5"/>
  <c r="T68" i="5"/>
  <c r="S68" i="5"/>
  <c r="R68" i="5"/>
  <c r="Q68" i="5"/>
  <c r="O68" i="5"/>
  <c r="M68" i="5"/>
  <c r="L68" i="5"/>
  <c r="K68" i="5"/>
  <c r="J68" i="5"/>
  <c r="I68" i="5"/>
  <c r="H68" i="5"/>
  <c r="G68" i="5"/>
  <c r="F68" i="5"/>
  <c r="E68" i="5"/>
  <c r="C68" i="5"/>
  <c r="DA67" i="5"/>
  <c r="CY67" i="5"/>
  <c r="CX67" i="5"/>
  <c r="CW67" i="5"/>
  <c r="CV67" i="5"/>
  <c r="CU67" i="5"/>
  <c r="CT67" i="5"/>
  <c r="CS67" i="5"/>
  <c r="CR67" i="5"/>
  <c r="CQ67" i="5"/>
  <c r="CP67" i="5"/>
  <c r="CO67" i="5"/>
  <c r="CM67" i="5"/>
  <c r="CN67" i="5" s="1"/>
  <c r="CI67" i="5"/>
  <c r="CH67" i="5"/>
  <c r="CG67" i="5"/>
  <c r="CF67" i="5"/>
  <c r="CE67" i="5"/>
  <c r="CC67" i="5"/>
  <c r="CB67" i="5"/>
  <c r="CA67" i="5"/>
  <c r="BY67" i="5"/>
  <c r="BW67" i="5"/>
  <c r="BV67" i="5"/>
  <c r="BU67" i="5"/>
  <c r="BT67" i="5"/>
  <c r="BR67" i="5"/>
  <c r="BN67" i="5"/>
  <c r="BM67" i="5"/>
  <c r="BL67" i="5"/>
  <c r="BK67" i="5"/>
  <c r="BI67" i="5"/>
  <c r="BG67" i="5"/>
  <c r="BF67" i="5"/>
  <c r="BE67" i="5"/>
  <c r="BD67" i="5"/>
  <c r="BB67" i="5"/>
  <c r="AZ67" i="5"/>
  <c r="AY67" i="5"/>
  <c r="AX67" i="5"/>
  <c r="AW67" i="5"/>
  <c r="AU67" i="5"/>
  <c r="AQ67" i="5"/>
  <c r="AP67" i="5"/>
  <c r="AO67" i="5"/>
  <c r="AN67" i="5"/>
  <c r="AL67" i="5"/>
  <c r="AJ67" i="5"/>
  <c r="AI67" i="5"/>
  <c r="AH67" i="5"/>
  <c r="AG67" i="5"/>
  <c r="AE67" i="5"/>
  <c r="AC67" i="5"/>
  <c r="AB67" i="5"/>
  <c r="AA67" i="5"/>
  <c r="Z67" i="5"/>
  <c r="Y67" i="5"/>
  <c r="X67" i="5"/>
  <c r="U67" i="5"/>
  <c r="T67" i="5"/>
  <c r="S67" i="5"/>
  <c r="R67" i="5"/>
  <c r="Q67" i="5"/>
  <c r="O67" i="5"/>
  <c r="M67" i="5"/>
  <c r="L67" i="5"/>
  <c r="K67" i="5"/>
  <c r="J67" i="5"/>
  <c r="H67" i="5"/>
  <c r="G67" i="5"/>
  <c r="F67" i="5"/>
  <c r="E67" i="5"/>
  <c r="C67" i="5"/>
  <c r="CY66" i="5"/>
  <c r="CX66" i="5"/>
  <c r="CW66" i="5"/>
  <c r="CV66" i="5"/>
  <c r="CT66" i="5"/>
  <c r="CS66" i="5"/>
  <c r="CR66" i="5"/>
  <c r="CQ66" i="5"/>
  <c r="CP66" i="5"/>
  <c r="CO66" i="5"/>
  <c r="CM66" i="5"/>
  <c r="CN66" i="5" s="1"/>
  <c r="CI66" i="5"/>
  <c r="CH66" i="5"/>
  <c r="CG66" i="5"/>
  <c r="CE66" i="5"/>
  <c r="CC66" i="5"/>
  <c r="CB66" i="5"/>
  <c r="CA66" i="5"/>
  <c r="BY66" i="5"/>
  <c r="BW66" i="5"/>
  <c r="BV66" i="5"/>
  <c r="BU66" i="5"/>
  <c r="BT66" i="5"/>
  <c r="BR66" i="5"/>
  <c r="BN66" i="5"/>
  <c r="BM66" i="5"/>
  <c r="BL66" i="5"/>
  <c r="BK66" i="5"/>
  <c r="BI66" i="5"/>
  <c r="BG66" i="5"/>
  <c r="BF66" i="5"/>
  <c r="BE66" i="5"/>
  <c r="BD66" i="5"/>
  <c r="BC66" i="5"/>
  <c r="BB66" i="5"/>
  <c r="AZ66" i="5"/>
  <c r="AY66" i="5"/>
  <c r="AX66" i="5"/>
  <c r="AW66" i="5"/>
  <c r="AU66" i="5"/>
  <c r="AQ66" i="5"/>
  <c r="AP66" i="5"/>
  <c r="AO66" i="5"/>
  <c r="AN66" i="5"/>
  <c r="AL66" i="5"/>
  <c r="AK66" i="5"/>
  <c r="AJ66" i="5"/>
  <c r="AI66" i="5"/>
  <c r="AH66" i="5"/>
  <c r="AG66" i="5"/>
  <c r="AE66" i="5"/>
  <c r="AF66" i="5" s="1"/>
  <c r="AC66" i="5"/>
  <c r="AB66" i="5"/>
  <c r="AA66" i="5"/>
  <c r="Z66" i="5"/>
  <c r="X66" i="5"/>
  <c r="T66" i="5"/>
  <c r="S66" i="5"/>
  <c r="R66" i="5"/>
  <c r="Q66" i="5"/>
  <c r="O66" i="5"/>
  <c r="M66" i="5"/>
  <c r="L66" i="5"/>
  <c r="K66" i="5"/>
  <c r="J66" i="5"/>
  <c r="H66" i="5"/>
  <c r="F66" i="5"/>
  <c r="E66" i="5"/>
  <c r="C66" i="5"/>
  <c r="DA66" i="5" s="1"/>
  <c r="CY65" i="5"/>
  <c r="CX65" i="5"/>
  <c r="CW65" i="5"/>
  <c r="CV65" i="5"/>
  <c r="CU65" i="5"/>
  <c r="CT65" i="5"/>
  <c r="CR65" i="5"/>
  <c r="CQ65" i="5"/>
  <c r="CP65" i="5"/>
  <c r="CO65" i="5"/>
  <c r="CM65" i="5"/>
  <c r="CI65" i="5"/>
  <c r="CH65" i="5"/>
  <c r="CG65" i="5"/>
  <c r="CE65" i="5"/>
  <c r="CF65" i="5" s="1"/>
  <c r="CC65" i="5"/>
  <c r="CB65" i="5"/>
  <c r="CA65" i="5"/>
  <c r="BY65" i="5"/>
  <c r="BZ65" i="5" s="1"/>
  <c r="BW65" i="5"/>
  <c r="BV65" i="5"/>
  <c r="BU65" i="5"/>
  <c r="BT65" i="5"/>
  <c r="BR65" i="5"/>
  <c r="BN65" i="5"/>
  <c r="BM65" i="5"/>
  <c r="BL65" i="5"/>
  <c r="BK65" i="5"/>
  <c r="BI65" i="5"/>
  <c r="BG65" i="5"/>
  <c r="BF65" i="5"/>
  <c r="BE65" i="5"/>
  <c r="BD65" i="5"/>
  <c r="BB65" i="5"/>
  <c r="BA65" i="5"/>
  <c r="AZ65" i="5"/>
  <c r="AY65" i="5"/>
  <c r="AX65" i="5"/>
  <c r="AW65" i="5"/>
  <c r="AU65" i="5"/>
  <c r="AQ65" i="5"/>
  <c r="AP65" i="5"/>
  <c r="AO65" i="5"/>
  <c r="AN65" i="5"/>
  <c r="AL65" i="5"/>
  <c r="AM65" i="5" s="1"/>
  <c r="AJ65" i="5"/>
  <c r="AI65" i="5"/>
  <c r="AH65" i="5"/>
  <c r="AG65" i="5"/>
  <c r="AE65" i="5"/>
  <c r="AC65" i="5"/>
  <c r="AB65" i="5"/>
  <c r="AA65" i="5"/>
  <c r="Z65" i="5"/>
  <c r="Y65" i="5"/>
  <c r="X65" i="5"/>
  <c r="T65" i="5"/>
  <c r="S65" i="5"/>
  <c r="R65" i="5"/>
  <c r="Q65" i="5"/>
  <c r="O65" i="5"/>
  <c r="M65" i="5"/>
  <c r="L65" i="5"/>
  <c r="K65" i="5"/>
  <c r="J65" i="5"/>
  <c r="H65" i="5"/>
  <c r="F65" i="5"/>
  <c r="E65" i="5"/>
  <c r="C65" i="5"/>
  <c r="DA64" i="5"/>
  <c r="CY64" i="5"/>
  <c r="CX64" i="5"/>
  <c r="CW64" i="5"/>
  <c r="CV64" i="5"/>
  <c r="CT64" i="5"/>
  <c r="CR64" i="5"/>
  <c r="CQ64" i="5"/>
  <c r="CP64" i="5"/>
  <c r="CO64" i="5"/>
  <c r="CM64" i="5"/>
  <c r="CI64" i="5"/>
  <c r="CH64" i="5"/>
  <c r="CG64" i="5"/>
  <c r="CE64" i="5"/>
  <c r="CC64" i="5"/>
  <c r="CB64" i="5"/>
  <c r="CA64" i="5"/>
  <c r="BY64" i="5"/>
  <c r="BZ64" i="5" s="1"/>
  <c r="BW64" i="5"/>
  <c r="BV64" i="5"/>
  <c r="BU64" i="5"/>
  <c r="BT64" i="5"/>
  <c r="BR64" i="5"/>
  <c r="BN64" i="5"/>
  <c r="BM64" i="5"/>
  <c r="BL64" i="5"/>
  <c r="BK64" i="5"/>
  <c r="BI64" i="5"/>
  <c r="BG64" i="5"/>
  <c r="BF64" i="5"/>
  <c r="BE64" i="5"/>
  <c r="BD64" i="5"/>
  <c r="BB64" i="5"/>
  <c r="AZ64" i="5"/>
  <c r="AY64" i="5"/>
  <c r="AX64" i="5"/>
  <c r="AW64" i="5"/>
  <c r="AU64" i="5"/>
  <c r="AQ64" i="5"/>
  <c r="AP64" i="5"/>
  <c r="AO64" i="5"/>
  <c r="AN64" i="5"/>
  <c r="AM64" i="5"/>
  <c r="AL64" i="5"/>
  <c r="AJ64" i="5"/>
  <c r="AI64" i="5"/>
  <c r="AH64" i="5"/>
  <c r="AG64" i="5"/>
  <c r="AE64" i="5"/>
  <c r="AC64" i="5"/>
  <c r="AB64" i="5"/>
  <c r="AA64" i="5"/>
  <c r="Z64" i="5"/>
  <c r="X64" i="5"/>
  <c r="U64" i="5"/>
  <c r="T64" i="5"/>
  <c r="S64" i="5"/>
  <c r="R64" i="5"/>
  <c r="Q64" i="5"/>
  <c r="O64" i="5"/>
  <c r="M64" i="5"/>
  <c r="L64" i="5"/>
  <c r="K64" i="5"/>
  <c r="J64" i="5"/>
  <c r="H64" i="5"/>
  <c r="F64" i="5"/>
  <c r="E64" i="5"/>
  <c r="C64" i="5"/>
  <c r="CY63" i="5"/>
  <c r="CX63" i="5"/>
  <c r="CW63" i="5"/>
  <c r="CV63" i="5"/>
  <c r="CT63" i="5"/>
  <c r="CS63" i="5"/>
  <c r="CR63" i="5"/>
  <c r="CQ63" i="5"/>
  <c r="CP63" i="5"/>
  <c r="CO63" i="5"/>
  <c r="CM63" i="5"/>
  <c r="CI63" i="5"/>
  <c r="CH63" i="5"/>
  <c r="CG63" i="5"/>
  <c r="CE63" i="5"/>
  <c r="CC63" i="5"/>
  <c r="CB63" i="5"/>
  <c r="CA63" i="5"/>
  <c r="BY63" i="5"/>
  <c r="BW63" i="5"/>
  <c r="BV63" i="5"/>
  <c r="BU63" i="5"/>
  <c r="BT63" i="5"/>
  <c r="BT77" i="5" s="1"/>
  <c r="BR63" i="5"/>
  <c r="BN63" i="5"/>
  <c r="BM63" i="5"/>
  <c r="BL63" i="5"/>
  <c r="BK63" i="5"/>
  <c r="BI63" i="5"/>
  <c r="BG63" i="5"/>
  <c r="BF63" i="5"/>
  <c r="BE63" i="5"/>
  <c r="BD63" i="5"/>
  <c r="BC63" i="5"/>
  <c r="BB63" i="5"/>
  <c r="AZ63" i="5"/>
  <c r="AY63" i="5"/>
  <c r="AX63" i="5"/>
  <c r="AW63" i="5"/>
  <c r="AU63" i="5"/>
  <c r="AQ63" i="5"/>
  <c r="AP63" i="5"/>
  <c r="AO63" i="5"/>
  <c r="AN63" i="5"/>
  <c r="AL63" i="5"/>
  <c r="AM66" i="5" s="1"/>
  <c r="AJ63" i="5"/>
  <c r="AI63" i="5"/>
  <c r="AH63" i="5"/>
  <c r="AG63" i="5"/>
  <c r="AE63" i="5"/>
  <c r="AC63" i="5"/>
  <c r="AB63" i="5"/>
  <c r="AA63" i="5"/>
  <c r="Z63" i="5"/>
  <c r="Y63" i="5"/>
  <c r="X63" i="5"/>
  <c r="T63" i="5"/>
  <c r="S63" i="5"/>
  <c r="R63" i="5"/>
  <c r="Q63" i="5"/>
  <c r="O63" i="5"/>
  <c r="M63" i="5"/>
  <c r="L63" i="5"/>
  <c r="K63" i="5"/>
  <c r="J63" i="5"/>
  <c r="H63" i="5"/>
  <c r="F63" i="5"/>
  <c r="E63" i="5"/>
  <c r="C63" i="5"/>
  <c r="CY62" i="5"/>
  <c r="CX62" i="5"/>
  <c r="CW62" i="5"/>
  <c r="CV62" i="5"/>
  <c r="CU62" i="5"/>
  <c r="CT62" i="5"/>
  <c r="CU66" i="5" s="1"/>
  <c r="CR62" i="5"/>
  <c r="CQ62" i="5"/>
  <c r="CP62" i="5"/>
  <c r="CO62" i="5"/>
  <c r="CM62" i="5"/>
  <c r="CJ62" i="5"/>
  <c r="CI62" i="5"/>
  <c r="CH62" i="5"/>
  <c r="CG62" i="5"/>
  <c r="CE62" i="5"/>
  <c r="CD62" i="5"/>
  <c r="CC62" i="5"/>
  <c r="CB62" i="5"/>
  <c r="CA62" i="5"/>
  <c r="BY62" i="5"/>
  <c r="BX62" i="5"/>
  <c r="BW62" i="5"/>
  <c r="BV62" i="5"/>
  <c r="BU62" i="5"/>
  <c r="BT62" i="5"/>
  <c r="BR62" i="5"/>
  <c r="BS62" i="5" s="1"/>
  <c r="BN62" i="5"/>
  <c r="BM62" i="5"/>
  <c r="BL62" i="5"/>
  <c r="BK62" i="5"/>
  <c r="BJ62" i="5"/>
  <c r="BI62" i="5"/>
  <c r="BG62" i="5"/>
  <c r="BF62" i="5"/>
  <c r="BE62" i="5"/>
  <c r="BD62" i="5"/>
  <c r="BC62" i="5"/>
  <c r="BB62" i="5"/>
  <c r="AZ62" i="5"/>
  <c r="AY62" i="5"/>
  <c r="AX62" i="5"/>
  <c r="AW62" i="5"/>
  <c r="AU62" i="5"/>
  <c r="AQ62" i="5"/>
  <c r="AP62" i="5"/>
  <c r="AO62" i="5"/>
  <c r="AN62" i="5"/>
  <c r="AL62" i="5"/>
  <c r="AJ62" i="5"/>
  <c r="AI62" i="5"/>
  <c r="AH62" i="5"/>
  <c r="AG62" i="5"/>
  <c r="AE62" i="5"/>
  <c r="AC62" i="5"/>
  <c r="AB62" i="5"/>
  <c r="AA62" i="5"/>
  <c r="Z62" i="5"/>
  <c r="Y62" i="5"/>
  <c r="X62" i="5"/>
  <c r="T62" i="5"/>
  <c r="S62" i="5"/>
  <c r="R62" i="5"/>
  <c r="Q62" i="5"/>
  <c r="O62" i="5"/>
  <c r="P62" i="5" s="1"/>
  <c r="N62" i="5"/>
  <c r="M62" i="5"/>
  <c r="L62" i="5"/>
  <c r="K62" i="5"/>
  <c r="J62" i="5"/>
  <c r="H62" i="5"/>
  <c r="I62" i="5" s="1"/>
  <c r="F62" i="5"/>
  <c r="E62" i="5"/>
  <c r="C62" i="5"/>
  <c r="D62" i="5" s="1"/>
  <c r="CY61" i="5"/>
  <c r="CX61" i="5"/>
  <c r="CW61" i="5"/>
  <c r="CV61" i="5"/>
  <c r="CU61" i="5"/>
  <c r="CT61" i="5"/>
  <c r="CR61" i="5"/>
  <c r="CQ61" i="5"/>
  <c r="CP61" i="5"/>
  <c r="CO61" i="5"/>
  <c r="CM61" i="5"/>
  <c r="CI61" i="5"/>
  <c r="CH61" i="5"/>
  <c r="CG61" i="5"/>
  <c r="CE61" i="5"/>
  <c r="CC61" i="5"/>
  <c r="CB61" i="5"/>
  <c r="CA61" i="5"/>
  <c r="BY61" i="5"/>
  <c r="BX61" i="5"/>
  <c r="BW61" i="5"/>
  <c r="BV61" i="5"/>
  <c r="BU61" i="5"/>
  <c r="BT61" i="5"/>
  <c r="BR61" i="5"/>
  <c r="BS61" i="5" s="1"/>
  <c r="BN61" i="5"/>
  <c r="BM61" i="5"/>
  <c r="BL61" i="5"/>
  <c r="BK61" i="5"/>
  <c r="BJ61" i="5"/>
  <c r="BI61" i="5"/>
  <c r="BG61" i="5"/>
  <c r="BF61" i="5"/>
  <c r="BE61" i="5"/>
  <c r="BD61" i="5"/>
  <c r="BC61" i="5"/>
  <c r="BB61" i="5"/>
  <c r="BA61" i="5"/>
  <c r="AZ61" i="5"/>
  <c r="AY61" i="5"/>
  <c r="AX61" i="5"/>
  <c r="AW61" i="5"/>
  <c r="AU61" i="5"/>
  <c r="AV61" i="5" s="1"/>
  <c r="AQ61" i="5"/>
  <c r="AP61" i="5"/>
  <c r="AO61" i="5"/>
  <c r="AN61" i="5"/>
  <c r="AL61" i="5"/>
  <c r="AJ61" i="5"/>
  <c r="AI61" i="5"/>
  <c r="AH61" i="5"/>
  <c r="AG61" i="5"/>
  <c r="AE61" i="5"/>
  <c r="AC61" i="5"/>
  <c r="AB61" i="5"/>
  <c r="AA61" i="5"/>
  <c r="Z61" i="5"/>
  <c r="Y61" i="5"/>
  <c r="X61" i="5"/>
  <c r="T61" i="5"/>
  <c r="S61" i="5"/>
  <c r="R61" i="5"/>
  <c r="Q61" i="5"/>
  <c r="O61" i="5"/>
  <c r="P61" i="5" s="1"/>
  <c r="N61" i="5"/>
  <c r="M61" i="5"/>
  <c r="L61" i="5"/>
  <c r="K61" i="5"/>
  <c r="J61" i="5"/>
  <c r="H61" i="5"/>
  <c r="I61" i="5" s="1"/>
  <c r="F61" i="5"/>
  <c r="E61" i="5"/>
  <c r="C61" i="5"/>
  <c r="DA61" i="5" s="1"/>
  <c r="CY60" i="5"/>
  <c r="CX60" i="5"/>
  <c r="CW60" i="5"/>
  <c r="CV60" i="5"/>
  <c r="CU60" i="5"/>
  <c r="CT60" i="5"/>
  <c r="CR60" i="5"/>
  <c r="CQ60" i="5"/>
  <c r="CP60" i="5"/>
  <c r="CO60" i="5"/>
  <c r="CM60" i="5"/>
  <c r="CI60" i="5"/>
  <c r="CH60" i="5"/>
  <c r="CG60" i="5"/>
  <c r="CE60" i="5"/>
  <c r="CC60" i="5"/>
  <c r="CB60" i="5"/>
  <c r="CA60" i="5"/>
  <c r="BY60" i="5"/>
  <c r="BX60" i="5"/>
  <c r="BW60" i="5"/>
  <c r="BV60" i="5"/>
  <c r="BU60" i="5"/>
  <c r="BT60" i="5"/>
  <c r="BR60" i="5"/>
  <c r="BS60" i="5" s="1"/>
  <c r="BN60" i="5"/>
  <c r="BM60" i="5"/>
  <c r="BL60" i="5"/>
  <c r="BK60" i="5"/>
  <c r="BJ60" i="5"/>
  <c r="BI60" i="5"/>
  <c r="BG60" i="5"/>
  <c r="BF60" i="5"/>
  <c r="BE60" i="5"/>
  <c r="BD60" i="5"/>
  <c r="BC60" i="5"/>
  <c r="BB60" i="5"/>
  <c r="BA60" i="5"/>
  <c r="AZ60" i="5"/>
  <c r="AY60" i="5"/>
  <c r="AX60" i="5"/>
  <c r="AW60" i="5"/>
  <c r="AU60" i="5"/>
  <c r="AV60" i="5" s="1"/>
  <c r="AQ60" i="5"/>
  <c r="AP60" i="5"/>
  <c r="AO60" i="5"/>
  <c r="AN60" i="5"/>
  <c r="AL60" i="5"/>
  <c r="AJ60" i="5"/>
  <c r="AI60" i="5"/>
  <c r="AH60" i="5"/>
  <c r="AG60" i="5"/>
  <c r="AE60" i="5"/>
  <c r="AC60" i="5"/>
  <c r="AB60" i="5"/>
  <c r="AA60" i="5"/>
  <c r="Z60" i="5"/>
  <c r="Y60" i="5"/>
  <c r="X60" i="5"/>
  <c r="T60" i="5"/>
  <c r="S60" i="5"/>
  <c r="R60" i="5"/>
  <c r="Q60" i="5"/>
  <c r="O60" i="5"/>
  <c r="P60" i="5" s="1"/>
  <c r="N60" i="5"/>
  <c r="M60" i="5"/>
  <c r="L60" i="5"/>
  <c r="K60" i="5"/>
  <c r="J60" i="5"/>
  <c r="H60" i="5"/>
  <c r="I60" i="5" s="1"/>
  <c r="F60" i="5"/>
  <c r="E60" i="5"/>
  <c r="C60" i="5"/>
  <c r="DA60" i="5" s="1"/>
  <c r="CY59" i="5"/>
  <c r="CX59" i="5"/>
  <c r="CW59" i="5"/>
  <c r="CV59" i="5"/>
  <c r="CU59" i="5"/>
  <c r="CT59" i="5"/>
  <c r="CR59" i="5"/>
  <c r="CQ59" i="5"/>
  <c r="CP59" i="5"/>
  <c r="CO59" i="5"/>
  <c r="CM59" i="5"/>
  <c r="CI59" i="5"/>
  <c r="CH59" i="5"/>
  <c r="CG59" i="5"/>
  <c r="CE59" i="5"/>
  <c r="CC59" i="5"/>
  <c r="CB59" i="5"/>
  <c r="CA59" i="5"/>
  <c r="BY59" i="5"/>
  <c r="BX59" i="5"/>
  <c r="BW59" i="5"/>
  <c r="BV59" i="5"/>
  <c r="BU59" i="5"/>
  <c r="BT59" i="5"/>
  <c r="BR59" i="5"/>
  <c r="BS59" i="5" s="1"/>
  <c r="BN59" i="5"/>
  <c r="BM59" i="5"/>
  <c r="BL59" i="5"/>
  <c r="BK59" i="5"/>
  <c r="BJ59" i="5"/>
  <c r="BI59" i="5"/>
  <c r="BG59" i="5"/>
  <c r="BF59" i="5"/>
  <c r="BE59" i="5"/>
  <c r="BD59" i="5"/>
  <c r="BC59" i="5"/>
  <c r="BB59" i="5"/>
  <c r="BA59" i="5"/>
  <c r="AZ59" i="5"/>
  <c r="AY59" i="5"/>
  <c r="AX59" i="5"/>
  <c r="AW59" i="5"/>
  <c r="AU59" i="5"/>
  <c r="AV59" i="5" s="1"/>
  <c r="AQ59" i="5"/>
  <c r="AP59" i="5"/>
  <c r="AO59" i="5"/>
  <c r="AN59" i="5"/>
  <c r="AL59" i="5"/>
  <c r="AJ59" i="5"/>
  <c r="AI59" i="5"/>
  <c r="AH59" i="5"/>
  <c r="AG59" i="5"/>
  <c r="AE59" i="5"/>
  <c r="AC59" i="5"/>
  <c r="AB59" i="5"/>
  <c r="AA59" i="5"/>
  <c r="Z59" i="5"/>
  <c r="Y59" i="5"/>
  <c r="X59" i="5"/>
  <c r="T59" i="5"/>
  <c r="S59" i="5"/>
  <c r="R59" i="5"/>
  <c r="Q59" i="5"/>
  <c r="O59" i="5"/>
  <c r="P59" i="5" s="1"/>
  <c r="N59" i="5"/>
  <c r="M59" i="5"/>
  <c r="L59" i="5"/>
  <c r="K59" i="5"/>
  <c r="J59" i="5"/>
  <c r="H59" i="5"/>
  <c r="I59" i="5" s="1"/>
  <c r="F59" i="5"/>
  <c r="E59" i="5"/>
  <c r="C59" i="5"/>
  <c r="DA59" i="5" s="1"/>
  <c r="CY58" i="5"/>
  <c r="CX58" i="5"/>
  <c r="CW58" i="5"/>
  <c r="CV58" i="5"/>
  <c r="CU58" i="5"/>
  <c r="CT58" i="5"/>
  <c r="CR58" i="5"/>
  <c r="CQ58" i="5"/>
  <c r="CP58" i="5"/>
  <c r="CO58" i="5"/>
  <c r="CM58" i="5"/>
  <c r="CI58" i="5"/>
  <c r="CH58" i="5"/>
  <c r="CG58" i="5"/>
  <c r="CE58" i="5"/>
  <c r="CC58" i="5"/>
  <c r="CB58" i="5"/>
  <c r="CA58" i="5"/>
  <c r="BY58" i="5"/>
  <c r="BX58" i="5"/>
  <c r="BW58" i="5"/>
  <c r="BV58" i="5"/>
  <c r="BU58" i="5"/>
  <c r="BT58" i="5"/>
  <c r="BR58" i="5"/>
  <c r="BS58" i="5" s="1"/>
  <c r="BN58" i="5"/>
  <c r="BM58" i="5"/>
  <c r="BL58" i="5"/>
  <c r="BK58" i="5"/>
  <c r="BJ58" i="5"/>
  <c r="BI58" i="5"/>
  <c r="BG58" i="5"/>
  <c r="BF58" i="5"/>
  <c r="BE58" i="5"/>
  <c r="BD58" i="5"/>
  <c r="BC58" i="5"/>
  <c r="BB58" i="5"/>
  <c r="BA58" i="5"/>
  <c r="AZ58" i="5"/>
  <c r="AY58" i="5"/>
  <c r="AX58" i="5"/>
  <c r="AW58" i="5"/>
  <c r="AU58" i="5"/>
  <c r="AV58" i="5" s="1"/>
  <c r="AQ58" i="5"/>
  <c r="AP58" i="5"/>
  <c r="AO58" i="5"/>
  <c r="AN58" i="5"/>
  <c r="AL58" i="5"/>
  <c r="AJ58" i="5"/>
  <c r="AI58" i="5"/>
  <c r="AH58" i="5"/>
  <c r="AG58" i="5"/>
  <c r="AE58" i="5"/>
  <c r="AC58" i="5"/>
  <c r="AB58" i="5"/>
  <c r="AA58" i="5"/>
  <c r="Z58" i="5"/>
  <c r="Y58" i="5"/>
  <c r="X58" i="5"/>
  <c r="T58" i="5"/>
  <c r="S58" i="5"/>
  <c r="R58" i="5"/>
  <c r="Q58" i="5"/>
  <c r="O58" i="5"/>
  <c r="P58" i="5" s="1"/>
  <c r="N58" i="5"/>
  <c r="M58" i="5"/>
  <c r="L58" i="5"/>
  <c r="K58" i="5"/>
  <c r="J58" i="5"/>
  <c r="H58" i="5"/>
  <c r="I58" i="5" s="1"/>
  <c r="F58" i="5"/>
  <c r="E58" i="5"/>
  <c r="C58" i="5"/>
  <c r="DA58" i="5" s="1"/>
  <c r="CY57" i="5"/>
  <c r="CX57" i="5"/>
  <c r="CW57" i="5"/>
  <c r="CV57" i="5"/>
  <c r="CU57" i="5"/>
  <c r="CT57" i="5"/>
  <c r="CR57" i="5"/>
  <c r="CQ57" i="5"/>
  <c r="CP57" i="5"/>
  <c r="CO57" i="5"/>
  <c r="CM57" i="5"/>
  <c r="CI57" i="5"/>
  <c r="CH57" i="5"/>
  <c r="CG57" i="5"/>
  <c r="CE57" i="5"/>
  <c r="CC57" i="5"/>
  <c r="CB57" i="5"/>
  <c r="CA57" i="5"/>
  <c r="BY57" i="5"/>
  <c r="BX57" i="5"/>
  <c r="BW57" i="5"/>
  <c r="BV57" i="5"/>
  <c r="BU57" i="5"/>
  <c r="BT57" i="5"/>
  <c r="BR57" i="5"/>
  <c r="BS57" i="5" s="1"/>
  <c r="BN57" i="5"/>
  <c r="BM57" i="5"/>
  <c r="BL57" i="5"/>
  <c r="BK57" i="5"/>
  <c r="BJ57" i="5"/>
  <c r="BI57" i="5"/>
  <c r="BG57" i="5"/>
  <c r="BF57" i="5"/>
  <c r="BE57" i="5"/>
  <c r="BD57" i="5"/>
  <c r="BC57" i="5"/>
  <c r="BB57" i="5"/>
  <c r="BA57" i="5"/>
  <c r="AZ57" i="5"/>
  <c r="AY57" i="5"/>
  <c r="AX57" i="5"/>
  <c r="AW57" i="5"/>
  <c r="AU57" i="5"/>
  <c r="AV57" i="5" s="1"/>
  <c r="AQ57" i="5"/>
  <c r="AP57" i="5"/>
  <c r="AO57" i="5"/>
  <c r="AN57" i="5"/>
  <c r="AL57" i="5"/>
  <c r="AJ57" i="5"/>
  <c r="AI57" i="5"/>
  <c r="AH57" i="5"/>
  <c r="AG57" i="5"/>
  <c r="AE57" i="5"/>
  <c r="AC57" i="5"/>
  <c r="AB57" i="5"/>
  <c r="AA57" i="5"/>
  <c r="Z57" i="5"/>
  <c r="Y57" i="5"/>
  <c r="X57" i="5"/>
  <c r="T57" i="5"/>
  <c r="S57" i="5"/>
  <c r="R57" i="5"/>
  <c r="Q57" i="5"/>
  <c r="O57" i="5"/>
  <c r="P57" i="5" s="1"/>
  <c r="N57" i="5"/>
  <c r="M57" i="5"/>
  <c r="L57" i="5"/>
  <c r="K57" i="5"/>
  <c r="J57" i="5"/>
  <c r="H57" i="5"/>
  <c r="I57" i="5" s="1"/>
  <c r="G57" i="5"/>
  <c r="F57" i="5"/>
  <c r="E57" i="5"/>
  <c r="C57" i="5"/>
  <c r="DA57" i="5" s="1"/>
  <c r="CY56" i="5"/>
  <c r="CX56" i="5"/>
  <c r="CX77" i="5" s="1"/>
  <c r="CW56" i="5"/>
  <c r="CV56" i="5"/>
  <c r="CV77" i="5" s="1"/>
  <c r="CU56" i="5"/>
  <c r="CT56" i="5"/>
  <c r="CR56" i="5"/>
  <c r="CR77" i="5" s="1"/>
  <c r="CQ56" i="5"/>
  <c r="CP56" i="5"/>
  <c r="CP77" i="5" s="1"/>
  <c r="CO56" i="5"/>
  <c r="CM56" i="5"/>
  <c r="CI56" i="5"/>
  <c r="CI77" i="5" s="1"/>
  <c r="CH56" i="5"/>
  <c r="CH77" i="5" s="1"/>
  <c r="CG56" i="5"/>
  <c r="CG77" i="5" s="1"/>
  <c r="CE56" i="5"/>
  <c r="CF66" i="5" s="1"/>
  <c r="CD56" i="5"/>
  <c r="CC56" i="5"/>
  <c r="CB56" i="5"/>
  <c r="CB77" i="5" s="1"/>
  <c r="CA56" i="5"/>
  <c r="BY56" i="5"/>
  <c r="BZ66" i="5" s="1"/>
  <c r="BX56" i="5"/>
  <c r="BW56" i="5"/>
  <c r="BV56" i="5"/>
  <c r="BV77" i="5" s="1"/>
  <c r="BU56" i="5"/>
  <c r="BU77" i="5" s="1"/>
  <c r="BT56" i="5"/>
  <c r="BR56" i="5"/>
  <c r="BS69" i="5" s="1"/>
  <c r="BN56" i="5"/>
  <c r="BN77" i="5" s="1"/>
  <c r="BM56" i="5"/>
  <c r="BM77" i="5" s="1"/>
  <c r="BL56" i="5"/>
  <c r="BK56" i="5"/>
  <c r="BJ56" i="5"/>
  <c r="BI56" i="5"/>
  <c r="BI77" i="5" s="1"/>
  <c r="BG56" i="5"/>
  <c r="BG77" i="5" s="1"/>
  <c r="BF56" i="5"/>
  <c r="BE56" i="5"/>
  <c r="BD56" i="5"/>
  <c r="BD77" i="5" s="1"/>
  <c r="BC56" i="5"/>
  <c r="BB56" i="5"/>
  <c r="BC65" i="5" s="1"/>
  <c r="BA56" i="5"/>
  <c r="AZ56" i="5"/>
  <c r="AY56" i="5"/>
  <c r="AX56" i="5"/>
  <c r="AX77" i="5" s="1"/>
  <c r="AW56" i="5"/>
  <c r="AU56" i="5"/>
  <c r="AU77" i="5" s="1"/>
  <c r="AQ56" i="5"/>
  <c r="AP56" i="5"/>
  <c r="AP77" i="5" s="1"/>
  <c r="AO56" i="5"/>
  <c r="AN56" i="5"/>
  <c r="AN77" i="5" s="1"/>
  <c r="AL56" i="5"/>
  <c r="AJ56" i="5"/>
  <c r="AJ77" i="5" s="1"/>
  <c r="AI56" i="5"/>
  <c r="AH56" i="5"/>
  <c r="AH77" i="5" s="1"/>
  <c r="AG56" i="5"/>
  <c r="AE56" i="5"/>
  <c r="AC56" i="5"/>
  <c r="AB56" i="5"/>
  <c r="AB77" i="5" s="1"/>
  <c r="AA56" i="5"/>
  <c r="Z56" i="5"/>
  <c r="Y56" i="5"/>
  <c r="X56" i="5"/>
  <c r="T56" i="5"/>
  <c r="T77" i="5" s="1"/>
  <c r="S56" i="5"/>
  <c r="S77" i="5" s="1"/>
  <c r="R56" i="5"/>
  <c r="Q56" i="5"/>
  <c r="Q77" i="5" s="1"/>
  <c r="O56" i="5"/>
  <c r="O77" i="5" s="1"/>
  <c r="N56" i="5"/>
  <c r="N77" i="5" s="1"/>
  <c r="M56" i="5"/>
  <c r="L56" i="5"/>
  <c r="K56" i="5"/>
  <c r="K77" i="5" s="1"/>
  <c r="J56" i="5"/>
  <c r="J77" i="5" s="1"/>
  <c r="H56" i="5"/>
  <c r="I69" i="5" s="1"/>
  <c r="G56" i="5"/>
  <c r="F56" i="5"/>
  <c r="E56" i="5"/>
  <c r="E77" i="5" s="1"/>
  <c r="C56" i="5"/>
  <c r="C77" i="5" s="1"/>
  <c r="CY46" i="5"/>
  <c r="CX46" i="5"/>
  <c r="CW46" i="5"/>
  <c r="CV46" i="5"/>
  <c r="CU46" i="5"/>
  <c r="CT46" i="5"/>
  <c r="CR46" i="5"/>
  <c r="CQ46" i="5"/>
  <c r="CP46" i="5"/>
  <c r="CO46" i="5"/>
  <c r="CM46" i="5"/>
  <c r="CS46" i="5" s="1"/>
  <c r="CI46" i="5"/>
  <c r="CH46" i="5"/>
  <c r="CG46" i="5"/>
  <c r="CF46" i="5"/>
  <c r="CE46" i="5"/>
  <c r="CJ46" i="5" s="1"/>
  <c r="CC46" i="5"/>
  <c r="CB46" i="5"/>
  <c r="CA46" i="5"/>
  <c r="BY46" i="5"/>
  <c r="CD46" i="5" s="1"/>
  <c r="BW46" i="5"/>
  <c r="BV46" i="5"/>
  <c r="BU46" i="5"/>
  <c r="BT46" i="5"/>
  <c r="BR46" i="5"/>
  <c r="BX46" i="5" s="1"/>
  <c r="BN46" i="5"/>
  <c r="BM46" i="5"/>
  <c r="BL46" i="5"/>
  <c r="BK46" i="5"/>
  <c r="BI46" i="5"/>
  <c r="BJ46" i="5" s="1"/>
  <c r="BG46" i="5"/>
  <c r="BF46" i="5"/>
  <c r="BE46" i="5"/>
  <c r="BD46" i="5"/>
  <c r="BB46" i="5"/>
  <c r="BH46" i="5" s="1"/>
  <c r="AZ46" i="5"/>
  <c r="AY46" i="5"/>
  <c r="AX46" i="5"/>
  <c r="AW46" i="5"/>
  <c r="AU46" i="5"/>
  <c r="BA46" i="5" s="1"/>
  <c r="AQ46" i="5"/>
  <c r="AP46" i="5"/>
  <c r="AO46" i="5"/>
  <c r="AN46" i="5"/>
  <c r="AL46" i="5"/>
  <c r="AM46" i="5" s="1"/>
  <c r="AJ46" i="5"/>
  <c r="AI46" i="5"/>
  <c r="AH46" i="5"/>
  <c r="AG46" i="5"/>
  <c r="AE46" i="5"/>
  <c r="AK46" i="5" s="1"/>
  <c r="AC46" i="5"/>
  <c r="AB46" i="5"/>
  <c r="AA46" i="5"/>
  <c r="Z46" i="5"/>
  <c r="X46" i="5"/>
  <c r="AD46" i="5" s="1"/>
  <c r="T46" i="5"/>
  <c r="S46" i="5"/>
  <c r="R46" i="5"/>
  <c r="Q46" i="5"/>
  <c r="O46" i="5"/>
  <c r="P46" i="5" s="1"/>
  <c r="M46" i="5"/>
  <c r="L46" i="5"/>
  <c r="K46" i="5"/>
  <c r="J46" i="5"/>
  <c r="H46" i="5"/>
  <c r="N46" i="5" s="1"/>
  <c r="F46" i="5"/>
  <c r="E46" i="5"/>
  <c r="C46" i="5"/>
  <c r="G46" i="5" s="1"/>
  <c r="CY45" i="5"/>
  <c r="CX45" i="5"/>
  <c r="CW45" i="5"/>
  <c r="CV45" i="5"/>
  <c r="CT45" i="5"/>
  <c r="CU45" i="5" s="1"/>
  <c r="CR45" i="5"/>
  <c r="CQ45" i="5"/>
  <c r="CP45" i="5"/>
  <c r="CO45" i="5"/>
  <c r="CM45" i="5"/>
  <c r="CN45" i="5" s="1"/>
  <c r="CI45" i="5"/>
  <c r="CH45" i="5"/>
  <c r="CG45" i="5"/>
  <c r="CF45" i="5"/>
  <c r="CE45" i="5"/>
  <c r="CC45" i="5"/>
  <c r="CB45" i="5"/>
  <c r="CA45" i="5"/>
  <c r="BY45" i="5"/>
  <c r="BZ46" i="5" s="1"/>
  <c r="BW45" i="5"/>
  <c r="BV45" i="5"/>
  <c r="BU45" i="5"/>
  <c r="BT45" i="5"/>
  <c r="BR45" i="5"/>
  <c r="BS46" i="5" s="1"/>
  <c r="BN45" i="5"/>
  <c r="BM45" i="5"/>
  <c r="BL45" i="5"/>
  <c r="BK45" i="5"/>
  <c r="BI45" i="5"/>
  <c r="BJ45" i="5" s="1"/>
  <c r="BG45" i="5"/>
  <c r="BF45" i="5"/>
  <c r="BE45" i="5"/>
  <c r="BD45" i="5"/>
  <c r="BB45" i="5"/>
  <c r="BC45" i="5" s="1"/>
  <c r="AZ45" i="5"/>
  <c r="AY45" i="5"/>
  <c r="AX45" i="5"/>
  <c r="AW45" i="5"/>
  <c r="AU45" i="5"/>
  <c r="AV45" i="5" s="1"/>
  <c r="AQ45" i="5"/>
  <c r="AP45" i="5"/>
  <c r="AO45" i="5"/>
  <c r="AN45" i="5"/>
  <c r="AL45" i="5"/>
  <c r="AM45" i="5" s="1"/>
  <c r="AJ45" i="5"/>
  <c r="AI45" i="5"/>
  <c r="AH45" i="5"/>
  <c r="AG45" i="5"/>
  <c r="AE45" i="5"/>
  <c r="AF46" i="5" s="1"/>
  <c r="AC45" i="5"/>
  <c r="AB45" i="5"/>
  <c r="AA45" i="5"/>
  <c r="Z45" i="5"/>
  <c r="X45" i="5"/>
  <c r="Y46" i="5" s="1"/>
  <c r="T45" i="5"/>
  <c r="S45" i="5"/>
  <c r="R45" i="5"/>
  <c r="Q45" i="5"/>
  <c r="O45" i="5"/>
  <c r="DA45" i="5" s="1"/>
  <c r="M45" i="5"/>
  <c r="L45" i="5"/>
  <c r="K45" i="5"/>
  <c r="J45" i="5"/>
  <c r="H45" i="5"/>
  <c r="I45" i="5" s="1"/>
  <c r="F45" i="5"/>
  <c r="E45" i="5"/>
  <c r="C45" i="5"/>
  <c r="DA40" i="5"/>
  <c r="DB40" i="5" s="1"/>
  <c r="CZ40" i="5"/>
  <c r="CZ73" i="5" s="1"/>
  <c r="CU40" i="5"/>
  <c r="CS40" i="5"/>
  <c r="CS73" i="5" s="1"/>
  <c r="CN40" i="5"/>
  <c r="CJ40" i="5"/>
  <c r="CJ73" i="5" s="1"/>
  <c r="CF40" i="5"/>
  <c r="CD40" i="5"/>
  <c r="CD73" i="5" s="1"/>
  <c r="BZ40" i="5"/>
  <c r="BX40" i="5"/>
  <c r="BX73" i="5" s="1"/>
  <c r="BS40" i="5"/>
  <c r="BA40" i="5"/>
  <c r="BA73" i="5" s="1"/>
  <c r="AV40" i="5"/>
  <c r="AR40" i="5"/>
  <c r="AR73" i="5" s="1"/>
  <c r="AM40" i="5"/>
  <c r="AK40" i="5"/>
  <c r="AK73" i="5" s="1"/>
  <c r="AF40" i="5"/>
  <c r="U40" i="5"/>
  <c r="U73" i="5" s="1"/>
  <c r="P40" i="5"/>
  <c r="N40" i="5"/>
  <c r="N73" i="5" s="1"/>
  <c r="I40" i="5"/>
  <c r="G40" i="5"/>
  <c r="G73" i="5" s="1"/>
  <c r="D40" i="5"/>
  <c r="DA39" i="5"/>
  <c r="DB39" i="5" s="1"/>
  <c r="CZ39" i="5"/>
  <c r="CZ72" i="5" s="1"/>
  <c r="CU39" i="5"/>
  <c r="CS39" i="5"/>
  <c r="CS72" i="5" s="1"/>
  <c r="CN39" i="5"/>
  <c r="CJ39" i="5"/>
  <c r="CJ72" i="5" s="1"/>
  <c r="CF39" i="5"/>
  <c r="CD39" i="5"/>
  <c r="CD72" i="5" s="1"/>
  <c r="BZ39" i="5"/>
  <c r="BX39" i="5"/>
  <c r="BX72" i="5" s="1"/>
  <c r="BS39" i="5"/>
  <c r="BO39" i="5"/>
  <c r="BO72" i="5" s="1"/>
  <c r="BJ39" i="5"/>
  <c r="BH39" i="5"/>
  <c r="BH72" i="5" s="1"/>
  <c r="BC39" i="5"/>
  <c r="BA39" i="5"/>
  <c r="BA72" i="5" s="1"/>
  <c r="AV39" i="5"/>
  <c r="AR39" i="5"/>
  <c r="AR72" i="5" s="1"/>
  <c r="AM39" i="5"/>
  <c r="AK39" i="5"/>
  <c r="AK72" i="5" s="1"/>
  <c r="AF39" i="5"/>
  <c r="AD39" i="5"/>
  <c r="AD72" i="5" s="1"/>
  <c r="Y39" i="5"/>
  <c r="U39" i="5"/>
  <c r="U72" i="5" s="1"/>
  <c r="P39" i="5"/>
  <c r="N39" i="5"/>
  <c r="N72" i="5" s="1"/>
  <c r="I39" i="5"/>
  <c r="G39" i="5"/>
  <c r="G72" i="5" s="1"/>
  <c r="D39" i="5"/>
  <c r="DA38" i="5"/>
  <c r="DB38" i="5" s="1"/>
  <c r="CZ38" i="5"/>
  <c r="CZ71" i="5" s="1"/>
  <c r="CU38" i="5"/>
  <c r="CS38" i="5"/>
  <c r="CS71" i="5" s="1"/>
  <c r="CN38" i="5"/>
  <c r="CD38" i="5"/>
  <c r="CD71" i="5" s="1"/>
  <c r="BZ38" i="5"/>
  <c r="BX38" i="5"/>
  <c r="BX71" i="5" s="1"/>
  <c r="BS38" i="5"/>
  <c r="BO38" i="5"/>
  <c r="BO71" i="5" s="1"/>
  <c r="BJ38" i="5"/>
  <c r="BH38" i="5"/>
  <c r="BH71" i="5" s="1"/>
  <c r="BC38" i="5"/>
  <c r="BA38" i="5"/>
  <c r="BA71" i="5" s="1"/>
  <c r="AV38" i="5"/>
  <c r="AR38" i="5"/>
  <c r="AR71" i="5" s="1"/>
  <c r="AM38" i="5"/>
  <c r="AK38" i="5"/>
  <c r="AK71" i="5" s="1"/>
  <c r="AF38" i="5"/>
  <c r="AD38" i="5"/>
  <c r="AD71" i="5" s="1"/>
  <c r="Y38" i="5"/>
  <c r="U38" i="5"/>
  <c r="U71" i="5" s="1"/>
  <c r="P38" i="5"/>
  <c r="N38" i="5"/>
  <c r="N71" i="5" s="1"/>
  <c r="I38" i="5"/>
  <c r="G38" i="5"/>
  <c r="G71" i="5" s="1"/>
  <c r="D38" i="5"/>
  <c r="DA37" i="5"/>
  <c r="CZ37" i="5"/>
  <c r="CZ70" i="5" s="1"/>
  <c r="CU37" i="5"/>
  <c r="CS37" i="5"/>
  <c r="CS70" i="5" s="1"/>
  <c r="CN37" i="5"/>
  <c r="CJ37" i="5"/>
  <c r="CJ70" i="5" s="1"/>
  <c r="CF37" i="5"/>
  <c r="CD37" i="5"/>
  <c r="CD70" i="5" s="1"/>
  <c r="BZ37" i="5"/>
  <c r="BX37" i="5"/>
  <c r="BX70" i="5" s="1"/>
  <c r="BS37" i="5"/>
  <c r="BO37" i="5"/>
  <c r="BO70" i="5" s="1"/>
  <c r="BJ37" i="5"/>
  <c r="BH37" i="5"/>
  <c r="BH70" i="5" s="1"/>
  <c r="BC37" i="5"/>
  <c r="BA37" i="5"/>
  <c r="BA70" i="5" s="1"/>
  <c r="AV37" i="5"/>
  <c r="AR37" i="5"/>
  <c r="AR70" i="5" s="1"/>
  <c r="AM37" i="5"/>
  <c r="AK37" i="5"/>
  <c r="AK70" i="5" s="1"/>
  <c r="AF37" i="5"/>
  <c r="AD37" i="5"/>
  <c r="AD70" i="5" s="1"/>
  <c r="Y37" i="5"/>
  <c r="U37" i="5"/>
  <c r="U70" i="5" s="1"/>
  <c r="P37" i="5"/>
  <c r="N37" i="5"/>
  <c r="N70" i="5" s="1"/>
  <c r="I37" i="5"/>
  <c r="G37" i="5"/>
  <c r="G70" i="5" s="1"/>
  <c r="D37" i="5"/>
  <c r="DA36" i="5"/>
  <c r="CZ36" i="5"/>
  <c r="CZ69" i="5" s="1"/>
  <c r="CU36" i="5"/>
  <c r="CS36" i="5"/>
  <c r="CS69" i="5" s="1"/>
  <c r="CN36" i="5"/>
  <c r="CJ36" i="5"/>
  <c r="CJ69" i="5" s="1"/>
  <c r="CF36" i="5"/>
  <c r="CD36" i="5"/>
  <c r="CD69" i="5" s="1"/>
  <c r="BZ36" i="5"/>
  <c r="BX36" i="5"/>
  <c r="BX69" i="5" s="1"/>
  <c r="BS36" i="5"/>
  <c r="BO36" i="5"/>
  <c r="BO69" i="5" s="1"/>
  <c r="BJ36" i="5"/>
  <c r="BH36" i="5"/>
  <c r="BH69" i="5" s="1"/>
  <c r="BC36" i="5"/>
  <c r="BA36" i="5"/>
  <c r="BA69" i="5" s="1"/>
  <c r="AV36" i="5"/>
  <c r="AR36" i="5"/>
  <c r="AR69" i="5" s="1"/>
  <c r="AM36" i="5"/>
  <c r="AK36" i="5"/>
  <c r="AF36" i="5"/>
  <c r="AD36" i="5"/>
  <c r="AD69" i="5" s="1"/>
  <c r="Y36" i="5"/>
  <c r="U36" i="5"/>
  <c r="U69" i="5" s="1"/>
  <c r="P36" i="5"/>
  <c r="N36" i="5"/>
  <c r="N69" i="5" s="1"/>
  <c r="I36" i="5"/>
  <c r="G36" i="5"/>
  <c r="G69" i="5" s="1"/>
  <c r="D36" i="5"/>
  <c r="DA35" i="5"/>
  <c r="CZ35" i="5"/>
  <c r="CZ68" i="5" s="1"/>
  <c r="CU35" i="5"/>
  <c r="CS35" i="5"/>
  <c r="CS68" i="5" s="1"/>
  <c r="CN35" i="5"/>
  <c r="CJ35" i="5"/>
  <c r="CJ68" i="5" s="1"/>
  <c r="CF35" i="5"/>
  <c r="CD35" i="5"/>
  <c r="CD68" i="5" s="1"/>
  <c r="BZ35" i="5"/>
  <c r="BX35" i="5"/>
  <c r="BX68" i="5" s="1"/>
  <c r="BS35" i="5"/>
  <c r="BO35" i="5"/>
  <c r="BO68" i="5" s="1"/>
  <c r="BJ35" i="5"/>
  <c r="BH35" i="5"/>
  <c r="BH68" i="5" s="1"/>
  <c r="BC35" i="5"/>
  <c r="BA35" i="5"/>
  <c r="BA68" i="5" s="1"/>
  <c r="AV35" i="5"/>
  <c r="AR35" i="5"/>
  <c r="AR68" i="5" s="1"/>
  <c r="AM35" i="5"/>
  <c r="AK35" i="5"/>
  <c r="AK68" i="5" s="1"/>
  <c r="AF35" i="5"/>
  <c r="AD35" i="5"/>
  <c r="AD68" i="5" s="1"/>
  <c r="Y35" i="5"/>
  <c r="U35" i="5"/>
  <c r="U68" i="5" s="1"/>
  <c r="P35" i="5"/>
  <c r="N35" i="5"/>
  <c r="N68" i="5" s="1"/>
  <c r="I35" i="5"/>
  <c r="G35" i="5"/>
  <c r="D35" i="5"/>
  <c r="DA34" i="5"/>
  <c r="CZ34" i="5"/>
  <c r="CZ67" i="5" s="1"/>
  <c r="CU34" i="5"/>
  <c r="CS34" i="5"/>
  <c r="CN34" i="5"/>
  <c r="CJ34" i="5"/>
  <c r="CJ67" i="5" s="1"/>
  <c r="CF34" i="5"/>
  <c r="CD34" i="5"/>
  <c r="CD67" i="5" s="1"/>
  <c r="BZ34" i="5"/>
  <c r="BX34" i="5"/>
  <c r="BX67" i="5" s="1"/>
  <c r="BS34" i="5"/>
  <c r="BO34" i="5"/>
  <c r="BO67" i="5" s="1"/>
  <c r="BJ34" i="5"/>
  <c r="BH34" i="5"/>
  <c r="BH67" i="5" s="1"/>
  <c r="BC34" i="5"/>
  <c r="BA34" i="5"/>
  <c r="BA67" i="5" s="1"/>
  <c r="AV34" i="5"/>
  <c r="AR34" i="5"/>
  <c r="AR67" i="5" s="1"/>
  <c r="AM34" i="5"/>
  <c r="AK34" i="5"/>
  <c r="AK67" i="5" s="1"/>
  <c r="AF34" i="5"/>
  <c r="AD34" i="5"/>
  <c r="AD67" i="5" s="1"/>
  <c r="Y34" i="5"/>
  <c r="U34" i="5"/>
  <c r="P34" i="5"/>
  <c r="N34" i="5"/>
  <c r="N67" i="5" s="1"/>
  <c r="I34" i="5"/>
  <c r="G34" i="5"/>
  <c r="D34" i="5"/>
  <c r="DA33" i="5"/>
  <c r="CZ33" i="5"/>
  <c r="CZ66" i="5" s="1"/>
  <c r="CU33" i="5"/>
  <c r="CS33" i="5"/>
  <c r="CN33" i="5"/>
  <c r="CJ33" i="5"/>
  <c r="CJ66" i="5" s="1"/>
  <c r="CF33" i="5"/>
  <c r="CD33" i="5"/>
  <c r="CD66" i="5" s="1"/>
  <c r="BZ33" i="5"/>
  <c r="BX33" i="5"/>
  <c r="BX66" i="5" s="1"/>
  <c r="BS33" i="5"/>
  <c r="BO33" i="5"/>
  <c r="BO66" i="5" s="1"/>
  <c r="BJ33" i="5"/>
  <c r="BH33" i="5"/>
  <c r="BH66" i="5" s="1"/>
  <c r="BC33" i="5"/>
  <c r="BA33" i="5"/>
  <c r="BA66" i="5" s="1"/>
  <c r="AV33" i="5"/>
  <c r="AR33" i="5"/>
  <c r="AR66" i="5" s="1"/>
  <c r="AM33" i="5"/>
  <c r="AK33" i="5"/>
  <c r="AF33" i="5"/>
  <c r="AD33" i="5"/>
  <c r="AD66" i="5" s="1"/>
  <c r="Y33" i="5"/>
  <c r="U33" i="5"/>
  <c r="U66" i="5" s="1"/>
  <c r="P33" i="5"/>
  <c r="N33" i="5"/>
  <c r="N66" i="5" s="1"/>
  <c r="I33" i="5"/>
  <c r="G33" i="5"/>
  <c r="G66" i="5" s="1"/>
  <c r="D33" i="5"/>
  <c r="DA32" i="5"/>
  <c r="CZ32" i="5"/>
  <c r="CZ65" i="5" s="1"/>
  <c r="CU32" i="5"/>
  <c r="CS32" i="5"/>
  <c r="CS65" i="5" s="1"/>
  <c r="CN32" i="5"/>
  <c r="CJ32" i="5"/>
  <c r="CJ65" i="5" s="1"/>
  <c r="CF32" i="5"/>
  <c r="CD32" i="5"/>
  <c r="CD65" i="5" s="1"/>
  <c r="BZ32" i="5"/>
  <c r="BX32" i="5"/>
  <c r="BX65" i="5" s="1"/>
  <c r="BS32" i="5"/>
  <c r="BO32" i="5"/>
  <c r="BO65" i="5" s="1"/>
  <c r="BJ32" i="5"/>
  <c r="BH32" i="5"/>
  <c r="BH65" i="5" s="1"/>
  <c r="BC32" i="5"/>
  <c r="BA32" i="5"/>
  <c r="AV32" i="5"/>
  <c r="AR32" i="5"/>
  <c r="AR65" i="5" s="1"/>
  <c r="AM32" i="5"/>
  <c r="AK32" i="5"/>
  <c r="AK65" i="5" s="1"/>
  <c r="AF32" i="5"/>
  <c r="AD32" i="5"/>
  <c r="AD65" i="5" s="1"/>
  <c r="Y32" i="5"/>
  <c r="U32" i="5"/>
  <c r="U65" i="5" s="1"/>
  <c r="P32" i="5"/>
  <c r="N32" i="5"/>
  <c r="N65" i="5" s="1"/>
  <c r="I32" i="5"/>
  <c r="G32" i="5"/>
  <c r="G65" i="5" s="1"/>
  <c r="D32" i="5"/>
  <c r="DA31" i="5"/>
  <c r="CZ31" i="5"/>
  <c r="CZ64" i="5" s="1"/>
  <c r="CU31" i="5"/>
  <c r="CS31" i="5"/>
  <c r="CS64" i="5" s="1"/>
  <c r="CN31" i="5"/>
  <c r="CJ31" i="5"/>
  <c r="CJ64" i="5" s="1"/>
  <c r="CF31" i="5"/>
  <c r="CD31" i="5"/>
  <c r="CD64" i="5" s="1"/>
  <c r="BZ31" i="5"/>
  <c r="BX31" i="5"/>
  <c r="BX64" i="5" s="1"/>
  <c r="BS31" i="5"/>
  <c r="BO31" i="5"/>
  <c r="BO64" i="5" s="1"/>
  <c r="BJ31" i="5"/>
  <c r="BH31" i="5"/>
  <c r="BH64" i="5" s="1"/>
  <c r="BC31" i="5"/>
  <c r="BA31" i="5"/>
  <c r="BA64" i="5" s="1"/>
  <c r="AV31" i="5"/>
  <c r="AR31" i="5"/>
  <c r="AR64" i="5" s="1"/>
  <c r="AM31" i="5"/>
  <c r="AK31" i="5"/>
  <c r="AK64" i="5" s="1"/>
  <c r="AF31" i="5"/>
  <c r="AD31" i="5"/>
  <c r="AD64" i="5" s="1"/>
  <c r="Y31" i="5"/>
  <c r="U31" i="5"/>
  <c r="P31" i="5"/>
  <c r="N31" i="5"/>
  <c r="N64" i="5" s="1"/>
  <c r="I31" i="5"/>
  <c r="G31" i="5"/>
  <c r="G64" i="5" s="1"/>
  <c r="D31" i="5"/>
  <c r="DA30" i="5"/>
  <c r="CZ30" i="5"/>
  <c r="CZ63" i="5" s="1"/>
  <c r="CU30" i="5"/>
  <c r="CS30" i="5"/>
  <c r="CN30" i="5"/>
  <c r="CJ30" i="5"/>
  <c r="CJ63" i="5" s="1"/>
  <c r="CF30" i="5"/>
  <c r="CD30" i="5"/>
  <c r="CD63" i="5" s="1"/>
  <c r="BZ30" i="5"/>
  <c r="BX30" i="5"/>
  <c r="BX63" i="5" s="1"/>
  <c r="BS30" i="5"/>
  <c r="BO30" i="5"/>
  <c r="BO63" i="5" s="1"/>
  <c r="BJ30" i="5"/>
  <c r="BH30" i="5"/>
  <c r="BH63" i="5" s="1"/>
  <c r="BC30" i="5"/>
  <c r="BA30" i="5"/>
  <c r="BA63" i="5" s="1"/>
  <c r="AV30" i="5"/>
  <c r="AR30" i="5"/>
  <c r="AR63" i="5" s="1"/>
  <c r="AM30" i="5"/>
  <c r="AK30" i="5"/>
  <c r="AK63" i="5" s="1"/>
  <c r="AF30" i="5"/>
  <c r="AD30" i="5"/>
  <c r="AD63" i="5" s="1"/>
  <c r="Y30" i="5"/>
  <c r="U30" i="5"/>
  <c r="U63" i="5" s="1"/>
  <c r="P30" i="5"/>
  <c r="N30" i="5"/>
  <c r="N63" i="5" s="1"/>
  <c r="I30" i="5"/>
  <c r="G30" i="5"/>
  <c r="G63" i="5" s="1"/>
  <c r="D30" i="5"/>
  <c r="DA29" i="5"/>
  <c r="CZ29" i="5"/>
  <c r="CZ62" i="5" s="1"/>
  <c r="CU29" i="5"/>
  <c r="CS29" i="5"/>
  <c r="CS62" i="5" s="1"/>
  <c r="CN29" i="5"/>
  <c r="CJ29" i="5"/>
  <c r="CF29" i="5"/>
  <c r="CD29" i="5"/>
  <c r="BZ29" i="5"/>
  <c r="BX29" i="5"/>
  <c r="BS29" i="5"/>
  <c r="BO29" i="5"/>
  <c r="BO62" i="5" s="1"/>
  <c r="BJ29" i="5"/>
  <c r="BH29" i="5"/>
  <c r="BH62" i="5" s="1"/>
  <c r="BC29" i="5"/>
  <c r="BA29" i="5"/>
  <c r="BA62" i="5" s="1"/>
  <c r="AV29" i="5"/>
  <c r="AR29" i="5"/>
  <c r="AR62" i="5" s="1"/>
  <c r="AM29" i="5"/>
  <c r="AK29" i="5"/>
  <c r="AK62" i="5" s="1"/>
  <c r="AF29" i="5"/>
  <c r="AD29" i="5"/>
  <c r="AD62" i="5" s="1"/>
  <c r="Y29" i="5"/>
  <c r="U29" i="5"/>
  <c r="U62" i="5" s="1"/>
  <c r="P29" i="5"/>
  <c r="N29" i="5"/>
  <c r="I29" i="5"/>
  <c r="G29" i="5"/>
  <c r="G62" i="5" s="1"/>
  <c r="D29" i="5"/>
  <c r="DA28" i="5"/>
  <c r="DB28" i="5" s="1"/>
  <c r="CZ28" i="5"/>
  <c r="CZ61" i="5" s="1"/>
  <c r="CU28" i="5"/>
  <c r="CS28" i="5"/>
  <c r="CS61" i="5" s="1"/>
  <c r="CN28" i="5"/>
  <c r="CJ28" i="5"/>
  <c r="CJ61" i="5" s="1"/>
  <c r="CF28" i="5"/>
  <c r="CD28" i="5"/>
  <c r="CD61" i="5" s="1"/>
  <c r="BZ28" i="5"/>
  <c r="BX28" i="5"/>
  <c r="BS28" i="5"/>
  <c r="BO28" i="5"/>
  <c r="BO61" i="5" s="1"/>
  <c r="BJ28" i="5"/>
  <c r="BH28" i="5"/>
  <c r="BH61" i="5" s="1"/>
  <c r="BC28" i="5"/>
  <c r="BA28" i="5"/>
  <c r="AV28" i="5"/>
  <c r="AR28" i="5"/>
  <c r="AR61" i="5" s="1"/>
  <c r="AM28" i="5"/>
  <c r="AK28" i="5"/>
  <c r="AK61" i="5" s="1"/>
  <c r="AF28" i="5"/>
  <c r="AD28" i="5"/>
  <c r="AD61" i="5" s="1"/>
  <c r="Y28" i="5"/>
  <c r="U28" i="5"/>
  <c r="U61" i="5" s="1"/>
  <c r="P28" i="5"/>
  <c r="N28" i="5"/>
  <c r="I28" i="5"/>
  <c r="G28" i="5"/>
  <c r="G61" i="5" s="1"/>
  <c r="D28" i="5"/>
  <c r="DA27" i="5"/>
  <c r="DB27" i="5" s="1"/>
  <c r="CZ27" i="5"/>
  <c r="CZ60" i="5" s="1"/>
  <c r="CU27" i="5"/>
  <c r="CS27" i="5"/>
  <c r="CS60" i="5" s="1"/>
  <c r="CN27" i="5"/>
  <c r="CJ27" i="5"/>
  <c r="CJ60" i="5" s="1"/>
  <c r="CF27" i="5"/>
  <c r="CD27" i="5"/>
  <c r="CD60" i="5" s="1"/>
  <c r="BZ27" i="5"/>
  <c r="BX27" i="5"/>
  <c r="BS27" i="5"/>
  <c r="BO27" i="5"/>
  <c r="BO60" i="5" s="1"/>
  <c r="BJ27" i="5"/>
  <c r="BH27" i="5"/>
  <c r="BH60" i="5" s="1"/>
  <c r="BC27" i="5"/>
  <c r="BA27" i="5"/>
  <c r="AV27" i="5"/>
  <c r="AR27" i="5"/>
  <c r="AR60" i="5" s="1"/>
  <c r="AM27" i="5"/>
  <c r="AK27" i="5"/>
  <c r="AK60" i="5" s="1"/>
  <c r="AF27" i="5"/>
  <c r="AD27" i="5"/>
  <c r="AD60" i="5" s="1"/>
  <c r="Y27" i="5"/>
  <c r="U27" i="5"/>
  <c r="U60" i="5" s="1"/>
  <c r="P27" i="5"/>
  <c r="N27" i="5"/>
  <c r="I27" i="5"/>
  <c r="G27" i="5"/>
  <c r="G60" i="5" s="1"/>
  <c r="D27" i="5"/>
  <c r="DA26" i="5"/>
  <c r="DB26" i="5" s="1"/>
  <c r="CZ26" i="5"/>
  <c r="CZ59" i="5" s="1"/>
  <c r="CU26" i="5"/>
  <c r="CS26" i="5"/>
  <c r="CS59" i="5" s="1"/>
  <c r="CN26" i="5"/>
  <c r="CJ26" i="5"/>
  <c r="CJ59" i="5" s="1"/>
  <c r="CF26" i="5"/>
  <c r="CD26" i="5"/>
  <c r="CD59" i="5" s="1"/>
  <c r="BZ26" i="5"/>
  <c r="BX26" i="5"/>
  <c r="BS26" i="5"/>
  <c r="BO26" i="5"/>
  <c r="BO59" i="5" s="1"/>
  <c r="BJ26" i="5"/>
  <c r="BH26" i="5"/>
  <c r="BH59" i="5" s="1"/>
  <c r="BC26" i="5"/>
  <c r="BA26" i="5"/>
  <c r="AV26" i="5"/>
  <c r="AR26" i="5"/>
  <c r="AR59" i="5" s="1"/>
  <c r="AM26" i="5"/>
  <c r="AK26" i="5"/>
  <c r="AK59" i="5" s="1"/>
  <c r="AF26" i="5"/>
  <c r="AD26" i="5"/>
  <c r="AD59" i="5" s="1"/>
  <c r="Y26" i="5"/>
  <c r="U26" i="5"/>
  <c r="U59" i="5" s="1"/>
  <c r="P26" i="5"/>
  <c r="N26" i="5"/>
  <c r="I26" i="5"/>
  <c r="G26" i="5"/>
  <c r="G59" i="5" s="1"/>
  <c r="D26" i="5"/>
  <c r="DA25" i="5"/>
  <c r="DB25" i="5" s="1"/>
  <c r="CZ25" i="5"/>
  <c r="CZ58" i="5" s="1"/>
  <c r="CU25" i="5"/>
  <c r="CS25" i="5"/>
  <c r="CS58" i="5" s="1"/>
  <c r="CN25" i="5"/>
  <c r="CJ25" i="5"/>
  <c r="CJ58" i="5" s="1"/>
  <c r="CF25" i="5"/>
  <c r="CD25" i="5"/>
  <c r="CD58" i="5" s="1"/>
  <c r="BZ25" i="5"/>
  <c r="BX25" i="5"/>
  <c r="BS25" i="5"/>
  <c r="BO25" i="5"/>
  <c r="BO58" i="5" s="1"/>
  <c r="BJ25" i="5"/>
  <c r="BH25" i="5"/>
  <c r="BH58" i="5" s="1"/>
  <c r="BC25" i="5"/>
  <c r="BA25" i="5"/>
  <c r="AV25" i="5"/>
  <c r="AR25" i="5"/>
  <c r="AR58" i="5" s="1"/>
  <c r="AM25" i="5"/>
  <c r="AK25" i="5"/>
  <c r="AK58" i="5" s="1"/>
  <c r="AF25" i="5"/>
  <c r="AD25" i="5"/>
  <c r="AD58" i="5" s="1"/>
  <c r="Y25" i="5"/>
  <c r="U25" i="5"/>
  <c r="U58" i="5" s="1"/>
  <c r="P25" i="5"/>
  <c r="N25" i="5"/>
  <c r="I25" i="5"/>
  <c r="G25" i="5"/>
  <c r="G58" i="5" s="1"/>
  <c r="D25" i="5"/>
  <c r="DA24" i="5"/>
  <c r="DB24" i="5" s="1"/>
  <c r="CZ24" i="5"/>
  <c r="CZ57" i="5" s="1"/>
  <c r="CU24" i="5"/>
  <c r="CS24" i="5"/>
  <c r="CS57" i="5" s="1"/>
  <c r="CN24" i="5"/>
  <c r="CJ24" i="5"/>
  <c r="CJ57" i="5" s="1"/>
  <c r="CF24" i="5"/>
  <c r="CD24" i="5"/>
  <c r="CD57" i="5" s="1"/>
  <c r="BZ24" i="5"/>
  <c r="BX24" i="5"/>
  <c r="BS24" i="5"/>
  <c r="BO24" i="5"/>
  <c r="BO57" i="5" s="1"/>
  <c r="BJ24" i="5"/>
  <c r="BH24" i="5"/>
  <c r="BH57" i="5" s="1"/>
  <c r="BC24" i="5"/>
  <c r="BA24" i="5"/>
  <c r="AV24" i="5"/>
  <c r="AR24" i="5"/>
  <c r="AR57" i="5" s="1"/>
  <c r="AM24" i="5"/>
  <c r="AK24" i="5"/>
  <c r="AK57" i="5" s="1"/>
  <c r="AF24" i="5"/>
  <c r="AD24" i="5"/>
  <c r="AD57" i="5" s="1"/>
  <c r="Y24" i="5"/>
  <c r="U24" i="5"/>
  <c r="U57" i="5" s="1"/>
  <c r="P24" i="5"/>
  <c r="N24" i="5"/>
  <c r="I24" i="5"/>
  <c r="G24" i="5"/>
  <c r="D24" i="5"/>
  <c r="DA23" i="5"/>
  <c r="DB23" i="5" s="1"/>
  <c r="CZ23" i="5"/>
  <c r="CZ56" i="5" s="1"/>
  <c r="CU23" i="5"/>
  <c r="CS23" i="5"/>
  <c r="CS56" i="5" s="1"/>
  <c r="CN23" i="5"/>
  <c r="CJ23" i="5"/>
  <c r="CJ56" i="5" s="1"/>
  <c r="CF23" i="5"/>
  <c r="CD23" i="5"/>
  <c r="BZ23" i="5"/>
  <c r="BX23" i="5"/>
  <c r="BS23" i="5"/>
  <c r="BO23" i="5"/>
  <c r="BO56" i="5" s="1"/>
  <c r="BJ23" i="5"/>
  <c r="BH23" i="5"/>
  <c r="BH56" i="5" s="1"/>
  <c r="BC23" i="5"/>
  <c r="BA23" i="5"/>
  <c r="AV23" i="5"/>
  <c r="AR23" i="5"/>
  <c r="AR56" i="5" s="1"/>
  <c r="AM23" i="5"/>
  <c r="AK23" i="5"/>
  <c r="AK56" i="5" s="1"/>
  <c r="AF23" i="5"/>
  <c r="AD23" i="5"/>
  <c r="AD56" i="5" s="1"/>
  <c r="Y23" i="5"/>
  <c r="U23" i="5"/>
  <c r="U56" i="5" s="1"/>
  <c r="P23" i="5"/>
  <c r="N23" i="5"/>
  <c r="I23" i="5"/>
  <c r="G23" i="5"/>
  <c r="D23" i="5"/>
  <c r="DA22" i="5"/>
  <c r="DB22" i="5" s="1"/>
  <c r="CU22" i="5"/>
  <c r="CN22" i="5"/>
  <c r="CF22" i="5"/>
  <c r="BZ22" i="5"/>
  <c r="BS22" i="5"/>
  <c r="AV22" i="5"/>
  <c r="AM22" i="5"/>
  <c r="AF22" i="5"/>
  <c r="P22" i="5"/>
  <c r="I22" i="5"/>
  <c r="D22" i="5"/>
  <c r="DA21" i="5"/>
  <c r="CU21" i="5"/>
  <c r="CN21" i="5"/>
  <c r="CF21" i="5"/>
  <c r="BZ21" i="5"/>
  <c r="BS21" i="5"/>
  <c r="BJ21" i="5"/>
  <c r="BC21" i="5"/>
  <c r="AV21" i="5"/>
  <c r="AM21" i="5"/>
  <c r="AF21" i="5"/>
  <c r="Y21" i="5"/>
  <c r="P21" i="5"/>
  <c r="I21" i="5"/>
  <c r="D21" i="5"/>
  <c r="DA20" i="5"/>
  <c r="DB20" i="5" s="1"/>
  <c r="CU20" i="5"/>
  <c r="CN20" i="5"/>
  <c r="BZ20" i="5"/>
  <c r="BS20" i="5"/>
  <c r="BJ20" i="5"/>
  <c r="BC20" i="5"/>
  <c r="AV20" i="5"/>
  <c r="AM20" i="5"/>
  <c r="AF20" i="5"/>
  <c r="Y20" i="5"/>
  <c r="P20" i="5"/>
  <c r="I20" i="5"/>
  <c r="D20" i="5"/>
  <c r="DA19" i="5"/>
  <c r="DB19" i="5" s="1"/>
  <c r="CU19" i="5"/>
  <c r="CN19" i="5"/>
  <c r="CF19" i="5"/>
  <c r="BZ19" i="5"/>
  <c r="BS19" i="5"/>
  <c r="BJ19" i="5"/>
  <c r="BC19" i="5"/>
  <c r="AV19" i="5"/>
  <c r="AM19" i="5"/>
  <c r="AF19" i="5"/>
  <c r="Y19" i="5"/>
  <c r="P19" i="5"/>
  <c r="I19" i="5"/>
  <c r="D19" i="5"/>
  <c r="DA18" i="5"/>
  <c r="DB18" i="5" s="1"/>
  <c r="CU18" i="5"/>
  <c r="CN18" i="5"/>
  <c r="CF18" i="5"/>
  <c r="BZ18" i="5"/>
  <c r="BS18" i="5"/>
  <c r="BJ18" i="5"/>
  <c r="BC18" i="5"/>
  <c r="AV18" i="5"/>
  <c r="AM18" i="5"/>
  <c r="AF18" i="5"/>
  <c r="Y18" i="5"/>
  <c r="P18" i="5"/>
  <c r="I18" i="5"/>
  <c r="D18" i="5"/>
  <c r="DA17" i="5"/>
  <c r="DB17" i="5" s="1"/>
  <c r="CU17" i="5"/>
  <c r="CN17" i="5"/>
  <c r="CF17" i="5"/>
  <c r="BZ17" i="5"/>
  <c r="BS17" i="5"/>
  <c r="BJ17" i="5"/>
  <c r="BC17" i="5"/>
  <c r="AV17" i="5"/>
  <c r="AM17" i="5"/>
  <c r="AF17" i="5"/>
  <c r="Y17" i="5"/>
  <c r="P17" i="5"/>
  <c r="I17" i="5"/>
  <c r="D17" i="5"/>
  <c r="DA16" i="5"/>
  <c r="DB16" i="5" s="1"/>
  <c r="CU16" i="5"/>
  <c r="CN16" i="5"/>
  <c r="CF16" i="5"/>
  <c r="BZ16" i="5"/>
  <c r="BS16" i="5"/>
  <c r="BJ16" i="5"/>
  <c r="BC16" i="5"/>
  <c r="AV16" i="5"/>
  <c r="AM16" i="5"/>
  <c r="AF16" i="5"/>
  <c r="Y16" i="5"/>
  <c r="P16" i="5"/>
  <c r="I16" i="5"/>
  <c r="D16" i="5"/>
  <c r="DA15" i="5"/>
  <c r="DB15" i="5" s="1"/>
  <c r="CU15" i="5"/>
  <c r="CN15" i="5"/>
  <c r="CF15" i="5"/>
  <c r="BZ15" i="5"/>
  <c r="BS15" i="5"/>
  <c r="BJ15" i="5"/>
  <c r="BC15" i="5"/>
  <c r="AV15" i="5"/>
  <c r="AM15" i="5"/>
  <c r="AF15" i="5"/>
  <c r="Y15" i="5"/>
  <c r="P15" i="5"/>
  <c r="I15" i="5"/>
  <c r="D15" i="5"/>
  <c r="DA14" i="5"/>
  <c r="DB14" i="5" s="1"/>
  <c r="CU14" i="5"/>
  <c r="CN14" i="5"/>
  <c r="CF14" i="5"/>
  <c r="BZ14" i="5"/>
  <c r="BS14" i="5"/>
  <c r="BJ14" i="5"/>
  <c r="BC14" i="5"/>
  <c r="AV14" i="5"/>
  <c r="AM14" i="5"/>
  <c r="AF14" i="5"/>
  <c r="Y14" i="5"/>
  <c r="P14" i="5"/>
  <c r="I14" i="5"/>
  <c r="D14" i="5"/>
  <c r="DA13" i="5"/>
  <c r="DB13" i="5" s="1"/>
  <c r="CU13" i="5"/>
  <c r="CN13" i="5"/>
  <c r="CF13" i="5"/>
  <c r="BZ13" i="5"/>
  <c r="BS13" i="5"/>
  <c r="BJ13" i="5"/>
  <c r="BC13" i="5"/>
  <c r="AV13" i="5"/>
  <c r="AM13" i="5"/>
  <c r="AF13" i="5"/>
  <c r="Y13" i="5"/>
  <c r="P13" i="5"/>
  <c r="I13" i="5"/>
  <c r="D13" i="5"/>
  <c r="DA12" i="5"/>
  <c r="DB12" i="5" s="1"/>
  <c r="CU12" i="5"/>
  <c r="CN12" i="5"/>
  <c r="CF12" i="5"/>
  <c r="BZ12" i="5"/>
  <c r="BS12" i="5"/>
  <c r="BJ12" i="5"/>
  <c r="BC12" i="5"/>
  <c r="AV12" i="5"/>
  <c r="AM12" i="5"/>
  <c r="AF12" i="5"/>
  <c r="Y12" i="5"/>
  <c r="P12" i="5"/>
  <c r="I12" i="5"/>
  <c r="D12" i="5"/>
  <c r="DA11" i="5"/>
  <c r="DB11" i="5" s="1"/>
  <c r="CU11" i="5"/>
  <c r="CN11" i="5"/>
  <c r="CF11" i="5"/>
  <c r="BZ11" i="5"/>
  <c r="BS11" i="5"/>
  <c r="BJ11" i="5"/>
  <c r="BC11" i="5"/>
  <c r="AV11" i="5"/>
  <c r="AM11" i="5"/>
  <c r="AF11" i="5"/>
  <c r="Y11" i="5"/>
  <c r="P11" i="5"/>
  <c r="I11" i="5"/>
  <c r="D11" i="5"/>
  <c r="DA10" i="5"/>
  <c r="DB10" i="5" s="1"/>
  <c r="CU10" i="5"/>
  <c r="CN10" i="5"/>
  <c r="CF10" i="5"/>
  <c r="BZ10" i="5"/>
  <c r="BS10" i="5"/>
  <c r="BJ10" i="5"/>
  <c r="BC10" i="5"/>
  <c r="AV10" i="5"/>
  <c r="AM10" i="5"/>
  <c r="AF10" i="5"/>
  <c r="Y10" i="5"/>
  <c r="P10" i="5"/>
  <c r="I10" i="5"/>
  <c r="D10" i="5"/>
  <c r="DA9" i="5"/>
  <c r="DB9" i="5" s="1"/>
  <c r="CU9" i="5"/>
  <c r="CN9" i="5"/>
  <c r="CF9" i="5"/>
  <c r="BZ9" i="5"/>
  <c r="BS9" i="5"/>
  <c r="BJ9" i="5"/>
  <c r="BC9" i="5"/>
  <c r="AV9" i="5"/>
  <c r="AM9" i="5"/>
  <c r="AF9" i="5"/>
  <c r="Y9" i="5"/>
  <c r="P9" i="5"/>
  <c r="I9" i="5"/>
  <c r="D9" i="5"/>
  <c r="DA8" i="5"/>
  <c r="DB8" i="5" s="1"/>
  <c r="CU8" i="5"/>
  <c r="CN8" i="5"/>
  <c r="CF8" i="5"/>
  <c r="BZ8" i="5"/>
  <c r="BS8" i="5"/>
  <c r="BJ8" i="5"/>
  <c r="BC8" i="5"/>
  <c r="AV8" i="5"/>
  <c r="AM8" i="5"/>
  <c r="AF8" i="5"/>
  <c r="Y8" i="5"/>
  <c r="P8" i="5"/>
  <c r="I8" i="5"/>
  <c r="D8" i="5"/>
  <c r="DA7" i="5"/>
  <c r="DB7" i="5" s="1"/>
  <c r="CU7" i="5"/>
  <c r="CN7" i="5"/>
  <c r="CF7" i="5"/>
  <c r="BZ7" i="5"/>
  <c r="BS7" i="5"/>
  <c r="BJ7" i="5"/>
  <c r="BC7" i="5"/>
  <c r="AV7" i="5"/>
  <c r="AM7" i="5"/>
  <c r="AF7" i="5"/>
  <c r="Y7" i="5"/>
  <c r="P7" i="5"/>
  <c r="I7" i="5"/>
  <c r="D7" i="5"/>
  <c r="DA6" i="5"/>
  <c r="DB21" i="5" s="1"/>
  <c r="CU6" i="5"/>
  <c r="CN6" i="5"/>
  <c r="CF6" i="5"/>
  <c r="BZ6" i="5"/>
  <c r="BS6" i="5"/>
  <c r="BJ6" i="5"/>
  <c r="BC6" i="5"/>
  <c r="AV6" i="5"/>
  <c r="AM6" i="5"/>
  <c r="AF6" i="5"/>
  <c r="Y6" i="5"/>
  <c r="P6" i="5"/>
  <c r="I6" i="5"/>
  <c r="D6" i="5"/>
  <c r="DA5" i="5"/>
  <c r="DB37" i="5" s="1"/>
  <c r="CU5" i="5"/>
  <c r="CN5" i="5"/>
  <c r="CF5" i="5"/>
  <c r="BZ5" i="5"/>
  <c r="BS5" i="5"/>
  <c r="BJ5" i="5"/>
  <c r="BC5" i="5"/>
  <c r="AV5" i="5"/>
  <c r="AM5" i="5"/>
  <c r="AF5" i="5"/>
  <c r="Y5" i="5"/>
  <c r="P5" i="5"/>
  <c r="I5" i="5"/>
  <c r="D5" i="5"/>
  <c r="ED7" i="6" l="1"/>
  <c r="ED13" i="6"/>
  <c r="ED20" i="6"/>
  <c r="ED24" i="6"/>
  <c r="ED43" i="6"/>
  <c r="AW55" i="6"/>
  <c r="AS56" i="6"/>
  <c r="AB92" i="6"/>
  <c r="AR92" i="6"/>
  <c r="CV92" i="6"/>
  <c r="DH67" i="6"/>
  <c r="DP92" i="6"/>
  <c r="R74" i="6"/>
  <c r="Y66" i="6"/>
  <c r="CI66" i="6"/>
  <c r="AW67" i="6"/>
  <c r="AH66" i="6"/>
  <c r="AH68" i="6"/>
  <c r="BS69" i="6"/>
  <c r="CB69" i="6"/>
  <c r="DW69" i="6"/>
  <c r="EC71" i="6"/>
  <c r="BL71" i="6"/>
  <c r="D73" i="6"/>
  <c r="EC74" i="6"/>
  <c r="BS74" i="6"/>
  <c r="CB74" i="6"/>
  <c r="CB75" i="6"/>
  <c r="CY76" i="6"/>
  <c r="CI77" i="6"/>
  <c r="ED46" i="6"/>
  <c r="D56" i="6"/>
  <c r="H56" i="6"/>
  <c r="D76" i="6"/>
  <c r="C92" i="6"/>
  <c r="EC92" i="6" s="1"/>
  <c r="D71" i="6"/>
  <c r="EC65" i="6"/>
  <c r="ED66" i="6" s="1"/>
  <c r="D65" i="6"/>
  <c r="D77" i="6"/>
  <c r="D74" i="6"/>
  <c r="BF92" i="6"/>
  <c r="CI82" i="6"/>
  <c r="CI75" i="6"/>
  <c r="CH92" i="6"/>
  <c r="CI72" i="6"/>
  <c r="CI65" i="6"/>
  <c r="J66" i="6"/>
  <c r="DN70" i="6"/>
  <c r="ED23" i="6"/>
  <c r="CI78" i="6"/>
  <c r="ED9" i="6"/>
  <c r="ED37" i="6"/>
  <c r="ED38" i="6"/>
  <c r="ED39" i="6"/>
  <c r="ED40" i="6"/>
  <c r="ED41" i="6"/>
  <c r="EC55" i="6"/>
  <c r="D55" i="6"/>
  <c r="AH56" i="6"/>
  <c r="AL56" i="6"/>
  <c r="CG56" i="6"/>
  <c r="CW56" i="6"/>
  <c r="Y83" i="6"/>
  <c r="Y82" i="6"/>
  <c r="X92" i="6"/>
  <c r="Y85" i="6"/>
  <c r="Y84" i="6"/>
  <c r="Y87" i="6"/>
  <c r="Y65" i="6"/>
  <c r="Y74" i="6"/>
  <c r="D66" i="6"/>
  <c r="DN66" i="6"/>
  <c r="DW66" i="6"/>
  <c r="EC67" i="6"/>
  <c r="ED80" i="6" s="1"/>
  <c r="DW67" i="6"/>
  <c r="D68" i="6"/>
  <c r="R69" i="6"/>
  <c r="Y70" i="6"/>
  <c r="EC70" i="6"/>
  <c r="BL66" i="6"/>
  <c r="BL70" i="6"/>
  <c r="CI71" i="6"/>
  <c r="EC72" i="6"/>
  <c r="D72" i="6"/>
  <c r="BS72" i="6"/>
  <c r="CY73" i="6"/>
  <c r="ED14" i="6"/>
  <c r="ED11" i="6"/>
  <c r="ED17" i="6"/>
  <c r="ED21" i="6"/>
  <c r="ED22" i="6"/>
  <c r="ED48" i="6"/>
  <c r="AZ92" i="6"/>
  <c r="BS87" i="6"/>
  <c r="BS76" i="6"/>
  <c r="BS73" i="6"/>
  <c r="BR92" i="6"/>
  <c r="BS84" i="6"/>
  <c r="BS85" i="6"/>
  <c r="BS65" i="6"/>
  <c r="BS70" i="6"/>
  <c r="BS66" i="6"/>
  <c r="DN67" i="6"/>
  <c r="AN66" i="6"/>
  <c r="AN68" i="6"/>
  <c r="CY68" i="6"/>
  <c r="R70" i="6"/>
  <c r="DH70" i="6"/>
  <c r="DW71" i="6"/>
  <c r="R77" i="6"/>
  <c r="Y77" i="6"/>
  <c r="EC56" i="6"/>
  <c r="ED56" i="6" s="1"/>
  <c r="J65" i="6"/>
  <c r="J72" i="6"/>
  <c r="ED44" i="6"/>
  <c r="CB55" i="6"/>
  <c r="CR55" i="6"/>
  <c r="J56" i="6"/>
  <c r="N56" i="6"/>
  <c r="AJ92" i="6"/>
  <c r="BL65" i="6"/>
  <c r="R67" i="6"/>
  <c r="CY67" i="6"/>
  <c r="CI68" i="6"/>
  <c r="J69" i="6"/>
  <c r="AN69" i="6"/>
  <c r="CI69" i="6"/>
  <c r="J70" i="6"/>
  <c r="R65" i="6"/>
  <c r="R72" i="6"/>
  <c r="Y72" i="6"/>
  <c r="AN73" i="6"/>
  <c r="AW73" i="6"/>
  <c r="J74" i="6"/>
  <c r="CR74" i="6"/>
  <c r="CR65" i="6"/>
  <c r="BL56" i="6"/>
  <c r="DN56" i="6"/>
  <c r="F92" i="6"/>
  <c r="L92" i="6"/>
  <c r="T92" i="6"/>
  <c r="AA92" i="6"/>
  <c r="AI92" i="6"/>
  <c r="AO92" i="6"/>
  <c r="AW65" i="6"/>
  <c r="BL79" i="6"/>
  <c r="BL77" i="6"/>
  <c r="BL74" i="6"/>
  <c r="BK92" i="6"/>
  <c r="CF92" i="6"/>
  <c r="DX92" i="6"/>
  <c r="CY66" i="6"/>
  <c r="EC68" i="6"/>
  <c r="AW69" i="6"/>
  <c r="BL69" i="6"/>
  <c r="CB71" i="6"/>
  <c r="BC76" i="6"/>
  <c r="AH77" i="6"/>
  <c r="CR85" i="6"/>
  <c r="BT92" i="6"/>
  <c r="CB65" i="6"/>
  <c r="CQ92" i="6"/>
  <c r="CR87" i="6"/>
  <c r="CR82" i="6"/>
  <c r="CR78" i="6"/>
  <c r="CR75" i="6"/>
  <c r="CR81" i="6"/>
  <c r="DC92" i="6"/>
  <c r="DK92" i="6"/>
  <c r="DQ92" i="6"/>
  <c r="DZ92" i="6"/>
  <c r="BC66" i="6"/>
  <c r="CR67" i="6"/>
  <c r="DW68" i="6"/>
  <c r="AH70" i="6"/>
  <c r="AN70" i="6"/>
  <c r="DH71" i="6"/>
  <c r="DN71" i="6"/>
  <c r="Y73" i="6"/>
  <c r="AH73" i="6"/>
  <c r="DN73" i="6"/>
  <c r="J75" i="6"/>
  <c r="DW75" i="6"/>
  <c r="EC77" i="6"/>
  <c r="J77" i="6"/>
  <c r="BS77" i="6"/>
  <c r="CB77" i="6"/>
  <c r="CR77" i="6"/>
  <c r="CY77" i="6"/>
  <c r="R78" i="6"/>
  <c r="Y78" i="6"/>
  <c r="BC78" i="6"/>
  <c r="BL78" i="6"/>
  <c r="CB78" i="6"/>
  <c r="J84" i="6"/>
  <c r="BN92" i="6"/>
  <c r="BU92" i="6"/>
  <c r="CC92" i="6"/>
  <c r="CX92" i="6"/>
  <c r="CY85" i="6"/>
  <c r="CY84" i="6"/>
  <c r="CY74" i="6"/>
  <c r="DR92" i="6"/>
  <c r="EA92" i="6"/>
  <c r="AW66" i="6"/>
  <c r="AW68" i="6"/>
  <c r="BC68" i="6"/>
  <c r="CR69" i="6"/>
  <c r="CY69" i="6"/>
  <c r="BC72" i="6"/>
  <c r="R73" i="6"/>
  <c r="CI73" i="6"/>
  <c r="CR73" i="6"/>
  <c r="DH73" i="6"/>
  <c r="DW74" i="6"/>
  <c r="D75" i="6"/>
  <c r="EC75" i="6"/>
  <c r="AW75" i="6"/>
  <c r="Y76" i="6"/>
  <c r="DN76" i="6"/>
  <c r="DW76" i="6"/>
  <c r="J78" i="6"/>
  <c r="BH56" i="6"/>
  <c r="DD56" i="6"/>
  <c r="AH85" i="6"/>
  <c r="AH84" i="6"/>
  <c r="AH79" i="6"/>
  <c r="AH78" i="6"/>
  <c r="AH75" i="6"/>
  <c r="AG92" i="6"/>
  <c r="AN85" i="6"/>
  <c r="AN84" i="6"/>
  <c r="AN78" i="6"/>
  <c r="AN75" i="6"/>
  <c r="AM92" i="6"/>
  <c r="BG92" i="6"/>
  <c r="BO92" i="6"/>
  <c r="BV92" i="6"/>
  <c r="CD92" i="6"/>
  <c r="CK92" i="6"/>
  <c r="CS92" i="6"/>
  <c r="CY65" i="6"/>
  <c r="DH85" i="6"/>
  <c r="DH84" i="6"/>
  <c r="DH77" i="6"/>
  <c r="DH74" i="6"/>
  <c r="DG92" i="6"/>
  <c r="DH82" i="6"/>
  <c r="DH87" i="6"/>
  <c r="DN85" i="6"/>
  <c r="DN84" i="6"/>
  <c r="DN77" i="6"/>
  <c r="DN74" i="6"/>
  <c r="DN87" i="6"/>
  <c r="DM92" i="6"/>
  <c r="DN82" i="6"/>
  <c r="DN78" i="6"/>
  <c r="DN75" i="6"/>
  <c r="DN72" i="6"/>
  <c r="CB66" i="6"/>
  <c r="D67" i="6"/>
  <c r="Y67" i="6"/>
  <c r="BS68" i="6"/>
  <c r="D69" i="6"/>
  <c r="DH69" i="6"/>
  <c r="DN69" i="6"/>
  <c r="CI70" i="6"/>
  <c r="Y71" i="6"/>
  <c r="AW72" i="6"/>
  <c r="BL72" i="6"/>
  <c r="CB72" i="6"/>
  <c r="CY72" i="6"/>
  <c r="DH72" i="6"/>
  <c r="CB73" i="6"/>
  <c r="CI76" i="6"/>
  <c r="CR76" i="6"/>
  <c r="DH76" i="6"/>
  <c r="BC77" i="6"/>
  <c r="DW77" i="6"/>
  <c r="D78" i="6"/>
  <c r="EC78" i="6"/>
  <c r="ED86" i="6" s="1"/>
  <c r="AW78" i="6"/>
  <c r="DW82" i="6"/>
  <c r="E92" i="6"/>
  <c r="K92" i="6"/>
  <c r="S92" i="6"/>
  <c r="Z92" i="6"/>
  <c r="AH65" i="6"/>
  <c r="AN65" i="6"/>
  <c r="AW74" i="6"/>
  <c r="AV92" i="6"/>
  <c r="AW82" i="6"/>
  <c r="BB92" i="6"/>
  <c r="BC74" i="6"/>
  <c r="BP92" i="6"/>
  <c r="BW92" i="6"/>
  <c r="CE92" i="6"/>
  <c r="CL92" i="6"/>
  <c r="CT92" i="6"/>
  <c r="CZ92" i="6"/>
  <c r="DH65" i="6"/>
  <c r="DN65" i="6"/>
  <c r="DW73" i="6"/>
  <c r="DV92" i="6"/>
  <c r="DW65" i="6"/>
  <c r="AH67" i="6"/>
  <c r="AN67" i="6"/>
  <c r="BC69" i="6"/>
  <c r="CR70" i="6"/>
  <c r="CY70" i="6"/>
  <c r="AH71" i="6"/>
  <c r="AN71" i="6"/>
  <c r="BS71" i="6"/>
  <c r="CR72" i="6"/>
  <c r="J73" i="6"/>
  <c r="BC73" i="6"/>
  <c r="AH74" i="6"/>
  <c r="CY75" i="6"/>
  <c r="DH75" i="6"/>
  <c r="CY78" i="6"/>
  <c r="DH78" i="6"/>
  <c r="J76" i="6"/>
  <c r="Q92" i="6"/>
  <c r="R76" i="6"/>
  <c r="AC92" i="6"/>
  <c r="AK92" i="6"/>
  <c r="AQ92" i="6"/>
  <c r="AY92" i="6"/>
  <c r="BE92" i="6"/>
  <c r="BM92" i="6"/>
  <c r="CB76" i="6"/>
  <c r="CM92" i="6"/>
  <c r="CU92" i="6"/>
  <c r="DA92" i="6"/>
  <c r="DI92" i="6"/>
  <c r="DO92" i="6"/>
  <c r="J71" i="6"/>
  <c r="R71" i="6"/>
  <c r="BL73" i="6"/>
  <c r="AN74" i="6"/>
  <c r="BL76" i="6"/>
  <c r="AN77" i="6"/>
  <c r="AW77" i="6"/>
  <c r="R82" i="6"/>
  <c r="EC82" i="6"/>
  <c r="BS82" i="6"/>
  <c r="CB82" i="6"/>
  <c r="R84" i="6"/>
  <c r="R87" i="6"/>
  <c r="CY87" i="6"/>
  <c r="CA92" i="6"/>
  <c r="J82" i="6"/>
  <c r="AN82" i="6"/>
  <c r="D84" i="6"/>
  <c r="BC85" i="6"/>
  <c r="DW85" i="6"/>
  <c r="D87" i="6"/>
  <c r="CY82" i="6"/>
  <c r="R85" i="6"/>
  <c r="BC87" i="6"/>
  <c r="BL87" i="6"/>
  <c r="AH81" i="6"/>
  <c r="D82" i="6"/>
  <c r="AH82" i="6"/>
  <c r="CB84" i="6"/>
  <c r="CR84" i="6"/>
  <c r="J85" i="6"/>
  <c r="AW85" i="6"/>
  <c r="DW78" i="6"/>
  <c r="BC84" i="6"/>
  <c r="DW84" i="6"/>
  <c r="D85" i="6"/>
  <c r="AH87" i="6"/>
  <c r="I92" i="6"/>
  <c r="EC84" i="6"/>
  <c r="ED84" i="6" s="1"/>
  <c r="EC85" i="6"/>
  <c r="AH80" i="6"/>
  <c r="AH86" i="6"/>
  <c r="EC73" i="6"/>
  <c r="ED76" i="6" s="1"/>
  <c r="DB6" i="5"/>
  <c r="DB5" i="5"/>
  <c r="AV46" i="5"/>
  <c r="D56" i="5"/>
  <c r="P56" i="5"/>
  <c r="Y72" i="5"/>
  <c r="Y71" i="5"/>
  <c r="Y70" i="5"/>
  <c r="X77" i="5"/>
  <c r="Y64" i="5"/>
  <c r="AQ77" i="5"/>
  <c r="AZ77" i="5"/>
  <c r="CA77" i="5"/>
  <c r="CQ77" i="5"/>
  <c r="CW77" i="5"/>
  <c r="D57" i="5"/>
  <c r="D58" i="5"/>
  <c r="D59" i="5"/>
  <c r="D60" i="5"/>
  <c r="D61" i="5"/>
  <c r="CN63" i="5"/>
  <c r="CU63" i="5"/>
  <c r="AV64" i="5"/>
  <c r="BC64" i="5"/>
  <c r="I65" i="5"/>
  <c r="BS65" i="5"/>
  <c r="P68" i="5"/>
  <c r="CU68" i="5"/>
  <c r="BJ69" i="5"/>
  <c r="DA70" i="5"/>
  <c r="D70" i="5"/>
  <c r="AM70" i="5"/>
  <c r="CF70" i="5"/>
  <c r="I71" i="5"/>
  <c r="CU73" i="5"/>
  <c r="I46" i="5"/>
  <c r="U46" i="5"/>
  <c r="BC46" i="5"/>
  <c r="BO46" i="5"/>
  <c r="AE77" i="5"/>
  <c r="AF73" i="5"/>
  <c r="AF56" i="5"/>
  <c r="AF57" i="5"/>
  <c r="AF58" i="5"/>
  <c r="AF59" i="5"/>
  <c r="AF60" i="5"/>
  <c r="AF61" i="5"/>
  <c r="AF62" i="5"/>
  <c r="AV62" i="5"/>
  <c r="AF64" i="5"/>
  <c r="AF68" i="5"/>
  <c r="CN68" i="5"/>
  <c r="AV69" i="5"/>
  <c r="CN69" i="5"/>
  <c r="AF70" i="5"/>
  <c r="CN73" i="5"/>
  <c r="P45" i="5"/>
  <c r="Y45" i="5"/>
  <c r="AF45" i="5"/>
  <c r="BS45" i="5"/>
  <c r="BZ45" i="5"/>
  <c r="D46" i="5"/>
  <c r="AG77" i="5"/>
  <c r="AM56" i="5"/>
  <c r="AV56" i="5"/>
  <c r="BB77" i="5"/>
  <c r="BC67" i="5"/>
  <c r="BC72" i="5"/>
  <c r="BC71" i="5"/>
  <c r="BC68" i="5"/>
  <c r="CC77" i="5"/>
  <c r="CY77" i="5"/>
  <c r="AM57" i="5"/>
  <c r="AM58" i="5"/>
  <c r="AM59" i="5"/>
  <c r="AM60" i="5"/>
  <c r="AM61" i="5"/>
  <c r="AM62" i="5"/>
  <c r="CF63" i="5"/>
  <c r="CN64" i="5"/>
  <c r="CU64" i="5"/>
  <c r="D65" i="5"/>
  <c r="P66" i="5"/>
  <c r="Y66" i="5"/>
  <c r="P67" i="5"/>
  <c r="BZ67" i="5"/>
  <c r="P69" i="5"/>
  <c r="AF69" i="5"/>
  <c r="AM69" i="5"/>
  <c r="CU71" i="5"/>
  <c r="AM72" i="5"/>
  <c r="CF72" i="5"/>
  <c r="I73" i="5"/>
  <c r="CF73" i="5"/>
  <c r="CN46" i="5"/>
  <c r="CZ46" i="5"/>
  <c r="DA46" i="5"/>
  <c r="DB46" i="5" s="1"/>
  <c r="M77" i="5"/>
  <c r="AA77" i="5"/>
  <c r="AW77" i="5"/>
  <c r="BW77" i="5"/>
  <c r="CN56" i="5"/>
  <c r="DA56" i="5"/>
  <c r="CN57" i="5"/>
  <c r="CN58" i="5"/>
  <c r="CN59" i="5"/>
  <c r="CN60" i="5"/>
  <c r="CN61" i="5"/>
  <c r="BZ62" i="5"/>
  <c r="CF62" i="5"/>
  <c r="CN62" i="5"/>
  <c r="P63" i="5"/>
  <c r="I66" i="5"/>
  <c r="AV66" i="5"/>
  <c r="BJ66" i="5"/>
  <c r="I67" i="5"/>
  <c r="AF67" i="5"/>
  <c r="BJ67" i="5"/>
  <c r="CF68" i="5"/>
  <c r="Y69" i="5"/>
  <c r="CU70" i="5"/>
  <c r="AM71" i="5"/>
  <c r="CN71" i="5"/>
  <c r="AF72" i="5"/>
  <c r="BS73" i="5"/>
  <c r="BZ73" i="5"/>
  <c r="DB29" i="5"/>
  <c r="DB30" i="5"/>
  <c r="DB31" i="5"/>
  <c r="DB32" i="5"/>
  <c r="DB33" i="5"/>
  <c r="DB34" i="5"/>
  <c r="DB35" i="5"/>
  <c r="DB36" i="5"/>
  <c r="D45" i="5"/>
  <c r="AR46" i="5"/>
  <c r="I70" i="5"/>
  <c r="I64" i="5"/>
  <c r="AI77" i="5"/>
  <c r="AO77" i="5"/>
  <c r="BS72" i="5"/>
  <c r="BS71" i="5"/>
  <c r="BS70" i="5"/>
  <c r="BR77" i="5"/>
  <c r="BS67" i="5"/>
  <c r="BS68" i="5"/>
  <c r="CE77" i="5"/>
  <c r="CF56" i="5"/>
  <c r="CO77" i="5"/>
  <c r="CF57" i="5"/>
  <c r="CF58" i="5"/>
  <c r="CF59" i="5"/>
  <c r="CF60" i="5"/>
  <c r="CF61" i="5"/>
  <c r="DA62" i="5"/>
  <c r="I63" i="5"/>
  <c r="AF63" i="5"/>
  <c r="AM63" i="5"/>
  <c r="BS63" i="5"/>
  <c r="BZ63" i="5"/>
  <c r="CF64" i="5"/>
  <c r="CN65" i="5"/>
  <c r="DA65" i="5"/>
  <c r="BS66" i="5"/>
  <c r="D67" i="5"/>
  <c r="AM67" i="5"/>
  <c r="AV67" i="5"/>
  <c r="BJ70" i="5"/>
  <c r="CN70" i="5"/>
  <c r="AF71" i="5"/>
  <c r="P72" i="5"/>
  <c r="BZ72" i="5"/>
  <c r="DA73" i="5"/>
  <c r="D73" i="5"/>
  <c r="I56" i="5"/>
  <c r="AC77" i="5"/>
  <c r="AY77" i="5"/>
  <c r="BE77" i="5"/>
  <c r="BK77" i="5"/>
  <c r="BS56" i="5"/>
  <c r="BY77" i="5"/>
  <c r="BZ56" i="5"/>
  <c r="BZ57" i="5"/>
  <c r="BZ58" i="5"/>
  <c r="BZ59" i="5"/>
  <c r="BZ60" i="5"/>
  <c r="BZ61" i="5"/>
  <c r="D64" i="5"/>
  <c r="BJ64" i="5"/>
  <c r="BS64" i="5"/>
  <c r="AF65" i="5"/>
  <c r="AV65" i="5"/>
  <c r="BJ65" i="5"/>
  <c r="D66" i="5"/>
  <c r="BZ69" i="5"/>
  <c r="AV70" i="5"/>
  <c r="P71" i="5"/>
  <c r="BZ71" i="5"/>
  <c r="I72" i="5"/>
  <c r="H77" i="5"/>
  <c r="CM77" i="5"/>
  <c r="F77" i="5"/>
  <c r="L77" i="5"/>
  <c r="R77" i="5"/>
  <c r="AL77" i="5"/>
  <c r="DA77" i="5" s="1"/>
  <c r="BF77" i="5"/>
  <c r="BL77" i="5"/>
  <c r="CT77" i="5"/>
  <c r="D63" i="5"/>
  <c r="AV63" i="5"/>
  <c r="BJ63" i="5"/>
  <c r="DA63" i="5"/>
  <c r="P65" i="5"/>
  <c r="DA69" i="5"/>
  <c r="D69" i="5"/>
  <c r="BZ70" i="5"/>
  <c r="DA71" i="5"/>
  <c r="DB71" i="5" s="1"/>
  <c r="D71" i="5"/>
  <c r="AV71" i="5"/>
  <c r="DA72" i="5"/>
  <c r="D72" i="5"/>
  <c r="AV72" i="5"/>
  <c r="CN72" i="5"/>
  <c r="AM73" i="5"/>
  <c r="P64" i="5"/>
  <c r="DA68" i="5"/>
  <c r="D68" i="5"/>
  <c r="AV68" i="5"/>
  <c r="BJ68" i="5"/>
  <c r="BZ68" i="5"/>
  <c r="CF69" i="5"/>
  <c r="P70" i="5"/>
  <c r="BJ71" i="5"/>
  <c r="BJ72" i="5"/>
  <c r="CU72" i="5"/>
  <c r="AV73" i="5"/>
  <c r="ED87" i="6" l="1"/>
  <c r="ED70" i="6"/>
  <c r="ED75" i="6"/>
  <c r="ED85" i="6"/>
  <c r="ED69" i="6"/>
  <c r="ED72" i="6"/>
  <c r="ED55" i="6"/>
  <c r="ED71" i="6"/>
  <c r="ED78" i="6"/>
  <c r="ED77" i="6"/>
  <c r="ED83" i="6"/>
  <c r="ED67" i="6"/>
  <c r="ED82" i="6"/>
  <c r="ED73" i="6"/>
  <c r="ED81" i="6"/>
  <c r="ED68" i="6"/>
  <c r="ED65" i="6"/>
  <c r="ED79" i="6"/>
  <c r="ED74" i="6"/>
  <c r="DB56" i="5"/>
  <c r="DB68" i="5"/>
  <c r="DB69" i="5"/>
  <c r="DB58" i="5"/>
  <c r="DB63" i="5"/>
  <c r="DB60" i="5"/>
  <c r="DB59" i="5"/>
  <c r="DB67" i="5"/>
  <c r="DB66" i="5"/>
  <c r="DB65" i="5"/>
  <c r="DB64" i="5"/>
  <c r="DB61" i="5"/>
  <c r="DB72" i="5"/>
  <c r="DB73" i="5"/>
  <c r="DB62" i="5"/>
  <c r="DB70" i="5"/>
  <c r="DB57" i="5"/>
  <c r="DB45" i="5"/>
  <c r="AF33" i="4" l="1"/>
  <c r="AE33" i="4"/>
  <c r="AD33" i="4"/>
  <c r="AC33" i="4"/>
  <c r="AA33" i="4"/>
  <c r="AH33" i="4" s="1"/>
  <c r="W33" i="4"/>
  <c r="V33" i="4"/>
  <c r="U33" i="4"/>
  <c r="T33" i="4"/>
  <c r="R33" i="4"/>
  <c r="N33" i="4"/>
  <c r="M33" i="4"/>
  <c r="L33" i="4"/>
  <c r="K33" i="4"/>
  <c r="I33" i="4"/>
  <c r="J33" i="4" s="1"/>
  <c r="G33" i="4"/>
  <c r="F33" i="4"/>
  <c r="E33" i="4"/>
  <c r="C33" i="4"/>
  <c r="D33" i="4" s="1"/>
  <c r="AF32" i="4"/>
  <c r="AE32" i="4"/>
  <c r="AD32" i="4"/>
  <c r="AC32" i="4"/>
  <c r="AA32" i="4"/>
  <c r="W32" i="4"/>
  <c r="V32" i="4"/>
  <c r="U32" i="4"/>
  <c r="T32" i="4"/>
  <c r="R32" i="4"/>
  <c r="R37" i="4" s="1"/>
  <c r="N32" i="4"/>
  <c r="M32" i="4"/>
  <c r="L32" i="4"/>
  <c r="K32" i="4"/>
  <c r="I32" i="4"/>
  <c r="G32" i="4"/>
  <c r="F32" i="4"/>
  <c r="E32" i="4"/>
  <c r="C32" i="4"/>
  <c r="AG31" i="4"/>
  <c r="AF31" i="4"/>
  <c r="AE31" i="4"/>
  <c r="AD31" i="4"/>
  <c r="AC31" i="4"/>
  <c r="AA31" i="4"/>
  <c r="AB31" i="4" s="1"/>
  <c r="W31" i="4"/>
  <c r="V31" i="4"/>
  <c r="U31" i="4"/>
  <c r="T31" i="4"/>
  <c r="R31" i="4"/>
  <c r="N31" i="4"/>
  <c r="M31" i="4"/>
  <c r="L31" i="4"/>
  <c r="K31" i="4"/>
  <c r="I31" i="4"/>
  <c r="J32" i="4" s="1"/>
  <c r="G31" i="4"/>
  <c r="F31" i="4"/>
  <c r="E31" i="4"/>
  <c r="C31" i="4"/>
  <c r="AH31" i="4" s="1"/>
  <c r="AF30" i="4"/>
  <c r="AE30" i="4"/>
  <c r="AD30" i="4"/>
  <c r="AC30" i="4"/>
  <c r="AA30" i="4"/>
  <c r="AB30" i="4" s="1"/>
  <c r="X30" i="4"/>
  <c r="W30" i="4"/>
  <c r="V30" i="4"/>
  <c r="U30" i="4"/>
  <c r="T30" i="4"/>
  <c r="R30" i="4"/>
  <c r="S30" i="4" s="1"/>
  <c r="N30" i="4"/>
  <c r="M30" i="4"/>
  <c r="L30" i="4"/>
  <c r="K30" i="4"/>
  <c r="K37" i="4" s="1"/>
  <c r="I30" i="4"/>
  <c r="G30" i="4"/>
  <c r="F30" i="4"/>
  <c r="E30" i="4"/>
  <c r="C30" i="4"/>
  <c r="AH30" i="4" s="1"/>
  <c r="AF29" i="4"/>
  <c r="AF37" i="4" s="1"/>
  <c r="AE29" i="4"/>
  <c r="AD29" i="4"/>
  <c r="AC29" i="4"/>
  <c r="AC37" i="4" s="1"/>
  <c r="AA29" i="4"/>
  <c r="AB29" i="4" s="1"/>
  <c r="W29" i="4"/>
  <c r="V29" i="4"/>
  <c r="U29" i="4"/>
  <c r="T29" i="4"/>
  <c r="R29" i="4"/>
  <c r="S29" i="4" s="1"/>
  <c r="O29" i="4"/>
  <c r="N29" i="4"/>
  <c r="M29" i="4"/>
  <c r="L29" i="4"/>
  <c r="K29" i="4"/>
  <c r="I29" i="4"/>
  <c r="J29" i="4" s="1"/>
  <c r="G29" i="4"/>
  <c r="G37" i="4" s="1"/>
  <c r="F29" i="4"/>
  <c r="E29" i="4"/>
  <c r="E37" i="4" s="1"/>
  <c r="C29" i="4"/>
  <c r="D29" i="4" s="1"/>
  <c r="AH28" i="4"/>
  <c r="AF28" i="4"/>
  <c r="AE28" i="4"/>
  <c r="AE37" i="4" s="1"/>
  <c r="AD28" i="4"/>
  <c r="AD37" i="4" s="1"/>
  <c r="AC28" i="4"/>
  <c r="AB28" i="4"/>
  <c r="AA28" i="4"/>
  <c r="AA37" i="4" s="1"/>
  <c r="W28" i="4"/>
  <c r="W37" i="4" s="1"/>
  <c r="V28" i="4"/>
  <c r="V37" i="4" s="1"/>
  <c r="U28" i="4"/>
  <c r="U37" i="4" s="1"/>
  <c r="T28" i="4"/>
  <c r="T37" i="4" s="1"/>
  <c r="R28" i="4"/>
  <c r="S28" i="4" s="1"/>
  <c r="N28" i="4"/>
  <c r="N37" i="4" s="1"/>
  <c r="M28" i="4"/>
  <c r="M37" i="4" s="1"/>
  <c r="L28" i="4"/>
  <c r="L37" i="4" s="1"/>
  <c r="K28" i="4"/>
  <c r="I28" i="4"/>
  <c r="I37" i="4" s="1"/>
  <c r="H28" i="4"/>
  <c r="G28" i="4"/>
  <c r="F28" i="4"/>
  <c r="F37" i="4" s="1"/>
  <c r="E28" i="4"/>
  <c r="C28" i="4"/>
  <c r="D28" i="4" s="1"/>
  <c r="AF22" i="4"/>
  <c r="AE22" i="4"/>
  <c r="AD22" i="4"/>
  <c r="AC22" i="4"/>
  <c r="AA22" i="4"/>
  <c r="AG22" i="4" s="1"/>
  <c r="W22" i="4"/>
  <c r="V22" i="4"/>
  <c r="U22" i="4"/>
  <c r="T22" i="4"/>
  <c r="S22" i="4"/>
  <c r="R22" i="4"/>
  <c r="X22" i="4" s="1"/>
  <c r="N22" i="4"/>
  <c r="M22" i="4"/>
  <c r="L22" i="4"/>
  <c r="K22" i="4"/>
  <c r="I22" i="4"/>
  <c r="J22" i="4" s="1"/>
  <c r="G22" i="4"/>
  <c r="F22" i="4"/>
  <c r="E22" i="4"/>
  <c r="C22" i="4"/>
  <c r="D22" i="4" s="1"/>
  <c r="AF21" i="4"/>
  <c r="AE21" i="4"/>
  <c r="AD21" i="4"/>
  <c r="AC21" i="4"/>
  <c r="AA21" i="4"/>
  <c r="AH21" i="4" s="1"/>
  <c r="W21" i="4"/>
  <c r="V21" i="4"/>
  <c r="U21" i="4"/>
  <c r="T21" i="4"/>
  <c r="R21" i="4"/>
  <c r="S21" i="4" s="1"/>
  <c r="N21" i="4"/>
  <c r="M21" i="4"/>
  <c r="L21" i="4"/>
  <c r="K21" i="4"/>
  <c r="I21" i="4"/>
  <c r="J21" i="4" s="1"/>
  <c r="G21" i="4"/>
  <c r="F21" i="4"/>
  <c r="E21" i="4"/>
  <c r="C21" i="4"/>
  <c r="D21" i="4" s="1"/>
  <c r="AH16" i="4"/>
  <c r="AG16" i="4"/>
  <c r="AG33" i="4" s="1"/>
  <c r="AB16" i="4"/>
  <c r="X16" i="4"/>
  <c r="X33" i="4" s="1"/>
  <c r="S16" i="4"/>
  <c r="O16" i="4"/>
  <c r="O33" i="4" s="1"/>
  <c r="J16" i="4"/>
  <c r="H16" i="4"/>
  <c r="H33" i="4" s="1"/>
  <c r="D16" i="4"/>
  <c r="AH15" i="4"/>
  <c r="AI15" i="4" s="1"/>
  <c r="AG15" i="4"/>
  <c r="AG32" i="4" s="1"/>
  <c r="AB15" i="4"/>
  <c r="X15" i="4"/>
  <c r="X32" i="4" s="1"/>
  <c r="S15" i="4"/>
  <c r="O15" i="4"/>
  <c r="O32" i="4" s="1"/>
  <c r="J15" i="4"/>
  <c r="H15" i="4"/>
  <c r="H32" i="4" s="1"/>
  <c r="D15" i="4"/>
  <c r="AI14" i="4"/>
  <c r="AH14" i="4"/>
  <c r="AG14" i="4"/>
  <c r="AB14" i="4"/>
  <c r="X14" i="4"/>
  <c r="X31" i="4" s="1"/>
  <c r="S14" i="4"/>
  <c r="O14" i="4"/>
  <c r="O31" i="4" s="1"/>
  <c r="J14" i="4"/>
  <c r="H14" i="4"/>
  <c r="H31" i="4" s="1"/>
  <c r="D14" i="4"/>
  <c r="AH13" i="4"/>
  <c r="AG13" i="4"/>
  <c r="AG30" i="4" s="1"/>
  <c r="AB13" i="4"/>
  <c r="X13" i="4"/>
  <c r="S13" i="4"/>
  <c r="O13" i="4"/>
  <c r="O30" i="4" s="1"/>
  <c r="J13" i="4"/>
  <c r="H13" i="4"/>
  <c r="H30" i="4" s="1"/>
  <c r="D13" i="4"/>
  <c r="AH12" i="4"/>
  <c r="AI12" i="4" s="1"/>
  <c r="AG12" i="4"/>
  <c r="AG29" i="4" s="1"/>
  <c r="AB12" i="4"/>
  <c r="X12" i="4"/>
  <c r="X29" i="4" s="1"/>
  <c r="S12" i="4"/>
  <c r="O12" i="4"/>
  <c r="J12" i="4"/>
  <c r="H12" i="4"/>
  <c r="H29" i="4" s="1"/>
  <c r="D12" i="4"/>
  <c r="AI11" i="4"/>
  <c r="AH11" i="4"/>
  <c r="AG11" i="4"/>
  <c r="AG28" i="4" s="1"/>
  <c r="AB11" i="4"/>
  <c r="X11" i="4"/>
  <c r="X28" i="4" s="1"/>
  <c r="S11" i="4"/>
  <c r="O11" i="4"/>
  <c r="O28" i="4" s="1"/>
  <c r="J11" i="4"/>
  <c r="H11" i="4"/>
  <c r="D11" i="4"/>
  <c r="AH10" i="4"/>
  <c r="AI10" i="4" s="1"/>
  <c r="AB10" i="4"/>
  <c r="S10" i="4"/>
  <c r="J10" i="4"/>
  <c r="D10" i="4"/>
  <c r="AH9" i="4"/>
  <c r="AI9" i="4" s="1"/>
  <c r="AB9" i="4"/>
  <c r="S9" i="4"/>
  <c r="J9" i="4"/>
  <c r="D9" i="4"/>
  <c r="AH8" i="4"/>
  <c r="AI8" i="4" s="1"/>
  <c r="AB8" i="4"/>
  <c r="S8" i="4"/>
  <c r="J8" i="4"/>
  <c r="D8" i="4"/>
  <c r="AH7" i="4"/>
  <c r="AI7" i="4" s="1"/>
  <c r="AB7" i="4"/>
  <c r="S7" i="4"/>
  <c r="J7" i="4"/>
  <c r="D7" i="4"/>
  <c r="AH6" i="4"/>
  <c r="AI6" i="4" s="1"/>
  <c r="AB6" i="4"/>
  <c r="S6" i="4"/>
  <c r="J6" i="4"/>
  <c r="D6" i="4"/>
  <c r="AH5" i="4"/>
  <c r="AI16" i="4" s="1"/>
  <c r="AB5" i="4"/>
  <c r="S5" i="4"/>
  <c r="J5" i="4"/>
  <c r="D5" i="4"/>
  <c r="AI5" i="4" l="1"/>
  <c r="O22" i="4"/>
  <c r="J28" i="4"/>
  <c r="AH29" i="4"/>
  <c r="AB22" i="4"/>
  <c r="AH22" i="4"/>
  <c r="AI22" i="4" s="1"/>
  <c r="D31" i="4"/>
  <c r="J31" i="4"/>
  <c r="S32" i="4"/>
  <c r="AB33" i="4"/>
  <c r="D32" i="4"/>
  <c r="S33" i="4"/>
  <c r="AI13" i="4"/>
  <c r="D30" i="4"/>
  <c r="J30" i="4"/>
  <c r="S31" i="4"/>
  <c r="AB32" i="4"/>
  <c r="AH32" i="4"/>
  <c r="AI32" i="4" s="1"/>
  <c r="AB21" i="4"/>
  <c r="C37" i="4"/>
  <c r="AH37" i="4" s="1"/>
  <c r="H22" i="4"/>
  <c r="AI30" i="4" l="1"/>
  <c r="AI21" i="4"/>
  <c r="AI29" i="4"/>
  <c r="AI28" i="4"/>
  <c r="AI31" i="4"/>
  <c r="AI33" i="4"/>
  <c r="BP46" i="3" l="1"/>
  <c r="BO46" i="3"/>
  <c r="BN46" i="3"/>
  <c r="BM46" i="3"/>
  <c r="BK46" i="3"/>
  <c r="BL46" i="3" s="1"/>
  <c r="BG46" i="3"/>
  <c r="BF46" i="3"/>
  <c r="BE46" i="3"/>
  <c r="BD46" i="3"/>
  <c r="BB46" i="3"/>
  <c r="AR46" i="3"/>
  <c r="AQ46" i="3"/>
  <c r="AP46" i="3"/>
  <c r="AO46" i="3"/>
  <c r="AN46" i="3"/>
  <c r="AL46" i="3"/>
  <c r="BR46" i="3" s="1"/>
  <c r="AJ46" i="3"/>
  <c r="AI46" i="3"/>
  <c r="AH46" i="3"/>
  <c r="AG46" i="3"/>
  <c r="AE46" i="3"/>
  <c r="AA46" i="3"/>
  <c r="Z46" i="3"/>
  <c r="Y46" i="3"/>
  <c r="X46" i="3"/>
  <c r="V46" i="3"/>
  <c r="W46" i="3" s="1"/>
  <c r="T46" i="3"/>
  <c r="S46" i="3"/>
  <c r="R46" i="3"/>
  <c r="P46" i="3"/>
  <c r="Q46" i="3" s="1"/>
  <c r="L46" i="3"/>
  <c r="K46" i="3"/>
  <c r="I46" i="3"/>
  <c r="G46" i="3"/>
  <c r="F46" i="3"/>
  <c r="E46" i="3"/>
  <c r="C46" i="3"/>
  <c r="BP45" i="3"/>
  <c r="BO45" i="3"/>
  <c r="BN45" i="3"/>
  <c r="BM45" i="3"/>
  <c r="BK45" i="3"/>
  <c r="BR45" i="3" s="1"/>
  <c r="BP44" i="3"/>
  <c r="BO44" i="3"/>
  <c r="BN44" i="3"/>
  <c r="BM44" i="3"/>
  <c r="BK44" i="3"/>
  <c r="BG44" i="3"/>
  <c r="BF44" i="3"/>
  <c r="BE44" i="3"/>
  <c r="BD44" i="3"/>
  <c r="BB44" i="3"/>
  <c r="BC44" i="3" s="1"/>
  <c r="AZ44" i="3"/>
  <c r="AY44" i="3"/>
  <c r="AX44" i="3"/>
  <c r="AW44" i="3"/>
  <c r="AU44" i="3"/>
  <c r="AV44" i="3" s="1"/>
  <c r="AR44" i="3"/>
  <c r="AQ44" i="3"/>
  <c r="AP44" i="3"/>
  <c r="AO44" i="3"/>
  <c r="AN44" i="3"/>
  <c r="AL44" i="3"/>
  <c r="AM44" i="3" s="1"/>
  <c r="AJ44" i="3"/>
  <c r="AI44" i="3"/>
  <c r="AH44" i="3"/>
  <c r="AG44" i="3"/>
  <c r="AE44" i="3"/>
  <c r="AB44" i="3"/>
  <c r="AA44" i="3"/>
  <c r="Z44" i="3"/>
  <c r="Y44" i="3"/>
  <c r="X44" i="3"/>
  <c r="V44" i="3"/>
  <c r="W44" i="3" s="1"/>
  <c r="T44" i="3"/>
  <c r="S44" i="3"/>
  <c r="R44" i="3"/>
  <c r="P44" i="3"/>
  <c r="Q44" i="3" s="1"/>
  <c r="L44" i="3"/>
  <c r="K44" i="3"/>
  <c r="I44" i="3"/>
  <c r="G43" i="3"/>
  <c r="F43" i="3"/>
  <c r="E43" i="3"/>
  <c r="C43" i="3"/>
  <c r="BR43" i="3" s="1"/>
  <c r="BP42" i="3"/>
  <c r="BO42" i="3"/>
  <c r="BN42" i="3"/>
  <c r="BM42" i="3"/>
  <c r="BK42" i="3"/>
  <c r="BL42" i="3" s="1"/>
  <c r="BG42" i="3"/>
  <c r="BF42" i="3"/>
  <c r="BE42" i="3"/>
  <c r="BD42" i="3"/>
  <c r="BB42" i="3"/>
  <c r="BA42" i="3"/>
  <c r="AZ42" i="3"/>
  <c r="AY42" i="3"/>
  <c r="AX42" i="3"/>
  <c r="AW42" i="3"/>
  <c r="AU42" i="3"/>
  <c r="AV37" i="3" s="1"/>
  <c r="AQ42" i="3"/>
  <c r="AP42" i="3"/>
  <c r="AO42" i="3"/>
  <c r="AN42" i="3"/>
  <c r="AL42" i="3"/>
  <c r="AJ42" i="3"/>
  <c r="AI42" i="3"/>
  <c r="AH42" i="3"/>
  <c r="AG42" i="3"/>
  <c r="AE42" i="3"/>
  <c r="AF42" i="3" s="1"/>
  <c r="AA42" i="3"/>
  <c r="Z42" i="3"/>
  <c r="Y42" i="3"/>
  <c r="Y50" i="3" s="1"/>
  <c r="X42" i="3"/>
  <c r="V42" i="3"/>
  <c r="W42" i="3" s="1"/>
  <c r="T42" i="3"/>
  <c r="S42" i="3"/>
  <c r="R42" i="3"/>
  <c r="P42" i="3"/>
  <c r="Q42" i="3" s="1"/>
  <c r="L42" i="3"/>
  <c r="K42" i="3"/>
  <c r="I42" i="3"/>
  <c r="J42" i="3" s="1"/>
  <c r="G42" i="3"/>
  <c r="F42" i="3"/>
  <c r="E42" i="3"/>
  <c r="E50" i="3" s="1"/>
  <c r="C42" i="3"/>
  <c r="D42" i="3" s="1"/>
  <c r="BP41" i="3"/>
  <c r="BO41" i="3"/>
  <c r="BN41" i="3"/>
  <c r="BM41" i="3"/>
  <c r="BK41" i="3"/>
  <c r="BH41" i="3"/>
  <c r="BG41" i="3"/>
  <c r="BF41" i="3"/>
  <c r="BE41" i="3"/>
  <c r="BD41" i="3"/>
  <c r="BB41" i="3"/>
  <c r="BC41" i="3" s="1"/>
  <c r="AZ41" i="3"/>
  <c r="AY41" i="3"/>
  <c r="AX41" i="3"/>
  <c r="AW41" i="3"/>
  <c r="AV41" i="3"/>
  <c r="AU41" i="3"/>
  <c r="AQ41" i="3"/>
  <c r="AP41" i="3"/>
  <c r="AO41" i="3"/>
  <c r="AN41" i="3"/>
  <c r="AL41" i="3"/>
  <c r="AM41" i="3" s="1"/>
  <c r="AJ41" i="3"/>
  <c r="AI41" i="3"/>
  <c r="AH41" i="3"/>
  <c r="AG41" i="3"/>
  <c r="AE41" i="3"/>
  <c r="AF41" i="3" s="1"/>
  <c r="AA41" i="3"/>
  <c r="Z41" i="3"/>
  <c r="Y41" i="3"/>
  <c r="X41" i="3"/>
  <c r="V41" i="3"/>
  <c r="W41" i="3" s="1"/>
  <c r="T41" i="3"/>
  <c r="S41" i="3"/>
  <c r="R41" i="3"/>
  <c r="P41" i="3"/>
  <c r="Q41" i="3" s="1"/>
  <c r="L41" i="3"/>
  <c r="K41" i="3"/>
  <c r="I41" i="3"/>
  <c r="J41" i="3" s="1"/>
  <c r="G41" i="3"/>
  <c r="F41" i="3"/>
  <c r="E41" i="3"/>
  <c r="C41" i="3"/>
  <c r="D41" i="3" s="1"/>
  <c r="BQ40" i="3"/>
  <c r="BP40" i="3"/>
  <c r="BO40" i="3"/>
  <c r="BN40" i="3"/>
  <c r="BM40" i="3"/>
  <c r="BK40" i="3"/>
  <c r="BL40" i="3" s="1"/>
  <c r="BG40" i="3"/>
  <c r="BF40" i="3"/>
  <c r="BE40" i="3"/>
  <c r="BD40" i="3"/>
  <c r="BC40" i="3"/>
  <c r="BB40" i="3"/>
  <c r="AZ40" i="3"/>
  <c r="AY40" i="3"/>
  <c r="AX40" i="3"/>
  <c r="AW40" i="3"/>
  <c r="AU40" i="3"/>
  <c r="AV40" i="3" s="1"/>
  <c r="AQ40" i="3"/>
  <c r="AP40" i="3"/>
  <c r="AO40" i="3"/>
  <c r="AN40" i="3"/>
  <c r="AL40" i="3"/>
  <c r="AM40" i="3" s="1"/>
  <c r="AJ40" i="3"/>
  <c r="AI40" i="3"/>
  <c r="AI50" i="3" s="1"/>
  <c r="AH40" i="3"/>
  <c r="AG40" i="3"/>
  <c r="AE40" i="3"/>
  <c r="AF40" i="3" s="1"/>
  <c r="AA40" i="3"/>
  <c r="Z40" i="3"/>
  <c r="Y40" i="3"/>
  <c r="X40" i="3"/>
  <c r="V40" i="3"/>
  <c r="U40" i="3"/>
  <c r="T40" i="3"/>
  <c r="S40" i="3"/>
  <c r="R40" i="3"/>
  <c r="P40" i="3"/>
  <c r="M40" i="3"/>
  <c r="L40" i="3"/>
  <c r="K40" i="3"/>
  <c r="I40" i="3"/>
  <c r="J40" i="3" s="1"/>
  <c r="G40" i="3"/>
  <c r="F40" i="3"/>
  <c r="E40" i="3"/>
  <c r="C40" i="3"/>
  <c r="D40" i="3" s="1"/>
  <c r="BP39" i="3"/>
  <c r="BO39" i="3"/>
  <c r="BN39" i="3"/>
  <c r="BM39" i="3"/>
  <c r="BL39" i="3"/>
  <c r="BK39" i="3"/>
  <c r="BG39" i="3"/>
  <c r="BF39" i="3"/>
  <c r="BE39" i="3"/>
  <c r="BD39" i="3"/>
  <c r="BB39" i="3"/>
  <c r="BC39" i="3" s="1"/>
  <c r="AZ39" i="3"/>
  <c r="AY39" i="3"/>
  <c r="AX39" i="3"/>
  <c r="AW39" i="3"/>
  <c r="AU39" i="3"/>
  <c r="AV39" i="3" s="1"/>
  <c r="AQ39" i="3"/>
  <c r="AP39" i="3"/>
  <c r="AO39" i="3"/>
  <c r="AN39" i="3"/>
  <c r="AL39" i="3"/>
  <c r="AM39" i="3" s="1"/>
  <c r="AJ39" i="3"/>
  <c r="AI39" i="3"/>
  <c r="AH39" i="3"/>
  <c r="AG39" i="3"/>
  <c r="AE39" i="3"/>
  <c r="AB39" i="3"/>
  <c r="AA39" i="3"/>
  <c r="Z39" i="3"/>
  <c r="Y39" i="3"/>
  <c r="X39" i="3"/>
  <c r="V39" i="3"/>
  <c r="W40" i="3" s="1"/>
  <c r="T39" i="3"/>
  <c r="S39" i="3"/>
  <c r="R39" i="3"/>
  <c r="P39" i="3"/>
  <c r="BR39" i="3" s="1"/>
  <c r="L39" i="3"/>
  <c r="K39" i="3"/>
  <c r="I39" i="3"/>
  <c r="H39" i="3"/>
  <c r="G39" i="3"/>
  <c r="F39" i="3"/>
  <c r="E39" i="3"/>
  <c r="C39" i="3"/>
  <c r="BP38" i="3"/>
  <c r="BO38" i="3"/>
  <c r="BN38" i="3"/>
  <c r="BM38" i="3"/>
  <c r="BM50" i="3" s="1"/>
  <c r="BK38" i="3"/>
  <c r="BL38" i="3" s="1"/>
  <c r="BG38" i="3"/>
  <c r="BF38" i="3"/>
  <c r="BE38" i="3"/>
  <c r="BE50" i="3" s="1"/>
  <c r="BD38" i="3"/>
  <c r="BB38" i="3"/>
  <c r="BC38" i="3" s="1"/>
  <c r="AZ38" i="3"/>
  <c r="AY38" i="3"/>
  <c r="AX38" i="3"/>
  <c r="AW38" i="3"/>
  <c r="AU38" i="3"/>
  <c r="AV38" i="3" s="1"/>
  <c r="AQ38" i="3"/>
  <c r="AQ50" i="3" s="1"/>
  <c r="AP38" i="3"/>
  <c r="AO38" i="3"/>
  <c r="AN38" i="3"/>
  <c r="AL38" i="3"/>
  <c r="AK38" i="3"/>
  <c r="AJ38" i="3"/>
  <c r="AI38" i="3"/>
  <c r="AH38" i="3"/>
  <c r="AG38" i="3"/>
  <c r="AE38" i="3"/>
  <c r="AE50" i="3" s="1"/>
  <c r="AA38" i="3"/>
  <c r="Z38" i="3"/>
  <c r="Y38" i="3"/>
  <c r="X38" i="3"/>
  <c r="W38" i="3"/>
  <c r="V38" i="3"/>
  <c r="T38" i="3"/>
  <c r="S38" i="3"/>
  <c r="R38" i="3"/>
  <c r="Q38" i="3"/>
  <c r="P38" i="3"/>
  <c r="L38" i="3"/>
  <c r="K38" i="3"/>
  <c r="I38" i="3"/>
  <c r="I50" i="3" s="1"/>
  <c r="G38" i="3"/>
  <c r="F38" i="3"/>
  <c r="E38" i="3"/>
  <c r="C38" i="3"/>
  <c r="D43" i="3" s="1"/>
  <c r="BP37" i="3"/>
  <c r="BP50" i="3" s="1"/>
  <c r="BO37" i="3"/>
  <c r="BO50" i="3" s="1"/>
  <c r="BN37" i="3"/>
  <c r="BN50" i="3" s="1"/>
  <c r="BM37" i="3"/>
  <c r="BK37" i="3"/>
  <c r="BL37" i="3" s="1"/>
  <c r="BG37" i="3"/>
  <c r="BG50" i="3" s="1"/>
  <c r="BF37" i="3"/>
  <c r="BF50" i="3" s="1"/>
  <c r="BE37" i="3"/>
  <c r="BD37" i="3"/>
  <c r="BD50" i="3" s="1"/>
  <c r="BB37" i="3"/>
  <c r="BC37" i="3" s="1"/>
  <c r="AZ37" i="3"/>
  <c r="AZ50" i="3" s="1"/>
  <c r="AY37" i="3"/>
  <c r="AY50" i="3" s="1"/>
  <c r="AX37" i="3"/>
  <c r="AX50" i="3" s="1"/>
  <c r="AW37" i="3"/>
  <c r="AW50" i="3" s="1"/>
  <c r="AU37" i="3"/>
  <c r="AU50" i="3" s="1"/>
  <c r="AR37" i="3"/>
  <c r="AQ37" i="3"/>
  <c r="AP37" i="3"/>
  <c r="AP50" i="3" s="1"/>
  <c r="AO37" i="3"/>
  <c r="AO50" i="3" s="1"/>
  <c r="AN37" i="3"/>
  <c r="AN50" i="3" s="1"/>
  <c r="AL37" i="3"/>
  <c r="AM42" i="3" s="1"/>
  <c r="AJ37" i="3"/>
  <c r="AJ50" i="3" s="1"/>
  <c r="AI37" i="3"/>
  <c r="AH37" i="3"/>
  <c r="AH50" i="3" s="1"/>
  <c r="AG37" i="3"/>
  <c r="AG50" i="3" s="1"/>
  <c r="AF37" i="3"/>
  <c r="AE37" i="3"/>
  <c r="AA37" i="3"/>
  <c r="AA50" i="3" s="1"/>
  <c r="Z37" i="3"/>
  <c r="Z50" i="3" s="1"/>
  <c r="Y37" i="3"/>
  <c r="X37" i="3"/>
  <c r="X50" i="3" s="1"/>
  <c r="V37" i="3"/>
  <c r="V50" i="3" s="1"/>
  <c r="T37" i="3"/>
  <c r="T50" i="3" s="1"/>
  <c r="S37" i="3"/>
  <c r="S50" i="3" s="1"/>
  <c r="R37" i="3"/>
  <c r="R50" i="3" s="1"/>
  <c r="P37" i="3"/>
  <c r="BR37" i="3" s="1"/>
  <c r="L37" i="3"/>
  <c r="L50" i="3" s="1"/>
  <c r="K37" i="3"/>
  <c r="K50" i="3" s="1"/>
  <c r="J37" i="3"/>
  <c r="I37" i="3"/>
  <c r="G37" i="3"/>
  <c r="G50" i="3" s="1"/>
  <c r="F37" i="3"/>
  <c r="F50" i="3" s="1"/>
  <c r="E37" i="3"/>
  <c r="D37" i="3"/>
  <c r="C37" i="3"/>
  <c r="C50" i="3" s="1"/>
  <c r="BP31" i="3"/>
  <c r="BO31" i="3"/>
  <c r="BN31" i="3"/>
  <c r="BM31" i="3"/>
  <c r="BK31" i="3"/>
  <c r="BL31" i="3" s="1"/>
  <c r="BG31" i="3"/>
  <c r="BF31" i="3"/>
  <c r="BE31" i="3"/>
  <c r="BD31" i="3"/>
  <c r="BB31" i="3"/>
  <c r="BH31" i="3" s="1"/>
  <c r="AZ31" i="3"/>
  <c r="AY31" i="3"/>
  <c r="AX31" i="3"/>
  <c r="AW31" i="3"/>
  <c r="AU31" i="3"/>
  <c r="BA31" i="3" s="1"/>
  <c r="AQ31" i="3"/>
  <c r="AP31" i="3"/>
  <c r="AO31" i="3"/>
  <c r="AN31" i="3"/>
  <c r="AM31" i="3"/>
  <c r="AL31" i="3"/>
  <c r="AR31" i="3" s="1"/>
  <c r="AJ31" i="3"/>
  <c r="AI31" i="3"/>
  <c r="AH31" i="3"/>
  <c r="AG31" i="3"/>
  <c r="AE31" i="3"/>
  <c r="AK31" i="3" s="1"/>
  <c r="AA31" i="3"/>
  <c r="Z31" i="3"/>
  <c r="Y31" i="3"/>
  <c r="X31" i="3"/>
  <c r="V31" i="3"/>
  <c r="W31" i="3" s="1"/>
  <c r="U31" i="3"/>
  <c r="T31" i="3"/>
  <c r="S31" i="3"/>
  <c r="R31" i="3"/>
  <c r="P31" i="3"/>
  <c r="Q31" i="3" s="1"/>
  <c r="M31" i="3"/>
  <c r="L31" i="3"/>
  <c r="K31" i="3"/>
  <c r="I31" i="3"/>
  <c r="J31" i="3" s="1"/>
  <c r="G31" i="3"/>
  <c r="F31" i="3"/>
  <c r="E31" i="3"/>
  <c r="C31" i="3"/>
  <c r="D31" i="3" s="1"/>
  <c r="BP30" i="3"/>
  <c r="BO30" i="3"/>
  <c r="BN30" i="3"/>
  <c r="BM30" i="3"/>
  <c r="BK30" i="3"/>
  <c r="BL30" i="3" s="1"/>
  <c r="BG30" i="3"/>
  <c r="BF30" i="3"/>
  <c r="BE30" i="3"/>
  <c r="BD30" i="3"/>
  <c r="BB30" i="3"/>
  <c r="BC30" i="3" s="1"/>
  <c r="AZ30" i="3"/>
  <c r="AY30" i="3"/>
  <c r="AX30" i="3"/>
  <c r="AW30" i="3"/>
  <c r="AU30" i="3"/>
  <c r="AV30" i="3" s="1"/>
  <c r="AQ30" i="3"/>
  <c r="AP30" i="3"/>
  <c r="AO30" i="3"/>
  <c r="AN30" i="3"/>
  <c r="AL30" i="3"/>
  <c r="AM30" i="3" s="1"/>
  <c r="AJ30" i="3"/>
  <c r="AI30" i="3"/>
  <c r="AH30" i="3"/>
  <c r="AG30" i="3"/>
  <c r="AE30" i="3"/>
  <c r="AF30" i="3" s="1"/>
  <c r="AA30" i="3"/>
  <c r="Z30" i="3"/>
  <c r="Y30" i="3"/>
  <c r="X30" i="3"/>
  <c r="V30" i="3"/>
  <c r="W30" i="3" s="1"/>
  <c r="T30" i="3"/>
  <c r="S30" i="3"/>
  <c r="R30" i="3"/>
  <c r="P30" i="3"/>
  <c r="Q30" i="3" s="1"/>
  <c r="L30" i="3"/>
  <c r="K30" i="3"/>
  <c r="J30" i="3"/>
  <c r="I30" i="3"/>
  <c r="G30" i="3"/>
  <c r="F30" i="3"/>
  <c r="E30" i="3"/>
  <c r="C30" i="3"/>
  <c r="H31" i="3" s="1"/>
  <c r="BR24" i="3"/>
  <c r="BS24" i="3" s="1"/>
  <c r="BQ24" i="3"/>
  <c r="BQ46" i="3" s="1"/>
  <c r="BL24" i="3"/>
  <c r="BH24" i="3"/>
  <c r="BH46" i="3" s="1"/>
  <c r="BC24" i="3"/>
  <c r="AR24" i="3"/>
  <c r="AM24" i="3"/>
  <c r="AK24" i="3"/>
  <c r="AK46" i="3" s="1"/>
  <c r="AF24" i="3"/>
  <c r="AB24" i="3"/>
  <c r="AB46" i="3" s="1"/>
  <c r="W24" i="3"/>
  <c r="U24" i="3"/>
  <c r="U46" i="3" s="1"/>
  <c r="Q24" i="3"/>
  <c r="M24" i="3"/>
  <c r="M46" i="3" s="1"/>
  <c r="J24" i="3"/>
  <c r="H24" i="3"/>
  <c r="H46" i="3" s="1"/>
  <c r="D24" i="3"/>
  <c r="BR23" i="3"/>
  <c r="BS23" i="3" s="1"/>
  <c r="BQ23" i="3"/>
  <c r="BQ45" i="3" s="1"/>
  <c r="BL23" i="3"/>
  <c r="BR22" i="3"/>
  <c r="BS22" i="3" s="1"/>
  <c r="BQ22" i="3"/>
  <c r="BQ44" i="3" s="1"/>
  <c r="BL22" i="3"/>
  <c r="BH22" i="3"/>
  <c r="BH44" i="3" s="1"/>
  <c r="BC22" i="3"/>
  <c r="BA22" i="3"/>
  <c r="BA44" i="3" s="1"/>
  <c r="AV22" i="3"/>
  <c r="AR22" i="3"/>
  <c r="AM22" i="3"/>
  <c r="AK22" i="3"/>
  <c r="AK44" i="3" s="1"/>
  <c r="AF22" i="3"/>
  <c r="AB22" i="3"/>
  <c r="W22" i="3"/>
  <c r="U22" i="3"/>
  <c r="U44" i="3" s="1"/>
  <c r="M22" i="3"/>
  <c r="M44" i="3" s="1"/>
  <c r="J22" i="3"/>
  <c r="BR21" i="3"/>
  <c r="H21" i="3"/>
  <c r="H43" i="3" s="1"/>
  <c r="D21" i="3"/>
  <c r="BR20" i="3"/>
  <c r="BS20" i="3" s="1"/>
  <c r="BQ20" i="3"/>
  <c r="BQ42" i="3" s="1"/>
  <c r="BL20" i="3"/>
  <c r="BH20" i="3"/>
  <c r="BH42" i="3" s="1"/>
  <c r="BC20" i="3"/>
  <c r="BA20" i="3"/>
  <c r="AV20" i="3"/>
  <c r="AR20" i="3"/>
  <c r="AR42" i="3" s="1"/>
  <c r="AM20" i="3"/>
  <c r="AK20" i="3"/>
  <c r="AK42" i="3" s="1"/>
  <c r="AF20" i="3"/>
  <c r="AB20" i="3"/>
  <c r="AB42" i="3" s="1"/>
  <c r="W20" i="3"/>
  <c r="U20" i="3"/>
  <c r="U42" i="3" s="1"/>
  <c r="Q20" i="3"/>
  <c r="M20" i="3"/>
  <c r="M42" i="3" s="1"/>
  <c r="J20" i="3"/>
  <c r="H20" i="3"/>
  <c r="H42" i="3" s="1"/>
  <c r="D20" i="3"/>
  <c r="BR19" i="3"/>
  <c r="BQ19" i="3"/>
  <c r="BQ41" i="3" s="1"/>
  <c r="BL19" i="3"/>
  <c r="BH19" i="3"/>
  <c r="BC19" i="3"/>
  <c r="BA19" i="3"/>
  <c r="BA41" i="3" s="1"/>
  <c r="AV19" i="3"/>
  <c r="AR19" i="3"/>
  <c r="AR41" i="3" s="1"/>
  <c r="AM19" i="3"/>
  <c r="AK19" i="3"/>
  <c r="AK41" i="3" s="1"/>
  <c r="AF19" i="3"/>
  <c r="AB19" i="3"/>
  <c r="AB41" i="3" s="1"/>
  <c r="W19" i="3"/>
  <c r="U19" i="3"/>
  <c r="U41" i="3" s="1"/>
  <c r="Q19" i="3"/>
  <c r="M19" i="3"/>
  <c r="M41" i="3" s="1"/>
  <c r="J19" i="3"/>
  <c r="H19" i="3"/>
  <c r="H41" i="3" s="1"/>
  <c r="D19" i="3"/>
  <c r="BR18" i="3"/>
  <c r="BQ18" i="3"/>
  <c r="BL18" i="3"/>
  <c r="BH18" i="3"/>
  <c r="BH40" i="3" s="1"/>
  <c r="BC18" i="3"/>
  <c r="BA18" i="3"/>
  <c r="BA40" i="3" s="1"/>
  <c r="AV18" i="3"/>
  <c r="AR18" i="3"/>
  <c r="AR40" i="3" s="1"/>
  <c r="AM18" i="3"/>
  <c r="AK18" i="3"/>
  <c r="AK40" i="3" s="1"/>
  <c r="AF18" i="3"/>
  <c r="AB18" i="3"/>
  <c r="AB40" i="3" s="1"/>
  <c r="W18" i="3"/>
  <c r="U18" i="3"/>
  <c r="Q18" i="3"/>
  <c r="M18" i="3"/>
  <c r="J18" i="3"/>
  <c r="H18" i="3"/>
  <c r="H40" i="3" s="1"/>
  <c r="D18" i="3"/>
  <c r="BR17" i="3"/>
  <c r="BS17" i="3" s="1"/>
  <c r="BQ17" i="3"/>
  <c r="BQ39" i="3" s="1"/>
  <c r="BL17" i="3"/>
  <c r="BH17" i="3"/>
  <c r="BH39" i="3" s="1"/>
  <c r="BC17" i="3"/>
  <c r="BA17" i="3"/>
  <c r="BA39" i="3" s="1"/>
  <c r="AV17" i="3"/>
  <c r="AR17" i="3"/>
  <c r="AR39" i="3" s="1"/>
  <c r="AM17" i="3"/>
  <c r="AK17" i="3"/>
  <c r="AK39" i="3" s="1"/>
  <c r="AF17" i="3"/>
  <c r="AB17" i="3"/>
  <c r="W17" i="3"/>
  <c r="U17" i="3"/>
  <c r="U39" i="3" s="1"/>
  <c r="Q17" i="3"/>
  <c r="M17" i="3"/>
  <c r="M39" i="3" s="1"/>
  <c r="J17" i="3"/>
  <c r="H17" i="3"/>
  <c r="D17" i="3"/>
  <c r="BR16" i="3"/>
  <c r="BQ16" i="3"/>
  <c r="BQ38" i="3" s="1"/>
  <c r="BL16" i="3"/>
  <c r="BH16" i="3"/>
  <c r="BH38" i="3" s="1"/>
  <c r="BC16" i="3"/>
  <c r="BA16" i="3"/>
  <c r="BA38" i="3" s="1"/>
  <c r="AV16" i="3"/>
  <c r="AR16" i="3"/>
  <c r="AR38" i="3" s="1"/>
  <c r="AM16" i="3"/>
  <c r="AK16" i="3"/>
  <c r="AF16" i="3"/>
  <c r="AB16" i="3"/>
  <c r="AB38" i="3" s="1"/>
  <c r="W16" i="3"/>
  <c r="U16" i="3"/>
  <c r="U38" i="3" s="1"/>
  <c r="Q16" i="3"/>
  <c r="M16" i="3"/>
  <c r="M38" i="3" s="1"/>
  <c r="J16" i="3"/>
  <c r="H16" i="3"/>
  <c r="H38" i="3" s="1"/>
  <c r="D16" i="3"/>
  <c r="BR15" i="3"/>
  <c r="BQ15" i="3"/>
  <c r="BQ37" i="3" s="1"/>
  <c r="BL15" i="3"/>
  <c r="BH15" i="3"/>
  <c r="BH37" i="3" s="1"/>
  <c r="BC15" i="3"/>
  <c r="BA15" i="3"/>
  <c r="BA37" i="3" s="1"/>
  <c r="AV15" i="3"/>
  <c r="AR15" i="3"/>
  <c r="AM15" i="3"/>
  <c r="AK15" i="3"/>
  <c r="AK37" i="3" s="1"/>
  <c r="AF15" i="3"/>
  <c r="AB15" i="3"/>
  <c r="AB37" i="3" s="1"/>
  <c r="W15" i="3"/>
  <c r="U15" i="3"/>
  <c r="U37" i="3" s="1"/>
  <c r="Q15" i="3"/>
  <c r="M15" i="3"/>
  <c r="M37" i="3" s="1"/>
  <c r="J15" i="3"/>
  <c r="H15" i="3"/>
  <c r="H37" i="3" s="1"/>
  <c r="D15" i="3"/>
  <c r="BR14" i="3"/>
  <c r="BS14" i="3" s="1"/>
  <c r="BL14" i="3"/>
  <c r="BC14" i="3"/>
  <c r="AM14" i="3"/>
  <c r="AF14" i="3"/>
  <c r="W14" i="3"/>
  <c r="Q14" i="3"/>
  <c r="J14" i="3"/>
  <c r="D14" i="3"/>
  <c r="BR13" i="3"/>
  <c r="BL13" i="3"/>
  <c r="AM13" i="3"/>
  <c r="BR12" i="3"/>
  <c r="BL12" i="3"/>
  <c r="BC12" i="3"/>
  <c r="AV12" i="3"/>
  <c r="AM12" i="3"/>
  <c r="AF12" i="3"/>
  <c r="W12" i="3"/>
  <c r="J12" i="3"/>
  <c r="BR11" i="3"/>
  <c r="BS11" i="3" s="1"/>
  <c r="AM11" i="3"/>
  <c r="D11" i="3"/>
  <c r="BR10" i="3"/>
  <c r="BS13" i="3" s="1"/>
  <c r="BL10" i="3"/>
  <c r="BC10" i="3"/>
  <c r="AV10" i="3"/>
  <c r="AM10" i="3"/>
  <c r="AF10" i="3"/>
  <c r="W10" i="3"/>
  <c r="Q10" i="3"/>
  <c r="J10" i="3"/>
  <c r="D10" i="3"/>
  <c r="BR9" i="3"/>
  <c r="BL9" i="3"/>
  <c r="BC9" i="3"/>
  <c r="AV9" i="3"/>
  <c r="AM9" i="3"/>
  <c r="AF9" i="3"/>
  <c r="W9" i="3"/>
  <c r="Q9" i="3"/>
  <c r="J9" i="3"/>
  <c r="D9" i="3"/>
  <c r="BR8" i="3"/>
  <c r="BS8" i="3" s="1"/>
  <c r="BL8" i="3"/>
  <c r="BC8" i="3"/>
  <c r="AV8" i="3"/>
  <c r="AM8" i="3"/>
  <c r="AF8" i="3"/>
  <c r="W8" i="3"/>
  <c r="Q8" i="3"/>
  <c r="J8" i="3"/>
  <c r="D8" i="3"/>
  <c r="BR7" i="3"/>
  <c r="BS7" i="3" s="1"/>
  <c r="BL7" i="3"/>
  <c r="BC7" i="3"/>
  <c r="AV7" i="3"/>
  <c r="AM7" i="3"/>
  <c r="AF7" i="3"/>
  <c r="W7" i="3"/>
  <c r="Q7" i="3"/>
  <c r="J7" i="3"/>
  <c r="D7" i="3"/>
  <c r="BR6" i="3"/>
  <c r="BS6" i="3" s="1"/>
  <c r="BL6" i="3"/>
  <c r="BC6" i="3"/>
  <c r="AV6" i="3"/>
  <c r="AM6" i="3"/>
  <c r="AF6" i="3"/>
  <c r="W6" i="3"/>
  <c r="Q6" i="3"/>
  <c r="J6" i="3"/>
  <c r="D6" i="3"/>
  <c r="BS5" i="3"/>
  <c r="BR5" i="3"/>
  <c r="BL5" i="3"/>
  <c r="BC5" i="3"/>
  <c r="AV5" i="3"/>
  <c r="AM5" i="3"/>
  <c r="AF5" i="3"/>
  <c r="W5" i="3"/>
  <c r="Q5" i="3"/>
  <c r="J5" i="3"/>
  <c r="D5" i="3"/>
  <c r="BB50" i="3" l="1"/>
  <c r="AF31" i="3"/>
  <c r="Q37" i="3"/>
  <c r="W37" i="3"/>
  <c r="BR38" i="3"/>
  <c r="BS39" i="3" s="1"/>
  <c r="BK50" i="3"/>
  <c r="BS15" i="3"/>
  <c r="BL44" i="3"/>
  <c r="BR44" i="3"/>
  <c r="D46" i="3"/>
  <c r="J46" i="3"/>
  <c r="AF46" i="3"/>
  <c r="P50" i="3"/>
  <c r="BS10" i="3"/>
  <c r="D30" i="3"/>
  <c r="AV31" i="3"/>
  <c r="AM37" i="3"/>
  <c r="D38" i="3"/>
  <c r="J38" i="3"/>
  <c r="AF38" i="3"/>
  <c r="Q39" i="3"/>
  <c r="W39" i="3"/>
  <c r="BR40" i="3"/>
  <c r="BS40" i="3" s="1"/>
  <c r="AV42" i="3"/>
  <c r="AM46" i="3"/>
  <c r="BS18" i="3"/>
  <c r="BS9" i="3"/>
  <c r="BS12" i="3"/>
  <c r="BS19" i="3"/>
  <c r="BR30" i="3"/>
  <c r="BC31" i="3"/>
  <c r="BQ31" i="3"/>
  <c r="AM38" i="3"/>
  <c r="D39" i="3"/>
  <c r="J39" i="3"/>
  <c r="AF39" i="3"/>
  <c r="Q40" i="3"/>
  <c r="BL41" i="3"/>
  <c r="BR41" i="3"/>
  <c r="BC42" i="3"/>
  <c r="J44" i="3"/>
  <c r="AF44" i="3"/>
  <c r="BC46" i="3"/>
  <c r="AL50" i="3"/>
  <c r="BR50" i="3" s="1"/>
  <c r="BS21" i="3"/>
  <c r="AB31" i="3"/>
  <c r="BR31" i="3"/>
  <c r="BS31" i="3" s="1"/>
  <c r="BR42" i="3"/>
  <c r="BL45" i="3"/>
  <c r="BS16" i="3"/>
  <c r="BS42" i="3" l="1"/>
  <c r="BS30" i="3"/>
  <c r="BS38" i="3"/>
  <c r="BS46" i="3"/>
  <c r="BS45" i="3"/>
  <c r="BS41" i="3"/>
  <c r="BS44" i="3"/>
  <c r="BS43" i="3"/>
  <c r="BS37" i="3"/>
  <c r="G43" i="2" l="1"/>
  <c r="N39" i="2"/>
  <c r="M39" i="2"/>
  <c r="L39" i="2"/>
  <c r="K39" i="2"/>
  <c r="I39" i="2"/>
  <c r="J39" i="2" s="1"/>
  <c r="H39" i="2"/>
  <c r="G39" i="2"/>
  <c r="F39" i="2"/>
  <c r="E39" i="2"/>
  <c r="C39" i="2"/>
  <c r="O39" i="2" s="1"/>
  <c r="G38" i="2"/>
  <c r="F38" i="2"/>
  <c r="E38" i="2"/>
  <c r="D38" i="2"/>
  <c r="C38" i="2"/>
  <c r="O38" i="2" s="1"/>
  <c r="M37" i="2"/>
  <c r="L37" i="2"/>
  <c r="K37" i="2"/>
  <c r="I37" i="2"/>
  <c r="J37" i="2" s="1"/>
  <c r="G37" i="2"/>
  <c r="F37" i="2"/>
  <c r="E37" i="2"/>
  <c r="C37" i="2"/>
  <c r="D37" i="2" s="1"/>
  <c r="M36" i="2"/>
  <c r="L36" i="2"/>
  <c r="K36" i="2"/>
  <c r="I36" i="2"/>
  <c r="J36" i="2" s="1"/>
  <c r="H36" i="2"/>
  <c r="G36" i="2"/>
  <c r="F36" i="2"/>
  <c r="E36" i="2"/>
  <c r="C36" i="2"/>
  <c r="D36" i="2" s="1"/>
  <c r="M35" i="2"/>
  <c r="L35" i="2"/>
  <c r="K35" i="2"/>
  <c r="J35" i="2"/>
  <c r="I35" i="2"/>
  <c r="O35" i="2" s="1"/>
  <c r="N34" i="2"/>
  <c r="M34" i="2"/>
  <c r="L34" i="2"/>
  <c r="K34" i="2"/>
  <c r="I34" i="2"/>
  <c r="J34" i="2" s="1"/>
  <c r="G34" i="2"/>
  <c r="F34" i="2"/>
  <c r="E34" i="2"/>
  <c r="C34" i="2"/>
  <c r="D34" i="2" s="1"/>
  <c r="N33" i="2"/>
  <c r="M33" i="2"/>
  <c r="L33" i="2"/>
  <c r="K33" i="2"/>
  <c r="I33" i="2"/>
  <c r="J33" i="2" s="1"/>
  <c r="G33" i="2"/>
  <c r="F33" i="2"/>
  <c r="E33" i="2"/>
  <c r="C33" i="2"/>
  <c r="O33" i="2" s="1"/>
  <c r="M32" i="2"/>
  <c r="M43" i="2" s="1"/>
  <c r="L32" i="2"/>
  <c r="L43" i="2" s="1"/>
  <c r="K32" i="2"/>
  <c r="K43" i="2" s="1"/>
  <c r="J32" i="2"/>
  <c r="I32" i="2"/>
  <c r="G32" i="2"/>
  <c r="F32" i="2"/>
  <c r="F43" i="2" s="1"/>
  <c r="E32" i="2"/>
  <c r="E43" i="2" s="1"/>
  <c r="D32" i="2"/>
  <c r="C32" i="2"/>
  <c r="O32" i="2" s="1"/>
  <c r="M27" i="2"/>
  <c r="L27" i="2"/>
  <c r="K27" i="2"/>
  <c r="I27" i="2"/>
  <c r="J27" i="2" s="1"/>
  <c r="H27" i="2"/>
  <c r="G27" i="2"/>
  <c r="F27" i="2"/>
  <c r="E27" i="2"/>
  <c r="C27" i="2"/>
  <c r="O27" i="2" s="1"/>
  <c r="O26" i="2"/>
  <c r="P26" i="2" s="1"/>
  <c r="M26" i="2"/>
  <c r="L26" i="2"/>
  <c r="K26" i="2"/>
  <c r="I26" i="2"/>
  <c r="J26" i="2" s="1"/>
  <c r="G26" i="2"/>
  <c r="F26" i="2"/>
  <c r="E26" i="2"/>
  <c r="C26" i="2"/>
  <c r="D26" i="2" s="1"/>
  <c r="O21" i="2"/>
  <c r="N21" i="2"/>
  <c r="J21" i="2"/>
  <c r="H21" i="2"/>
  <c r="D21" i="2"/>
  <c r="R20" i="2"/>
  <c r="O20" i="2"/>
  <c r="P20" i="2" s="1"/>
  <c r="H20" i="2"/>
  <c r="H38" i="2" s="1"/>
  <c r="D20" i="2"/>
  <c r="O19" i="2"/>
  <c r="P19" i="2" s="1"/>
  <c r="N19" i="2"/>
  <c r="N37" i="2" s="1"/>
  <c r="J19" i="2"/>
  <c r="H19" i="2"/>
  <c r="H37" i="2" s="1"/>
  <c r="D19" i="2"/>
  <c r="O18" i="2"/>
  <c r="R18" i="2" s="1"/>
  <c r="N18" i="2"/>
  <c r="N36" i="2" s="1"/>
  <c r="J18" i="2"/>
  <c r="H18" i="2"/>
  <c r="D18" i="2"/>
  <c r="R17" i="2"/>
  <c r="O17" i="2"/>
  <c r="N17" i="2"/>
  <c r="N35" i="2" s="1"/>
  <c r="J17" i="2"/>
  <c r="O16" i="2"/>
  <c r="N16" i="2"/>
  <c r="J16" i="2"/>
  <c r="H16" i="2"/>
  <c r="H34" i="2" s="1"/>
  <c r="D16" i="2"/>
  <c r="R15" i="2"/>
  <c r="O15" i="2"/>
  <c r="P15" i="2" s="1"/>
  <c r="N15" i="2"/>
  <c r="J15" i="2"/>
  <c r="H15" i="2"/>
  <c r="H33" i="2" s="1"/>
  <c r="D15" i="2"/>
  <c r="O14" i="2"/>
  <c r="R14" i="2" s="1"/>
  <c r="N14" i="2"/>
  <c r="N32" i="2" s="1"/>
  <c r="J14" i="2"/>
  <c r="H14" i="2"/>
  <c r="H32" i="2" s="1"/>
  <c r="D14" i="2"/>
  <c r="O13" i="2"/>
  <c r="P13" i="2" s="1"/>
  <c r="J13" i="2"/>
  <c r="D13" i="2"/>
  <c r="O12" i="2"/>
  <c r="D12" i="2"/>
  <c r="O11" i="2"/>
  <c r="R19" i="2" s="1"/>
  <c r="J11" i="2"/>
  <c r="D11" i="2"/>
  <c r="O10" i="2"/>
  <c r="P10" i="2" s="1"/>
  <c r="J10" i="2"/>
  <c r="D10" i="2"/>
  <c r="O9" i="2"/>
  <c r="P9" i="2" s="1"/>
  <c r="J9" i="2"/>
  <c r="O8" i="2"/>
  <c r="P8" i="2" s="1"/>
  <c r="J8" i="2"/>
  <c r="D8" i="2"/>
  <c r="O7" i="2"/>
  <c r="J7" i="2"/>
  <c r="D7" i="2"/>
  <c r="P6" i="2"/>
  <c r="O6" i="2"/>
  <c r="J6" i="2"/>
  <c r="D6" i="2"/>
  <c r="E31" i="1"/>
  <c r="C31" i="1"/>
  <c r="I31" i="1" s="1"/>
  <c r="I27" i="1"/>
  <c r="H27" i="1"/>
  <c r="G27" i="1"/>
  <c r="F27" i="1"/>
  <c r="E27" i="1"/>
  <c r="C27" i="1"/>
  <c r="D27" i="1" s="1"/>
  <c r="G26" i="1"/>
  <c r="F26" i="1"/>
  <c r="E26" i="1"/>
  <c r="C26" i="1"/>
  <c r="D26" i="1" s="1"/>
  <c r="G25" i="1"/>
  <c r="F25" i="1"/>
  <c r="E25" i="1"/>
  <c r="C25" i="1"/>
  <c r="D25" i="1" s="1"/>
  <c r="H24" i="1"/>
  <c r="G24" i="1"/>
  <c r="G31" i="1" s="1"/>
  <c r="F24" i="1"/>
  <c r="F31" i="1" s="1"/>
  <c r="E24" i="1"/>
  <c r="C24" i="1"/>
  <c r="D24" i="1" s="1"/>
  <c r="G19" i="1"/>
  <c r="F19" i="1"/>
  <c r="E19" i="1"/>
  <c r="C19" i="1"/>
  <c r="D19" i="1" s="1"/>
  <c r="I18" i="1"/>
  <c r="G18" i="1"/>
  <c r="F18" i="1"/>
  <c r="E18" i="1"/>
  <c r="C18" i="1"/>
  <c r="H19" i="1" s="1"/>
  <c r="J12" i="1"/>
  <c r="I12" i="1"/>
  <c r="H12" i="1"/>
  <c r="D12" i="1"/>
  <c r="I11" i="1"/>
  <c r="J11" i="1" s="1"/>
  <c r="H11" i="1"/>
  <c r="H26" i="1" s="1"/>
  <c r="D11" i="1"/>
  <c r="I10" i="1"/>
  <c r="J10" i="1" s="1"/>
  <c r="H10" i="1"/>
  <c r="H25" i="1" s="1"/>
  <c r="D10" i="1"/>
  <c r="J9" i="1"/>
  <c r="I9" i="1"/>
  <c r="H9" i="1"/>
  <c r="D9" i="1"/>
  <c r="J8" i="1"/>
  <c r="I8" i="1"/>
  <c r="D8" i="1"/>
  <c r="I7" i="1"/>
  <c r="J7" i="1" s="1"/>
  <c r="D7" i="1"/>
  <c r="I6" i="1"/>
  <c r="J6" i="1" s="1"/>
  <c r="D6" i="1"/>
  <c r="I5" i="1"/>
  <c r="J5" i="1" s="1"/>
  <c r="D5" i="1"/>
  <c r="P38" i="2" l="1"/>
  <c r="P27" i="2"/>
  <c r="Q17" i="2"/>
  <c r="Q15" i="2"/>
  <c r="Q20" i="2"/>
  <c r="P32" i="2"/>
  <c r="P16" i="2"/>
  <c r="P11" i="2"/>
  <c r="Q21" i="2"/>
  <c r="O36" i="2"/>
  <c r="I43" i="2"/>
  <c r="P14" i="2"/>
  <c r="R16" i="2"/>
  <c r="Q18" i="2"/>
  <c r="P7" i="2"/>
  <c r="P12" i="2"/>
  <c r="D27" i="2"/>
  <c r="Q19" i="2"/>
  <c r="P17" i="2"/>
  <c r="P21" i="2"/>
  <c r="Q16" i="2"/>
  <c r="R21" i="2"/>
  <c r="N27" i="2"/>
  <c r="D33" i="2"/>
  <c r="D39" i="2"/>
  <c r="P18" i="2"/>
  <c r="O34" i="2"/>
  <c r="O37" i="2"/>
  <c r="P37" i="2" s="1"/>
  <c r="C43" i="2"/>
  <c r="Q14" i="2"/>
  <c r="I25" i="1"/>
  <c r="J25" i="1" s="1"/>
  <c r="D18" i="1"/>
  <c r="I19" i="1"/>
  <c r="J19" i="1" s="1"/>
  <c r="I26" i="1"/>
  <c r="I24" i="1"/>
  <c r="P34" i="2" l="1"/>
  <c r="P33" i="2"/>
  <c r="P36" i="2"/>
  <c r="P35" i="2"/>
  <c r="P39" i="2"/>
  <c r="J18" i="1"/>
  <c r="J24" i="1"/>
  <c r="J27" i="1"/>
  <c r="J26" i="1"/>
</calcChain>
</file>

<file path=xl/sharedStrings.xml><?xml version="1.0" encoding="utf-8"?>
<sst xmlns="http://schemas.openxmlformats.org/spreadsheetml/2006/main" count="14500" uniqueCount="587">
  <si>
    <t xml:space="preserve">Table 4.1(l):  Summary of data on grain yield and ancillary characters of selected NMT BORO cultures grown under transplanted </t>
  </si>
  <si>
    <t>conditions at graded levels of fertilizer doses, Boro season 2022-23.</t>
  </si>
  <si>
    <t>F-levels</t>
  </si>
  <si>
    <t>Varieties</t>
  </si>
  <si>
    <t>CHINSURAH</t>
  </si>
  <si>
    <t>Over all mean</t>
  </si>
  <si>
    <t>Rank</t>
  </si>
  <si>
    <t>Grain Yield  (t/ha)</t>
  </si>
  <si>
    <r>
      <t>Panicle/m</t>
    </r>
    <r>
      <rPr>
        <b/>
        <vertAlign val="superscript"/>
        <sz val="9"/>
        <rFont val="Arial Narrow"/>
        <family val="2"/>
      </rPr>
      <t xml:space="preserve">2 </t>
    </r>
    <r>
      <rPr>
        <b/>
        <sz val="9"/>
        <rFont val="Arial Narrow"/>
        <family val="2"/>
      </rPr>
      <t>(No.)</t>
    </r>
  </si>
  <si>
    <t>Panicle wt (g)</t>
  </si>
  <si>
    <t xml:space="preserve"> Days 50% flowering</t>
  </si>
  <si>
    <t>Nutri. res. (kg grain/kg Nutri.) (Base level  100% RDF)</t>
  </si>
  <si>
    <t>F1</t>
  </si>
  <si>
    <t>V1</t>
  </si>
  <si>
    <t>V2</t>
  </si>
  <si>
    <t>V3</t>
  </si>
  <si>
    <t>V4</t>
  </si>
  <si>
    <t>F2</t>
  </si>
  <si>
    <t>Interation</t>
  </si>
  <si>
    <t>F at same V</t>
  </si>
  <si>
    <t>NS</t>
  </si>
  <si>
    <t>V at same F</t>
  </si>
  <si>
    <t>C.D.(0.05)</t>
  </si>
  <si>
    <t>C.V.(%)</t>
  </si>
  <si>
    <t>Mean of varieties:</t>
  </si>
  <si>
    <t>C.V. (%)</t>
  </si>
  <si>
    <t>Expt. Mean</t>
  </si>
  <si>
    <t>Soil type</t>
  </si>
  <si>
    <t>Clay loam</t>
  </si>
  <si>
    <t>pH</t>
  </si>
  <si>
    <t>-</t>
  </si>
  <si>
    <t>F - levels (kg/ha)</t>
  </si>
  <si>
    <t>70:35:35</t>
  </si>
  <si>
    <t xml:space="preserve">                                      </t>
  </si>
  <si>
    <t>140:70:70</t>
  </si>
  <si>
    <t>Recommended  N:P:K (kg/ha)</t>
  </si>
  <si>
    <t>IET 29624</t>
  </si>
  <si>
    <t>Gowtam</t>
  </si>
  <si>
    <t>IR 64</t>
  </si>
  <si>
    <t>Local Check(Sukumar)</t>
  </si>
  <si>
    <t>Available  N:P:K of soil (kg/ha)</t>
  </si>
  <si>
    <t xml:space="preserve">Table-4.1(a): Summary of data on grain yield and ancillary character of selected AET- medium hill (irrigated) </t>
  </si>
  <si>
    <t>Table 4.1(a)   (Contd…)</t>
  </si>
  <si>
    <t xml:space="preserve"> cultures grown under tranpslanted  conditions at    graded levels of recommended nurtrient(NPK)  doses,                     </t>
  </si>
  <si>
    <t xml:space="preserve">kharif 2023. </t>
  </si>
  <si>
    <t>Fertilizer-levels</t>
  </si>
  <si>
    <t>KHUDWANI</t>
  </si>
  <si>
    <t>MALAN</t>
  </si>
  <si>
    <t>Over All Mean</t>
  </si>
  <si>
    <r>
      <t>Panicle/m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(No.)</t>
    </r>
  </si>
  <si>
    <t>Panicle       Weight (g)</t>
  </si>
  <si>
    <t>Test Wt(g)</t>
  </si>
  <si>
    <t>Nutrient res. (kg grain/kg Nutrient) (Base level  50% RDF)</t>
  </si>
  <si>
    <t>GYEI</t>
  </si>
  <si>
    <t>% GY increase over 50% RDF</t>
  </si>
  <si>
    <t>F1 - 50% RFD</t>
  </si>
  <si>
    <t>V5</t>
  </si>
  <si>
    <t>V6</t>
  </si>
  <si>
    <t>V7</t>
  </si>
  <si>
    <t>V8</t>
  </si>
  <si>
    <t>F2 - 100% RFD</t>
  </si>
  <si>
    <t>Interaction</t>
  </si>
  <si>
    <t>N at same V</t>
  </si>
  <si>
    <t>V at same N</t>
  </si>
  <si>
    <t>Means of N levels:</t>
  </si>
  <si>
    <t>Silty clay loam</t>
  </si>
  <si>
    <t>Clay Loam</t>
  </si>
  <si>
    <t>Fertilizer levels (kg/ha)</t>
  </si>
  <si>
    <t>60:30:15</t>
  </si>
  <si>
    <t>45:20:20</t>
  </si>
  <si>
    <t>120:60:30</t>
  </si>
  <si>
    <t>90:40:40</t>
  </si>
  <si>
    <t>IET 29654</t>
  </si>
  <si>
    <t>IET 28906</t>
  </si>
  <si>
    <t>IET 30503</t>
  </si>
  <si>
    <t>RC Maniphace 1(NE)</t>
  </si>
  <si>
    <t>Vivekdhan 62</t>
  </si>
  <si>
    <t>V L Dhan 65(N) *</t>
  </si>
  <si>
    <t>K 343</t>
  </si>
  <si>
    <t>Local Check - Shalimar Rice-4 (135-138 days)</t>
  </si>
  <si>
    <t>Local Check - HPR 2143</t>
  </si>
  <si>
    <t>Available NPK in Soil</t>
  </si>
  <si>
    <t>213:14:253</t>
  </si>
  <si>
    <t>301:45:223</t>
  </si>
  <si>
    <t xml:space="preserve">Table 4.1 (e):  Summary of data on grain yield and ancillary characters of selected late cultures grown under transplanted conditions at  graded  levels </t>
  </si>
  <si>
    <t>Table-4.1(e)  (Contd…)</t>
  </si>
  <si>
    <t xml:space="preserve">             of recommended fertilizer doses, kharif 2023.</t>
  </si>
  <si>
    <t>ADUTHURAI</t>
  </si>
  <si>
    <t>CHIPLIMA</t>
  </si>
  <si>
    <t>DHANGAIN</t>
  </si>
  <si>
    <t>KARJAT</t>
  </si>
  <si>
    <t>MANDYA</t>
  </si>
  <si>
    <t>MARUTERU</t>
  </si>
  <si>
    <t>NAWAGAM</t>
  </si>
  <si>
    <t>RAJENDRANAGAR</t>
  </si>
  <si>
    <r>
      <t>Panicle/m</t>
    </r>
    <r>
      <rPr>
        <b/>
        <vertAlign val="superscript"/>
        <sz val="10"/>
        <rFont val="Arial Narrow"/>
        <family val="2"/>
      </rPr>
      <t xml:space="preserve">2 </t>
    </r>
    <r>
      <rPr>
        <b/>
        <sz val="10"/>
        <rFont val="Arial Narrow"/>
        <family val="2"/>
      </rPr>
      <t>(No.)</t>
    </r>
  </si>
  <si>
    <t>Panicle       wt(g)</t>
  </si>
  <si>
    <t>Test wt(g)</t>
  </si>
  <si>
    <t>Nutri. res. (kg grain/kg Nutri.) (Base level  50% RDF)</t>
  </si>
  <si>
    <t>V9</t>
  </si>
  <si>
    <t>V10</t>
  </si>
  <si>
    <t>Clay</t>
  </si>
  <si>
    <t>Sandy loam</t>
  </si>
  <si>
    <t>Red Sandy Loam</t>
  </si>
  <si>
    <t>Alluvial clay</t>
  </si>
  <si>
    <t>N - levels (kg/ha)</t>
  </si>
  <si>
    <t>75:25:25</t>
  </si>
  <si>
    <t>40:20:20</t>
  </si>
  <si>
    <t>60:30:20</t>
  </si>
  <si>
    <t>50:25:25</t>
  </si>
  <si>
    <t>45:30:30</t>
  </si>
  <si>
    <t>60:12.5:0</t>
  </si>
  <si>
    <t>150:50:50</t>
  </si>
  <si>
    <t>80:40:40</t>
  </si>
  <si>
    <t>120:60:40</t>
  </si>
  <si>
    <t>100:50:50</t>
  </si>
  <si>
    <t>90:60:60</t>
  </si>
  <si>
    <t>120:25:0</t>
  </si>
  <si>
    <t>IET 28524</t>
  </si>
  <si>
    <t>IET 29891</t>
  </si>
  <si>
    <t>IET 29935</t>
  </si>
  <si>
    <t>IET 30826</t>
  </si>
  <si>
    <t>IET 30829</t>
  </si>
  <si>
    <t>Swarna (NC)</t>
  </si>
  <si>
    <t>Salivahana (W)</t>
  </si>
  <si>
    <t>Pushyami (S)</t>
  </si>
  <si>
    <t>Samba Mahsuri (RP)</t>
  </si>
  <si>
    <t>Local Check - ADT 56</t>
  </si>
  <si>
    <t>Local Check - Kanak</t>
  </si>
  <si>
    <t>Local Check - Hasanta (145 days)</t>
  </si>
  <si>
    <t>Local Check - R.Mahsuri (150 days)</t>
  </si>
  <si>
    <t>Local Check - KJT 8 (135-140 days)</t>
  </si>
  <si>
    <t>Local Check - BR 2655(140-145 days)</t>
  </si>
  <si>
    <t>Local Check - GR 1 (125 DAYS)</t>
  </si>
  <si>
    <t>Local Check - RNR 15048 (120 DAYS)</t>
  </si>
  <si>
    <t>278:42:465</t>
  </si>
  <si>
    <t>282:42:262</t>
  </si>
  <si>
    <t>368:65:245</t>
  </si>
  <si>
    <t>119:14:274</t>
  </si>
  <si>
    <t>219:80:234</t>
  </si>
  <si>
    <t xml:space="preserve">Table 4.1 (n):  Summary of data on grain yield and ancillary characters of selectedAVT-2 Basmati cultures grown under transplanted conditions at  graded  levels </t>
  </si>
  <si>
    <t>Table-4.1(n)  (Contd…)</t>
  </si>
  <si>
    <t>KAUL</t>
  </si>
  <si>
    <t>LUDHIANA</t>
  </si>
  <si>
    <t>NAGINA</t>
  </si>
  <si>
    <t>PANTNAGAR</t>
  </si>
  <si>
    <t>Clay LOAM</t>
  </si>
  <si>
    <t>Silt  loam</t>
  </si>
  <si>
    <t>45:15:00</t>
  </si>
  <si>
    <t>20:15:15</t>
  </si>
  <si>
    <t>90:30:30</t>
  </si>
  <si>
    <t>40:30:30</t>
  </si>
  <si>
    <t>IET 1808</t>
  </si>
  <si>
    <t>IET 1815</t>
  </si>
  <si>
    <t>IET 1827</t>
  </si>
  <si>
    <t>IET 1828</t>
  </si>
  <si>
    <t>IET 1829</t>
  </si>
  <si>
    <t>PB 1121 (LC)</t>
  </si>
  <si>
    <t>Punjab Basmati 7 (LC)</t>
  </si>
  <si>
    <t>Local Check (1830)</t>
  </si>
  <si>
    <t>Local Check (Pant Basmati 1)</t>
  </si>
  <si>
    <t>160:16:360</t>
  </si>
  <si>
    <t>21:18:209</t>
  </si>
  <si>
    <t>231:22:221</t>
  </si>
  <si>
    <t>Table 4.1(b):  Summary of data on grain yield and ancillary characters of selected NMT Early (TP) cultures grown under transplanted conditions at  low and optimum</t>
  </si>
  <si>
    <t>Table 4.1(b):  Cntd…</t>
  </si>
  <si>
    <r>
      <t xml:space="preserve">             recommended fertilizer doses,</t>
    </r>
    <r>
      <rPr>
        <i/>
        <sz val="9"/>
        <color theme="1"/>
        <rFont val="Arial Narrow"/>
        <family val="2"/>
      </rPr>
      <t xml:space="preserve"> kharif</t>
    </r>
    <r>
      <rPr>
        <sz val="9"/>
        <color theme="1"/>
        <rFont val="Arial Narrow"/>
        <family val="2"/>
      </rPr>
      <t xml:space="preserve"> 2023.</t>
    </r>
  </si>
  <si>
    <t>COIMBATORE</t>
  </si>
  <si>
    <t>FAIZABAD</t>
  </si>
  <si>
    <t>GHAGHRAGHAT</t>
  </si>
  <si>
    <t>JAGDALPUR</t>
  </si>
  <si>
    <t>PUDUCHERRY</t>
  </si>
  <si>
    <t>RANCHI</t>
  </si>
  <si>
    <t>SABOUR</t>
  </si>
  <si>
    <t>VARANASI</t>
  </si>
  <si>
    <r>
      <t>Panicle/m</t>
    </r>
    <r>
      <rPr>
        <b/>
        <vertAlign val="superscript"/>
        <sz val="9"/>
        <color theme="1"/>
        <rFont val="Arial Narrow"/>
        <family val="2"/>
      </rPr>
      <t xml:space="preserve">2 </t>
    </r>
    <r>
      <rPr>
        <b/>
        <sz val="9"/>
        <color theme="1"/>
        <rFont val="Arial Narrow"/>
        <family val="2"/>
      </rPr>
      <t>(No.)</t>
    </r>
  </si>
  <si>
    <t>Test weight (g)</t>
  </si>
  <si>
    <r>
      <t>Tillers/m</t>
    </r>
    <r>
      <rPr>
        <b/>
        <vertAlign val="superscript"/>
        <sz val="9"/>
        <color theme="1"/>
        <rFont val="Arial Narrow"/>
        <family val="2"/>
      </rPr>
      <t xml:space="preserve">2 </t>
    </r>
    <r>
      <rPr>
        <b/>
        <sz val="9"/>
        <color theme="1"/>
        <rFont val="Arial Narrow"/>
        <family val="2"/>
      </rPr>
      <t>(No.)</t>
    </r>
  </si>
  <si>
    <t xml:space="preserve">Filled grains/ panicle (No.) </t>
  </si>
  <si>
    <t>F1: Low input (50% NPK)</t>
  </si>
  <si>
    <t>V11</t>
  </si>
  <si>
    <t>V12</t>
  </si>
  <si>
    <t>V13</t>
  </si>
  <si>
    <t>V14</t>
  </si>
  <si>
    <t>V15</t>
  </si>
  <si>
    <t>V16</t>
  </si>
  <si>
    <t>V17</t>
  </si>
  <si>
    <t>V18</t>
  </si>
  <si>
    <t>F2: Optimum input (100% NPK)</t>
  </si>
  <si>
    <t>Table 4.1(b)  (Contd…)</t>
  </si>
  <si>
    <t>N-levels</t>
  </si>
  <si>
    <t>Sand 32.2,Silt 48.6 &amp; Clay 16.2</t>
  </si>
  <si>
    <t>Red Sandy loam</t>
  </si>
  <si>
    <t>Clayey loam</t>
  </si>
  <si>
    <t>40:20:10</t>
  </si>
  <si>
    <t>50:25:12.5</t>
  </si>
  <si>
    <t>50:12.5:0</t>
  </si>
  <si>
    <t>60:20:20</t>
  </si>
  <si>
    <t>40:20:15</t>
  </si>
  <si>
    <t>50:20:10</t>
  </si>
  <si>
    <t>80:40:20</t>
  </si>
  <si>
    <t>100:50:25</t>
  </si>
  <si>
    <t>100:25:0</t>
  </si>
  <si>
    <t>120:40:40</t>
  </si>
  <si>
    <t>80:40:30</t>
  </si>
  <si>
    <t>100:40:20</t>
  </si>
  <si>
    <t>IET 29947</t>
  </si>
  <si>
    <t>IET 29940</t>
  </si>
  <si>
    <t>IET 29939</t>
  </si>
  <si>
    <t>IET 29694</t>
  </si>
  <si>
    <t>IET 29689</t>
  </si>
  <si>
    <t>IET 29692</t>
  </si>
  <si>
    <t>IET 28123</t>
  </si>
  <si>
    <t>IET 29691</t>
  </si>
  <si>
    <t>IET 29690</t>
  </si>
  <si>
    <t>IET 29696</t>
  </si>
  <si>
    <t>IET 29700</t>
  </si>
  <si>
    <t>IET 29975</t>
  </si>
  <si>
    <t>IET 28965</t>
  </si>
  <si>
    <t>IET 28956</t>
  </si>
  <si>
    <t>IET 29142(R)</t>
  </si>
  <si>
    <t>CO-51 (NC)</t>
  </si>
  <si>
    <t>MTU 1153 (S)</t>
  </si>
  <si>
    <t>Local Check - CO 51 (115 days)</t>
  </si>
  <si>
    <t>Local Check - R. Bhagwati(110-115 Days)</t>
  </si>
  <si>
    <t>Local Check - NDR 97 (103 days)</t>
  </si>
  <si>
    <t>Local Check - BASTAR DHAN 1</t>
  </si>
  <si>
    <t>Local Check - KJT 3(115-120 days)</t>
  </si>
  <si>
    <t>Local Check - Rasi(120-125 days)</t>
  </si>
  <si>
    <t>Local Check - Mahisagar(115 days)</t>
  </si>
  <si>
    <t>Local Check - ADT 53(105 days)</t>
  </si>
  <si>
    <t>Local Check - BVD 111</t>
  </si>
  <si>
    <t>Local Check - Sabour Deep</t>
  </si>
  <si>
    <t>Local Check - HUR 3022</t>
  </si>
  <si>
    <t>217:23:462</t>
  </si>
  <si>
    <t>282:42.4:162.2</t>
  </si>
  <si>
    <t>205.4:23.5:232.5</t>
  </si>
  <si>
    <t>200:24:234</t>
  </si>
  <si>
    <t>358:71.5:248.64</t>
  </si>
  <si>
    <t>119:14.32:274</t>
  </si>
  <si>
    <t>21;18.33:209</t>
  </si>
  <si>
    <t>219:102:369</t>
  </si>
  <si>
    <t>145.6:34:106</t>
  </si>
  <si>
    <t>160.12:27.06:197.45</t>
  </si>
  <si>
    <t xml:space="preserve">Table 4.1(c): Summary of data on grain yield and ancillary characters of selected AVT -2  IME cultures grown under transplanted  </t>
  </si>
  <si>
    <t>Table 4.1(c): Cntd..</t>
  </si>
  <si>
    <r>
      <t xml:space="preserve">                 conditions at low and optimum levels level of recommended  fertilizer doses, </t>
    </r>
    <r>
      <rPr>
        <b/>
        <i/>
        <sz val="9"/>
        <rFont val="Arial Narrow"/>
        <family val="2"/>
      </rPr>
      <t>kharif</t>
    </r>
    <r>
      <rPr>
        <b/>
        <sz val="9"/>
        <rFont val="Arial Narrow"/>
        <family val="2"/>
      </rPr>
      <t xml:space="preserve"> 2023.                 </t>
    </r>
  </si>
  <si>
    <t xml:space="preserve">             </t>
  </si>
  <si>
    <t>GANGAVATHI</t>
  </si>
  <si>
    <t>KANPUR</t>
  </si>
  <si>
    <t>KOTA</t>
  </si>
  <si>
    <t>NAVSARI</t>
  </si>
  <si>
    <t>WARANGAL</t>
  </si>
  <si>
    <t>Over all Mean</t>
  </si>
  <si>
    <r>
      <t>Panicle/m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 xml:space="preserve"> (No.)</t>
    </r>
  </si>
  <si>
    <t>Days for 50% Flowering</t>
  </si>
  <si>
    <t>Plant height (cm)</t>
  </si>
  <si>
    <t>F1: low         input (50% NPK)</t>
  </si>
  <si>
    <t>V19</t>
  </si>
  <si>
    <t>V20</t>
  </si>
  <si>
    <t>V21</t>
  </si>
  <si>
    <t>V22</t>
  </si>
  <si>
    <t>V23</t>
  </si>
  <si>
    <t>Means of F levels:</t>
  </si>
  <si>
    <t>Table 4.1(c)   (Contd…)</t>
  </si>
  <si>
    <t>Mean of varieties</t>
  </si>
  <si>
    <t xml:space="preserve">Sandy Loam </t>
  </si>
  <si>
    <t>Clayey</t>
  </si>
  <si>
    <t>35:17.5:17.5</t>
  </si>
  <si>
    <t>60:30:30</t>
  </si>
  <si>
    <t>75:37.5:37.5</t>
  </si>
  <si>
    <t>50:15:0</t>
  </si>
  <si>
    <t>120:60:60</t>
  </si>
  <si>
    <t>150:75:75</t>
  </si>
  <si>
    <t>100:30:0</t>
  </si>
  <si>
    <t>Recmnd N:P:K (kg/ha)</t>
  </si>
  <si>
    <t>IET 29738</t>
  </si>
  <si>
    <t>IET 29734</t>
  </si>
  <si>
    <t>IET 29726</t>
  </si>
  <si>
    <t>IET 29708</t>
  </si>
  <si>
    <t>IET 29717</t>
  </si>
  <si>
    <t>IET 29820</t>
  </si>
  <si>
    <t>IET 29808</t>
  </si>
  <si>
    <t>IET 29822</t>
  </si>
  <si>
    <t>IET 29188</t>
  </si>
  <si>
    <t>IET 29304</t>
  </si>
  <si>
    <t>IET 30282</t>
  </si>
  <si>
    <t>IET 29203</t>
  </si>
  <si>
    <t>IET 30697</t>
  </si>
  <si>
    <t>Gondhra Bidhan-3 (NC)</t>
  </si>
  <si>
    <t>PR 113 (N)</t>
  </si>
  <si>
    <t>Lalat (E &amp; NE)</t>
  </si>
  <si>
    <t>Karjat-7 (W)</t>
  </si>
  <si>
    <t>MTU 1010 (C&amp; S)</t>
  </si>
  <si>
    <t>IR 64 sub1(RP)</t>
  </si>
  <si>
    <t>ADT 39 RP</t>
  </si>
  <si>
    <t>Naveen (RP)</t>
  </si>
  <si>
    <t>US 312</t>
  </si>
  <si>
    <t>Local check - ADT 56(115 days)</t>
  </si>
  <si>
    <t>Local check - R. Bhagwari (110-115 Days)</t>
  </si>
  <si>
    <t>Local check - NDR 2065(128 DAYS)</t>
  </si>
  <si>
    <t>Local check - RNR 15048</t>
  </si>
  <si>
    <t>Local check - RP - 4 - 14 (115-120 days)</t>
  </si>
  <si>
    <t>Local check - Ratna(120-125 days)</t>
  </si>
  <si>
    <t>Local check - KMP 225(120-125 days)</t>
  </si>
  <si>
    <t xml:space="preserve">Local check - GR-17 (113-118  days) </t>
  </si>
  <si>
    <t xml:space="preserve">Local check - GAR 13(125 days) </t>
  </si>
  <si>
    <t xml:space="preserve">Local check - Chinna Ponni(115 days) </t>
  </si>
  <si>
    <t xml:space="preserve">Local check - HUR 4-3(130-135 days) </t>
  </si>
  <si>
    <t>Available N:P:K of soil (kg/ha)</t>
  </si>
  <si>
    <t>282;46:532</t>
  </si>
  <si>
    <t>201.3:21.52:408.12</t>
  </si>
  <si>
    <t>365.6:69.43:269.40</t>
  </si>
  <si>
    <t>21:18.33:209</t>
  </si>
  <si>
    <t>256.5-33.8-789-0.55</t>
  </si>
  <si>
    <t>245.89:36.1:195</t>
  </si>
  <si>
    <t>145.6:24.9:105</t>
  </si>
  <si>
    <t>182:32:207</t>
  </si>
  <si>
    <t>105:41:384</t>
  </si>
  <si>
    <t xml:space="preserve">Table 4.1(f):  Summary of data on grain yield and ancillary characters of selected AET CSTVT cultures grown under </t>
  </si>
  <si>
    <t>Table 4.1(f):  Cntd..</t>
  </si>
  <si>
    <t>transplanted conditions at  graded levels of recommended fertilizer doses, kharif 2023.</t>
  </si>
  <si>
    <t>Test wt (g)</t>
  </si>
  <si>
    <t>Saline</t>
  </si>
  <si>
    <t>60:15:0</t>
  </si>
  <si>
    <t>120:30:0</t>
  </si>
  <si>
    <t>.</t>
  </si>
  <si>
    <t>IET 30201</t>
  </si>
  <si>
    <t>CSR 10</t>
  </si>
  <si>
    <t>CSR 36</t>
  </si>
  <si>
    <t>Pusa 44</t>
  </si>
  <si>
    <t>Local Check - BPT 5204</t>
  </si>
  <si>
    <t>Local Check - GR-19</t>
  </si>
  <si>
    <t>283:36.8:1257</t>
  </si>
  <si>
    <t xml:space="preserve">Table 4.1(g):  Summary of data on grain yield and ancillary characters of selected IET AL&amp;ISTVT cultures grown under transplanted  </t>
  </si>
  <si>
    <t>conditions at  graded levels of recommended fertilizer doses, kharif 2023.</t>
  </si>
  <si>
    <t>IET 30162</t>
  </si>
  <si>
    <t>IET 30164</t>
  </si>
  <si>
    <t>IET 30165</t>
  </si>
  <si>
    <t>IET 30176</t>
  </si>
  <si>
    <t>IET 30178</t>
  </si>
  <si>
    <t>IET 30827</t>
  </si>
  <si>
    <t>IET 30830</t>
  </si>
  <si>
    <t>FL 478</t>
  </si>
  <si>
    <t xml:space="preserve">Pusa 44 </t>
  </si>
  <si>
    <t>Local Check - GNR 5</t>
  </si>
  <si>
    <t>294:47.8:1246</t>
  </si>
  <si>
    <t>Table 4.1(h):  Summary of data on grain yield and ancillary characters of selected AET Aerobic cultures  at  graded levels  of</t>
  </si>
  <si>
    <t>Table 4.1(h):  Contd.</t>
  </si>
  <si>
    <t xml:space="preserve"> recommended fertilizer doses, kharif 2023.</t>
  </si>
  <si>
    <t>RAIPUR</t>
  </si>
  <si>
    <t>Filled grains/panicle (no.)</t>
  </si>
  <si>
    <t>ns</t>
  </si>
  <si>
    <t>Mean of F levels</t>
  </si>
  <si>
    <t>Table 4.1(i):  Contd.</t>
  </si>
  <si>
    <t>Sandy Loam</t>
  </si>
  <si>
    <t>Silt Loam</t>
  </si>
  <si>
    <t xml:space="preserve">Vertisols </t>
  </si>
  <si>
    <t>50:25:15</t>
  </si>
  <si>
    <t>75:15:15</t>
  </si>
  <si>
    <t>50:30:20</t>
  </si>
  <si>
    <t>100:50:30</t>
  </si>
  <si>
    <t>150:30:30</t>
  </si>
  <si>
    <t>100:60:40</t>
  </si>
  <si>
    <t>IET 30051</t>
  </si>
  <si>
    <t>IET 30024</t>
  </si>
  <si>
    <t>IET 30004</t>
  </si>
  <si>
    <t>IET 30029</t>
  </si>
  <si>
    <t>IET 30021</t>
  </si>
  <si>
    <t>IET 30041</t>
  </si>
  <si>
    <t>IET 29405(R)</t>
  </si>
  <si>
    <t>IET 28636</t>
  </si>
  <si>
    <t>CR Dhan 201(NC)</t>
  </si>
  <si>
    <t>CR Dhan 202 (N, E, NE &amp; C)</t>
  </si>
  <si>
    <t>DRR Dhan 54</t>
  </si>
  <si>
    <t>Pusa 44 (RP)</t>
  </si>
  <si>
    <t>Local Check - MTU 1010</t>
  </si>
  <si>
    <t>Local Check - PR 126(118 days)</t>
  </si>
  <si>
    <t>Local Check - PD 24(130-145 days)</t>
  </si>
  <si>
    <t>Local Check - Indira Aerobic-1(115 days)</t>
  </si>
  <si>
    <t>202.68:19.92:347.88</t>
  </si>
  <si>
    <t>270:28:178</t>
  </si>
  <si>
    <t>188.6:109:332</t>
  </si>
  <si>
    <t>222.3:38.5:212.3</t>
  </si>
  <si>
    <t>186.3:20.3:309.6</t>
  </si>
  <si>
    <t xml:space="preserve">Table 4.1(j):  Summary of data on grain yield and ancillary characters of selected AVT LPT cultures grown under transplanted conditions at    </t>
  </si>
  <si>
    <t>Table 4.1(j):  Contd.</t>
  </si>
  <si>
    <r>
      <t xml:space="preserve">graded levels  of recommended N fertilizer doses, </t>
    </r>
    <r>
      <rPr>
        <b/>
        <i/>
        <sz val="9"/>
        <color theme="1"/>
        <rFont val="Arial Narrow"/>
        <family val="2"/>
      </rPr>
      <t>kharif</t>
    </r>
    <r>
      <rPr>
        <b/>
        <sz val="9"/>
        <color theme="1"/>
        <rFont val="Arial Narrow"/>
        <family val="2"/>
      </rPr>
      <t xml:space="preserve"> 2023.                     </t>
    </r>
  </si>
  <si>
    <t xml:space="preserve">                   </t>
  </si>
  <si>
    <t>P-levels</t>
  </si>
  <si>
    <t>Mean Grain Yield (t/ha)</t>
  </si>
  <si>
    <r>
      <t>Panicle/m</t>
    </r>
    <r>
      <rPr>
        <b/>
        <vertAlign val="superscript"/>
        <sz val="9"/>
        <color theme="1"/>
        <rFont val="Arial Narrow"/>
        <family val="2"/>
      </rPr>
      <t>2</t>
    </r>
    <r>
      <rPr>
        <b/>
        <sz val="9"/>
        <color theme="1"/>
        <rFont val="Arial Narrow"/>
        <family val="2"/>
      </rPr>
      <t xml:space="preserve"> (No.)</t>
    </r>
  </si>
  <si>
    <t>Tes wt (g)</t>
  </si>
  <si>
    <t>Phosphorous res. (kg grain/kg P) (Base level  0% RDP)</t>
  </si>
  <si>
    <t>P1: 0% of recommended P dose (N and K is constant)</t>
  </si>
  <si>
    <t>P2: 50% of recommended P dose (N and K is constant)</t>
  </si>
  <si>
    <t>P3: 100% of recommended P dose</t>
  </si>
  <si>
    <t>P at same V</t>
  </si>
  <si>
    <t>V at same P</t>
  </si>
  <si>
    <t>P1</t>
  </si>
  <si>
    <t>P2</t>
  </si>
  <si>
    <t>P3</t>
  </si>
  <si>
    <t>Red sandy loam</t>
  </si>
  <si>
    <t>Vertisols</t>
  </si>
  <si>
    <t>Sandy clay loam</t>
  </si>
  <si>
    <t>P - levels (kg/ha)</t>
  </si>
  <si>
    <t>P1 (0%)</t>
  </si>
  <si>
    <t>P2 (50%)</t>
  </si>
  <si>
    <t>P3 (100%)</t>
  </si>
  <si>
    <t>Recommended NPK (kg/ha)</t>
  </si>
  <si>
    <t>120:50:50</t>
  </si>
  <si>
    <t>105:50:50</t>
  </si>
  <si>
    <t>IET 29549</t>
  </si>
  <si>
    <t>IET 30240</t>
  </si>
  <si>
    <t>IET 30252</t>
  </si>
  <si>
    <t>IET 30235</t>
  </si>
  <si>
    <t>IET 30233</t>
  </si>
  <si>
    <t>IET 30230</t>
  </si>
  <si>
    <t>IET 30242</t>
  </si>
  <si>
    <t>Swarna</t>
  </si>
  <si>
    <t>Rasi</t>
  </si>
  <si>
    <t>Improved Samba Mahsuri</t>
  </si>
  <si>
    <t>BPT 5204</t>
  </si>
  <si>
    <t>Local check</t>
  </si>
  <si>
    <t>Local check - CG Devbhog(135 days)</t>
  </si>
  <si>
    <t>Local check - HUR 917(140 days)</t>
  </si>
  <si>
    <t>Availabe NPK of soil (kg/ha)</t>
  </si>
  <si>
    <t>294:65.8:253.6</t>
  </si>
  <si>
    <t>119:14.32;274</t>
  </si>
  <si>
    <t>173.6:18.4:301.7</t>
  </si>
  <si>
    <t>224:46:163</t>
  </si>
  <si>
    <t xml:space="preserve">Table 4.1(k):  Summary of data on grain yield and ancillary characters of selected  AET LNT cultures grown under   </t>
  </si>
  <si>
    <t>Table 4.1(k): Contd.</t>
  </si>
  <si>
    <r>
      <t xml:space="preserve">transplanted conditions at  graded  levels  of recommended N fertilizer doses, </t>
    </r>
    <r>
      <rPr>
        <i/>
        <sz val="9"/>
        <rFont val="Arial Narrow"/>
        <family val="2"/>
      </rPr>
      <t>kharif</t>
    </r>
    <r>
      <rPr>
        <sz val="9"/>
        <rFont val="Arial Narrow"/>
        <family val="2"/>
      </rPr>
      <t xml:space="preserve"> 2023.                     </t>
    </r>
  </si>
  <si>
    <t>PUSA</t>
  </si>
  <si>
    <t>Nitrogen. res. (kg grain/kg N) (Base level  50% RDN)</t>
  </si>
  <si>
    <t>Nitrogen. res. (kg grain/kg N) (Base level  0% RDN)</t>
  </si>
  <si>
    <t>Available N % in soil</t>
  </si>
  <si>
    <t>N1: No nitrogen (Control) (P and K is constant)</t>
  </si>
  <si>
    <t>N2: 50% of recommended N dose (P and K is constant)</t>
  </si>
  <si>
    <t>N3: 100% of recommended N dose</t>
  </si>
  <si>
    <t>F3</t>
  </si>
  <si>
    <t>Vertisol</t>
  </si>
  <si>
    <t>120;50:50</t>
  </si>
  <si>
    <t>150:60:60</t>
  </si>
  <si>
    <t>IET 29578</t>
  </si>
  <si>
    <t>IET 29577</t>
  </si>
  <si>
    <t>IET 30270</t>
  </si>
  <si>
    <t>IET 30261</t>
  </si>
  <si>
    <t>IET 29581</t>
  </si>
  <si>
    <t>IET 30273</t>
  </si>
  <si>
    <t>Local check - HKR 127 (140 days)</t>
  </si>
  <si>
    <t>Local check - Rajendra Saraswati(120-125 days)</t>
  </si>
  <si>
    <t>Local check - HUR 3-4</t>
  </si>
  <si>
    <t>Available NPK (kg/ha)</t>
  </si>
  <si>
    <t>160:16:320</t>
  </si>
  <si>
    <t>218:14.5:119</t>
  </si>
  <si>
    <t>144.2:18.9:376.7</t>
  </si>
  <si>
    <t>230:42:158</t>
  </si>
  <si>
    <t>Table 4.1o:  Summary of data on grain yield and ancillary characters of selected AET Early (Direct Seeded) cultures grown under transplanted conditions at  low and optimum</t>
  </si>
  <si>
    <t>Table 4.1o:  Contd.</t>
  </si>
  <si>
    <r>
      <t xml:space="preserve">             recommended fertilizer doses,</t>
    </r>
    <r>
      <rPr>
        <b/>
        <i/>
        <sz val="9"/>
        <rFont val="Arial Narrow"/>
        <family val="2"/>
      </rPr>
      <t xml:space="preserve"> kharif</t>
    </r>
    <r>
      <rPr>
        <b/>
        <sz val="9"/>
        <rFont val="Arial Narrow"/>
        <family val="2"/>
      </rPr>
      <t xml:space="preserve"> 2023.</t>
    </r>
  </si>
  <si>
    <r>
      <t>Tillers/m</t>
    </r>
    <r>
      <rPr>
        <b/>
        <vertAlign val="superscript"/>
        <sz val="9"/>
        <rFont val="Arial Narrow"/>
        <family val="2"/>
      </rPr>
      <t xml:space="preserve">2 </t>
    </r>
    <r>
      <rPr>
        <b/>
        <sz val="9"/>
        <rFont val="Arial Narrow"/>
        <family val="2"/>
      </rPr>
      <t>(No.)</t>
    </r>
  </si>
  <si>
    <t>Filled grain/ panicle (No.)</t>
  </si>
  <si>
    <t>F2: Medium input (100% NPK)</t>
  </si>
  <si>
    <t>Mean of F level</t>
  </si>
  <si>
    <t>50:30:15</t>
  </si>
  <si>
    <t>30:20:15</t>
  </si>
  <si>
    <t>100:60:30</t>
  </si>
  <si>
    <t>60:40:30</t>
  </si>
  <si>
    <t>IET 29036</t>
  </si>
  <si>
    <t>IET 30330</t>
  </si>
  <si>
    <t>IET 30328</t>
  </si>
  <si>
    <t>IET 29052</t>
  </si>
  <si>
    <t>IET 30351</t>
  </si>
  <si>
    <t>IET 30334</t>
  </si>
  <si>
    <t>IET 30336</t>
  </si>
  <si>
    <t xml:space="preserve">NC: Sahabhagidhan </t>
  </si>
  <si>
    <t>Local check - CO 53(115 days)</t>
  </si>
  <si>
    <t xml:space="preserve">Local check - Samleshwari </t>
  </si>
  <si>
    <t>Local check - CG Barani Dhan-2(112 days)</t>
  </si>
  <si>
    <t>Local check - BVD 111</t>
  </si>
  <si>
    <t>217:22:428</t>
  </si>
  <si>
    <t>177.1:23.8:455.5</t>
  </si>
  <si>
    <t xml:space="preserve">Table 4.1q:  Summary of data on grain yield and ancillary characters of selected AVT-2 AET SDW cultures grown under </t>
  </si>
  <si>
    <t>Table 4.1q: Contd.</t>
  </si>
  <si>
    <r>
      <t xml:space="preserve">                  transplanted conditions at  graded levels  of recommended fertilizer doses, </t>
    </r>
    <r>
      <rPr>
        <b/>
        <i/>
        <sz val="9"/>
        <rFont val="Arial Narrow"/>
        <family val="2"/>
      </rPr>
      <t>kharif</t>
    </r>
    <r>
      <rPr>
        <b/>
        <sz val="9"/>
        <rFont val="Arial Narrow"/>
        <family val="2"/>
      </rPr>
      <t xml:space="preserve"> 2023.                     </t>
    </r>
  </si>
  <si>
    <t>Panicle       wt (g)</t>
  </si>
  <si>
    <t>Nutri. res. (kg grain/ kg Nutri.) (Base level  100% RDF)</t>
  </si>
  <si>
    <t>Test       wt (g)</t>
  </si>
  <si>
    <t>Days to 50% flowering</t>
  </si>
  <si>
    <t>Sand loam</t>
  </si>
  <si>
    <t>75:40:25</t>
  </si>
  <si>
    <t>150:80:50</t>
  </si>
  <si>
    <t>Recomd NPK (kg/ha)</t>
  </si>
  <si>
    <t>IET 29026</t>
  </si>
  <si>
    <t>IET 29031</t>
  </si>
  <si>
    <t>NC: CR Dhan 506</t>
  </si>
  <si>
    <t>Local check - Rajdeep</t>
  </si>
  <si>
    <t>Local check - Sambha Sub 1</t>
  </si>
  <si>
    <t>Local check - Rajshree(150-155 days)</t>
  </si>
  <si>
    <t>Table 4.1i:  Summary of data on grain yield and ancillary characters of selected AET MS cultures grown under transplanted</t>
  </si>
  <si>
    <t>Table 4.1i:  Contd.</t>
  </si>
  <si>
    <t xml:space="preserve"> conditions at low and optimum recommended fertilizer doses, kharif 2023.</t>
  </si>
  <si>
    <t>IET 30083</t>
  </si>
  <si>
    <t>IET 30078</t>
  </si>
  <si>
    <t>IET 30107</t>
  </si>
  <si>
    <t>IET 29536 (R)</t>
  </si>
  <si>
    <t>WGL 14 (NC 1)</t>
  </si>
  <si>
    <t>BPT 5204 (NC 2)</t>
  </si>
  <si>
    <t>Improved Samba Mahsuri (N, E &amp; C)</t>
  </si>
  <si>
    <t>Local check - Sambha Mahsuri-Sub 1(145 days)</t>
  </si>
  <si>
    <t>Local check - R. Sweta(135-140 Days)</t>
  </si>
  <si>
    <t>Local check - KJT 9 (120-125 Days)</t>
  </si>
  <si>
    <t>Local check - KRH 11 (130-135 Days)</t>
  </si>
  <si>
    <t>Local check - GR 15 (125 Days)</t>
  </si>
  <si>
    <t>Local check - CG 1919 (130 Days)</t>
  </si>
  <si>
    <t>Local check - CG 1919(130 Days)</t>
  </si>
  <si>
    <t>341.5:53:238</t>
  </si>
  <si>
    <t>189.4:19.6:293.8</t>
  </si>
  <si>
    <t>Table 4.1 (d):  Summary of data on grain yield and ancillary characters of selected Irrigated Medium (Transplanted) cultures grown under transplanted</t>
  </si>
  <si>
    <t>Table 4.1(d)  (Contd…)</t>
  </si>
  <si>
    <r>
      <t xml:space="preserve"> conditions at  graded levels of recommended fertilizer doses,</t>
    </r>
    <r>
      <rPr>
        <b/>
        <i/>
        <sz val="9"/>
        <color theme="1"/>
        <rFont val="Arial Narrow"/>
        <family val="2"/>
      </rPr>
      <t xml:space="preserve"> kharif</t>
    </r>
    <r>
      <rPr>
        <b/>
        <sz val="9"/>
        <color theme="1"/>
        <rFont val="Arial Narrow"/>
        <family val="2"/>
      </rPr>
      <t xml:space="preserve"> 2023.</t>
    </r>
  </si>
  <si>
    <t xml:space="preserve"> Rajendrangar ARI</t>
  </si>
  <si>
    <t>TITABAR</t>
  </si>
  <si>
    <t>F1: Low input 50% NPK</t>
  </si>
  <si>
    <t>F2: Optimum input 100% NPK</t>
  </si>
  <si>
    <t>Table-4.1(d)  (Contd…)</t>
  </si>
  <si>
    <t>Loam</t>
  </si>
  <si>
    <t>75:30:30</t>
  </si>
  <si>
    <t>30:10:20</t>
  </si>
  <si>
    <t>60:20:40</t>
  </si>
  <si>
    <t>120:60:60:25</t>
  </si>
  <si>
    <t>IET 29743</t>
  </si>
  <si>
    <t>IET 29741</t>
  </si>
  <si>
    <t>IET 29833</t>
  </si>
  <si>
    <t>IET 28523</t>
  </si>
  <si>
    <t>IET 29742</t>
  </si>
  <si>
    <t>IET 29290(R)</t>
  </si>
  <si>
    <t>IET 29301(R)</t>
  </si>
  <si>
    <t>IET 29257(R)</t>
  </si>
  <si>
    <t>IET 29284(R)</t>
  </si>
  <si>
    <t>IET 29014(R)</t>
  </si>
  <si>
    <t>IET 29002(R)</t>
  </si>
  <si>
    <t>IET 30757</t>
  </si>
  <si>
    <t>IET 29859</t>
  </si>
  <si>
    <t>NC- NDR 359</t>
  </si>
  <si>
    <t>PR121 (N)</t>
  </si>
  <si>
    <t>CR Dhan 300 (E &amp; NE)</t>
  </si>
  <si>
    <t>Karma Mahsuri (C)</t>
  </si>
  <si>
    <t>Akshaydhan (W)</t>
  </si>
  <si>
    <t>Jaya (S)</t>
  </si>
  <si>
    <t>HRI 174</t>
  </si>
  <si>
    <t>Hybrid Check - Arize 6444 Gold</t>
  </si>
  <si>
    <t xml:space="preserve">Hybrid Check - PA 6444 </t>
  </si>
  <si>
    <t>Hybrid Check - GRH-2</t>
  </si>
  <si>
    <t>Hybrid Check</t>
  </si>
  <si>
    <t>Local Check - CO 56(135 days)</t>
  </si>
  <si>
    <t>Local Check - R. Sweta(130-135 Days)</t>
  </si>
  <si>
    <t>Local Check - Sarjoo 52 (130 Days)</t>
  </si>
  <si>
    <t>Local Check - CG DHAN 1919</t>
  </si>
  <si>
    <t>Local Check - KJT 2  (125-130 days)</t>
  </si>
  <si>
    <t>Local Check - HKR 127(140 days)</t>
  </si>
  <si>
    <t>Local Check - GR-17(113-118  days)</t>
  </si>
  <si>
    <t>Local Check - White Ponni(135 days)</t>
  </si>
  <si>
    <t>Local Check - Rajendra Saraswati(110-115 days)</t>
  </si>
  <si>
    <t>Local Check - RNR 15048(120 days)</t>
  </si>
  <si>
    <t>Local Check - TTB-404(135 days)</t>
  </si>
  <si>
    <t>Local Check - HUR 105</t>
  </si>
  <si>
    <t>237:23:436</t>
  </si>
  <si>
    <t>252.6:34.2:855</t>
  </si>
  <si>
    <t>251:146:269</t>
  </si>
  <si>
    <t>156.8:30.8:125</t>
  </si>
  <si>
    <t>125:51:358</t>
  </si>
  <si>
    <t xml:space="preserve">Table 4.1(p):  Summary of data on grain yield and ancillary characters of selected NMT RSL cultures grown under </t>
  </si>
  <si>
    <t>Table 4.1(p):  Contd.</t>
  </si>
  <si>
    <t xml:space="preserve"> transplanted conditions at  graded  levels  of recommended fertilizer doses, kharif 2023.</t>
  </si>
  <si>
    <t>Sand: 32.2; Silt: 48.6 &amp; Clay:16.2</t>
  </si>
  <si>
    <t>Recommended  NPK (kg/ha)</t>
  </si>
  <si>
    <t>IET 30409</t>
  </si>
  <si>
    <t>IET 30410</t>
  </si>
  <si>
    <t>IET 30367</t>
  </si>
  <si>
    <t xml:space="preserve">NC: Swarna Sub 1 </t>
  </si>
  <si>
    <t>Local check - Sujala</t>
  </si>
  <si>
    <t>Local check - R.Mahsuri - 1(150-155 Days)</t>
  </si>
  <si>
    <t>Local check - Swarna</t>
  </si>
  <si>
    <t>Local check - Bahadur(155-160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</si>
</sst>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vertAlign val="superscript"/>
      <sz val="9"/>
      <name val="Arial Narrow"/>
      <family val="2"/>
    </font>
    <font>
      <sz val="8"/>
      <name val="Arial"/>
      <family val="2"/>
    </font>
    <font>
      <i/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i/>
      <sz val="9"/>
      <name val="Arial Narrow"/>
      <family val="2"/>
    </font>
    <font>
      <b/>
      <i/>
      <sz val="9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9">
    <xf numFmtId="0" fontId="0" fillId="0" borderId="0" xfId="0"/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2" fontId="2" fillId="0" borderId="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/>
    <xf numFmtId="2" fontId="8" fillId="0" borderId="0" xfId="0" applyNumberFormat="1" applyFont="1"/>
    <xf numFmtId="2" fontId="8" fillId="0" borderId="0" xfId="0" applyNumberFormat="1" applyFont="1" applyBorder="1" applyAlignment="1">
      <alignment horizontal="left"/>
    </xf>
    <xf numFmtId="0" fontId="8" fillId="0" borderId="0" xfId="0" applyFont="1"/>
    <xf numFmtId="0" fontId="9" fillId="0" borderId="0" xfId="0" applyFont="1"/>
    <xf numFmtId="49" fontId="7" fillId="0" borderId="0" xfId="0" applyNumberFormat="1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 vertical="top"/>
    </xf>
    <xf numFmtId="0" fontId="7" fillId="0" borderId="0" xfId="0" applyFont="1" applyAlignment="1">
      <alignment vertical="center"/>
    </xf>
    <xf numFmtId="2" fontId="7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9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2" fontId="8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2" fontId="10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2" fontId="7" fillId="0" borderId="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2" fontId="8" fillId="0" borderId="8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left" vertical="center"/>
    </xf>
    <xf numFmtId="1" fontId="8" fillId="0" borderId="6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2" fontId="8" fillId="0" borderId="6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/>
    <xf numFmtId="0" fontId="9" fillId="0" borderId="0" xfId="0" applyFont="1" applyBorder="1"/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/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0" xfId="0" applyNumberFormat="1" applyFont="1" applyBorder="1" applyAlignment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left" vertical="top"/>
    </xf>
    <xf numFmtId="2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/>
    <xf numFmtId="1" fontId="8" fillId="0" borderId="6" xfId="0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6" xfId="0" applyFont="1" applyBorder="1"/>
    <xf numFmtId="2" fontId="9" fillId="0" borderId="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/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2" fontId="8" fillId="0" borderId="8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7" xfId="0" applyFont="1" applyBorder="1"/>
    <xf numFmtId="0" fontId="9" fillId="0" borderId="7" xfId="0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0" xfId="0" applyNumberFormat="1" applyFont="1" applyBorder="1"/>
    <xf numFmtId="2" fontId="8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9" fillId="0" borderId="6" xfId="0" applyNumberFormat="1" applyFont="1" applyBorder="1"/>
    <xf numFmtId="1" fontId="7" fillId="0" borderId="0" xfId="0" applyNumberFormat="1" applyFont="1" applyFill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6" xfId="0" applyFont="1" applyBorder="1"/>
    <xf numFmtId="0" fontId="7" fillId="0" borderId="0" xfId="0" applyFont="1" applyBorder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2" fontId="8" fillId="0" borderId="8" xfId="0" applyNumberFormat="1" applyFont="1" applyBorder="1" applyAlignment="1">
      <alignment horizontal="left"/>
    </xf>
    <xf numFmtId="164" fontId="8" fillId="0" borderId="7" xfId="0" applyNumberFormat="1" applyFont="1" applyBorder="1"/>
    <xf numFmtId="164" fontId="8" fillId="0" borderId="6" xfId="0" applyNumberFormat="1" applyFont="1" applyBorder="1"/>
    <xf numFmtId="164" fontId="8" fillId="0" borderId="0" xfId="0" applyNumberFormat="1" applyFont="1" applyBorder="1"/>
    <xf numFmtId="2" fontId="8" fillId="0" borderId="6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/>
    </xf>
    <xf numFmtId="49" fontId="8" fillId="0" borderId="7" xfId="0" applyNumberFormat="1" applyFont="1" applyBorder="1"/>
    <xf numFmtId="49" fontId="8" fillId="0" borderId="6" xfId="0" applyNumberFormat="1" applyFont="1" applyBorder="1"/>
    <xf numFmtId="49" fontId="8" fillId="0" borderId="0" xfId="0" applyNumberFormat="1" applyFont="1" applyBorder="1"/>
    <xf numFmtId="0" fontId="13" fillId="0" borderId="8" xfId="0" applyFont="1" applyBorder="1" applyAlignment="1">
      <alignment horizontal="left" vertical="center"/>
    </xf>
    <xf numFmtId="0" fontId="8" fillId="0" borderId="7" xfId="0" applyFont="1" applyFill="1" applyBorder="1"/>
    <xf numFmtId="0" fontId="8" fillId="0" borderId="6" xfId="0" applyFont="1" applyFill="1" applyBorder="1"/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5" xfId="0" applyNumberFormat="1" applyFont="1" applyBorder="1"/>
    <xf numFmtId="49" fontId="8" fillId="0" borderId="11" xfId="0" applyNumberFormat="1" applyFont="1" applyBorder="1"/>
    <xf numFmtId="2" fontId="8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8" xfId="0" applyFont="1" applyBorder="1"/>
    <xf numFmtId="49" fontId="14" fillId="0" borderId="0" xfId="0" applyNumberFormat="1" applyFont="1" applyBorder="1" applyAlignment="1"/>
    <xf numFmtId="2" fontId="1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4" fillId="0" borderId="0" xfId="0" applyFont="1"/>
    <xf numFmtId="49" fontId="14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Fill="1" applyBorder="1" applyAlignment="1">
      <alignment horizontal="center" vertical="center" wrapText="1"/>
    </xf>
    <xf numFmtId="2" fontId="16" fillId="0" borderId="12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2" fontId="14" fillId="0" borderId="15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1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13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2" fontId="14" fillId="0" borderId="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/>
    </xf>
    <xf numFmtId="0" fontId="14" fillId="0" borderId="0" xfId="0" applyFont="1" applyFill="1" applyBorder="1"/>
    <xf numFmtId="2" fontId="14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/>
    </xf>
    <xf numFmtId="0" fontId="14" fillId="0" borderId="7" xfId="0" applyFont="1" applyBorder="1"/>
    <xf numFmtId="0" fontId="14" fillId="0" borderId="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0" borderId="7" xfId="0" applyFont="1" applyFill="1" applyBorder="1"/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0" xfId="0" applyFont="1" applyBorder="1"/>
    <xf numFmtId="0" fontId="14" fillId="0" borderId="9" xfId="0" applyFont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5" xfId="0" applyNumberFormat="1" applyFont="1" applyBorder="1" applyAlignment="1">
      <alignment horizontal="center"/>
    </xf>
    <xf numFmtId="4" fontId="15" fillId="0" borderId="0" xfId="0" applyNumberFormat="1" applyFont="1" applyBorder="1"/>
    <xf numFmtId="4" fontId="15" fillId="0" borderId="0" xfId="0" applyNumberFormat="1" applyFont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14" fillId="0" borderId="0" xfId="0" applyFont="1" applyAlignment="1">
      <alignment horizontal="center" vertical="center"/>
    </xf>
    <xf numFmtId="0" fontId="15" fillId="0" borderId="7" xfId="0" applyFont="1" applyBorder="1"/>
    <xf numFmtId="4" fontId="15" fillId="0" borderId="0" xfId="0" applyNumberFormat="1" applyFont="1" applyBorder="1" applyAlignment="1">
      <alignment horizontal="center"/>
    </xf>
    <xf numFmtId="4" fontId="15" fillId="0" borderId="7" xfId="0" applyNumberFormat="1" applyFont="1" applyBorder="1"/>
    <xf numFmtId="2" fontId="16" fillId="0" borderId="8" xfId="0" applyNumberFormat="1" applyFont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6" fillId="0" borderId="7" xfId="0" applyFont="1" applyBorder="1"/>
    <xf numFmtId="0" fontId="16" fillId="0" borderId="0" xfId="0" applyFont="1" applyBorder="1"/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8" xfId="0" applyFont="1" applyBorder="1"/>
    <xf numFmtId="0" fontId="16" fillId="0" borderId="6" xfId="0" applyFont="1" applyBorder="1"/>
    <xf numFmtId="2" fontId="14" fillId="0" borderId="8" xfId="0" applyNumberFormat="1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left" vertical="center"/>
    </xf>
    <xf numFmtId="2" fontId="14" fillId="0" borderId="0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left"/>
    </xf>
    <xf numFmtId="164" fontId="14" fillId="0" borderId="6" xfId="0" applyNumberFormat="1" applyFont="1" applyBorder="1"/>
    <xf numFmtId="164" fontId="14" fillId="0" borderId="7" xfId="0" applyNumberFormat="1" applyFont="1" applyBorder="1"/>
    <xf numFmtId="164" fontId="14" fillId="0" borderId="0" xfId="0" applyNumberFormat="1" applyFont="1" applyBorder="1"/>
    <xf numFmtId="2" fontId="14" fillId="0" borderId="6" xfId="0" applyNumberFormat="1" applyFont="1" applyBorder="1" applyAlignment="1">
      <alignment horizontal="left"/>
    </xf>
    <xf numFmtId="0" fontId="14" fillId="0" borderId="6" xfId="0" applyFont="1" applyBorder="1"/>
    <xf numFmtId="49" fontId="14" fillId="0" borderId="8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4" fillId="0" borderId="6" xfId="0" applyNumberFormat="1" applyFont="1" applyBorder="1"/>
    <xf numFmtId="49" fontId="14" fillId="0" borderId="7" xfId="0" applyNumberFormat="1" applyFont="1" applyBorder="1"/>
    <xf numFmtId="49" fontId="14" fillId="0" borderId="0" xfId="0" applyNumberFormat="1" applyFont="1" applyBorder="1"/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Fill="1" applyBorder="1"/>
    <xf numFmtId="0" fontId="14" fillId="0" borderId="7" xfId="0" applyFont="1" applyFill="1" applyBorder="1"/>
    <xf numFmtId="1" fontId="14" fillId="0" borderId="0" xfId="0" applyNumberFormat="1" applyFont="1" applyFill="1" applyBorder="1" applyAlignment="1"/>
    <xf numFmtId="0" fontId="14" fillId="0" borderId="8" xfId="0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/>
    <xf numFmtId="49" fontId="14" fillId="0" borderId="9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left"/>
    </xf>
    <xf numFmtId="49" fontId="14" fillId="0" borderId="11" xfId="0" applyNumberFormat="1" applyFont="1" applyBorder="1"/>
    <xf numFmtId="49" fontId="14" fillId="0" borderId="5" xfId="0" applyNumberFormat="1" applyFont="1" applyBorder="1"/>
    <xf numFmtId="2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vertical="center"/>
    </xf>
    <xf numFmtId="2" fontId="1" fillId="0" borderId="8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0" xfId="0" applyFont="1" applyFill="1"/>
    <xf numFmtId="0" fontId="1" fillId="0" borderId="8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7" xfId="0" applyFont="1" applyBorder="1"/>
    <xf numFmtId="0" fontId="18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/>
    <xf numFmtId="2" fontId="2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4" fontId="18" fillId="0" borderId="9" xfId="0" applyNumberFormat="1" applyFont="1" applyBorder="1" applyAlignment="1">
      <alignment horizontal="left"/>
    </xf>
    <xf numFmtId="4" fontId="18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4" fontId="18" fillId="0" borderId="9" xfId="0" applyNumberFormat="1" applyFont="1" applyBorder="1" applyAlignment="1">
      <alignment horizontal="left" vertical="center"/>
    </xf>
    <xf numFmtId="4" fontId="1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4" fontId="18" fillId="0" borderId="0" xfId="0" applyNumberFormat="1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2" fontId="2" fillId="0" borderId="15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8" fillId="0" borderId="8" xfId="0" applyFont="1" applyBorder="1" applyAlignment="1"/>
    <xf numFmtId="0" fontId="18" fillId="0" borderId="8" xfId="0" applyFont="1" applyBorder="1" applyAlignment="1">
      <alignment vertical="center"/>
    </xf>
    <xf numFmtId="4" fontId="18" fillId="0" borderId="8" xfId="0" applyNumberFormat="1" applyFont="1" applyBorder="1" applyAlignment="1"/>
    <xf numFmtId="4" fontId="18" fillId="0" borderId="8" xfId="0" applyNumberFormat="1" applyFont="1" applyBorder="1" applyAlignment="1">
      <alignment vertical="center"/>
    </xf>
    <xf numFmtId="0" fontId="1" fillId="0" borderId="8" xfId="0" applyFont="1" applyBorder="1" applyAlignment="1"/>
    <xf numFmtId="2" fontId="1" fillId="0" borderId="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/>
    <xf numFmtId="0" fontId="1" fillId="0" borderId="0" xfId="0" applyFont="1"/>
    <xf numFmtId="2" fontId="2" fillId="0" borderId="8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49" fontId="2" fillId="0" borderId="8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1" fontId="2" fillId="0" borderId="0" xfId="0" applyNumberFormat="1" applyFont="1" applyBorder="1"/>
    <xf numFmtId="1" fontId="2" fillId="0" borderId="7" xfId="0" applyNumberFormat="1" applyFont="1" applyBorder="1"/>
    <xf numFmtId="1" fontId="2" fillId="0" borderId="0" xfId="0" applyNumberFormat="1" applyFont="1"/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7" xfId="0" applyNumberFormat="1" applyFont="1" applyBorder="1"/>
    <xf numFmtId="49" fontId="2" fillId="0" borderId="0" xfId="0" applyNumberFormat="1" applyFont="1"/>
    <xf numFmtId="0" fontId="2" fillId="0" borderId="8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/>
    </xf>
    <xf numFmtId="2" fontId="2" fillId="0" borderId="6" xfId="0" applyNumberFormat="1" applyFont="1" applyBorder="1" applyAlignment="1">
      <alignment horizontal="left"/>
    </xf>
    <xf numFmtId="2" fontId="2" fillId="0" borderId="9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/>
    <xf numFmtId="49" fontId="2" fillId="0" borderId="5" xfId="0" applyNumberFormat="1" applyFont="1" applyBorder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/>
    <xf numFmtId="0" fontId="15" fillId="0" borderId="6" xfId="0" applyFont="1" applyBorder="1" applyAlignment="1">
      <alignment horizontal="center"/>
    </xf>
    <xf numFmtId="0" fontId="14" fillId="0" borderId="9" xfId="0" applyFont="1" applyBorder="1"/>
    <xf numFmtId="2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/>
    <xf numFmtId="2" fontId="15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4" fillId="0" borderId="8" xfId="0" applyFont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" fontId="14" fillId="0" borderId="15" xfId="0" applyNumberFormat="1" applyFont="1" applyFill="1" applyBorder="1" applyAlignment="1">
      <alignment horizontal="center" vertical="center"/>
    </xf>
    <xf numFmtId="1" fontId="15" fillId="0" borderId="3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" fontId="14" fillId="0" borderId="6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vertical="center"/>
    </xf>
    <xf numFmtId="4" fontId="16" fillId="0" borderId="5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2" fontId="14" fillId="0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vertical="center"/>
    </xf>
    <xf numFmtId="4" fontId="14" fillId="0" borderId="7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" fontId="16" fillId="0" borderId="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left" vertical="center"/>
    </xf>
    <xf numFmtId="1" fontId="14" fillId="0" borderId="8" xfId="0" applyNumberFormat="1" applyFont="1" applyFill="1" applyBorder="1" applyAlignment="1">
      <alignment vertical="center"/>
    </xf>
    <xf numFmtId="1" fontId="14" fillId="0" borderId="7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vertical="center"/>
    </xf>
    <xf numFmtId="49" fontId="14" fillId="0" borderId="7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left" vertical="center"/>
    </xf>
    <xf numFmtId="2" fontId="14" fillId="0" borderId="6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2" fontId="14" fillId="0" borderId="9" xfId="0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/>
    </xf>
    <xf numFmtId="2" fontId="14" fillId="0" borderId="10" xfId="0" applyNumberFormat="1" applyFont="1" applyFill="1" applyBorder="1" applyAlignment="1">
      <alignment horizontal="left" vertical="center"/>
    </xf>
    <xf numFmtId="2" fontId="14" fillId="0" borderId="11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vertical="center"/>
    </xf>
    <xf numFmtId="49" fontId="14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18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/>
    <xf numFmtId="0" fontId="5" fillId="0" borderId="0" xfId="0" applyFont="1" applyFill="1" applyBorder="1"/>
    <xf numFmtId="0" fontId="5" fillId="0" borderId="7" xfId="0" applyFont="1" applyFill="1" applyBorder="1"/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2" fillId="0" borderId="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7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" fontId="1" fillId="0" borderId="10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6" xfId="0" applyFont="1" applyFill="1" applyBorder="1"/>
    <xf numFmtId="1" fontId="5" fillId="0" borderId="6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/>
    <xf numFmtId="4" fontId="2" fillId="0" borderId="6" xfId="0" applyNumberFormat="1" applyFont="1" applyFill="1" applyBorder="1"/>
    <xf numFmtId="4" fontId="2" fillId="0" borderId="0" xfId="0" applyNumberFormat="1" applyFont="1" applyFill="1" applyBorder="1"/>
    <xf numFmtId="2" fontId="1" fillId="0" borderId="8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0" xfId="0" applyFont="1" applyFill="1" applyBorder="1"/>
    <xf numFmtId="2" fontId="2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left" vertical="center"/>
    </xf>
    <xf numFmtId="165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center"/>
    </xf>
    <xf numFmtId="1" fontId="2" fillId="0" borderId="6" xfId="0" applyNumberFormat="1" applyFont="1" applyFill="1" applyBorder="1"/>
    <xf numFmtId="1" fontId="2" fillId="0" borderId="0" xfId="0" applyNumberFormat="1" applyFont="1" applyFill="1" applyBorder="1"/>
    <xf numFmtId="46" fontId="2" fillId="0" borderId="8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/>
    <xf numFmtId="49" fontId="2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2" fontId="5" fillId="0" borderId="0" xfId="0" applyNumberFormat="1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left"/>
    </xf>
    <xf numFmtId="165" fontId="2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16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6" xfId="0" applyFont="1" applyFill="1" applyBorder="1" applyAlignment="1">
      <alignment horizontal="center" vertical="center"/>
    </xf>
    <xf numFmtId="2" fontId="14" fillId="0" borderId="13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2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2" fontId="14" fillId="0" borderId="8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vertical="center"/>
    </xf>
    <xf numFmtId="164" fontId="14" fillId="0" borderId="7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left" vertical="center"/>
    </xf>
    <xf numFmtId="2" fontId="14" fillId="0" borderId="6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7" fillId="0" borderId="0" xfId="0" applyNumberFormat="1" applyFont="1" applyBorder="1" applyAlignment="1"/>
    <xf numFmtId="49" fontId="16" fillId="0" borderId="0" xfId="0" applyNumberFormat="1" applyFont="1" applyBorder="1" applyAlignment="1"/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 vertical="top"/>
    </xf>
    <xf numFmtId="1" fontId="14" fillId="0" borderId="6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/>
    <xf numFmtId="2" fontId="14" fillId="0" borderId="0" xfId="0" applyNumberFormat="1" applyFont="1" applyBorder="1" applyAlignment="1"/>
    <xf numFmtId="2" fontId="14" fillId="0" borderId="6" xfId="0" applyNumberFormat="1" applyFont="1" applyBorder="1" applyAlignment="1"/>
    <xf numFmtId="49" fontId="14" fillId="0" borderId="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/>
    <xf numFmtId="49" fontId="14" fillId="0" borderId="6" xfId="0" applyNumberFormat="1" applyFont="1" applyBorder="1" applyAlignment="1"/>
    <xf numFmtId="49" fontId="14" fillId="0" borderId="8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left"/>
    </xf>
    <xf numFmtId="49" fontId="14" fillId="0" borderId="8" xfId="0" applyNumberFormat="1" applyFont="1" applyFill="1" applyBorder="1" applyAlignment="1">
      <alignment horizontal="left"/>
    </xf>
    <xf numFmtId="49" fontId="14" fillId="0" borderId="9" xfId="0" applyNumberFormat="1" applyFont="1" applyBorder="1" applyAlignment="1"/>
    <xf numFmtId="49" fontId="14" fillId="0" borderId="10" xfId="0" applyNumberFormat="1" applyFont="1" applyBorder="1" applyAlignment="1"/>
    <xf numFmtId="49" fontId="14" fillId="0" borderId="11" xfId="0" applyNumberFormat="1" applyFont="1" applyBorder="1" applyAlignment="1"/>
    <xf numFmtId="0" fontId="16" fillId="0" borderId="0" xfId="0" applyFont="1"/>
    <xf numFmtId="49" fontId="1" fillId="0" borderId="0" xfId="0" applyNumberFormat="1" applyFont="1" applyBorder="1" applyAlignment="1"/>
    <xf numFmtId="49" fontId="2" fillId="0" borderId="0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Border="1"/>
    <xf numFmtId="0" fontId="5" fillId="0" borderId="6" xfId="0" applyFont="1" applyBorder="1"/>
    <xf numFmtId="0" fontId="18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Border="1"/>
    <xf numFmtId="0" fontId="2" fillId="0" borderId="6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" fontId="5" fillId="0" borderId="7" xfId="0" applyNumberFormat="1" applyFont="1" applyBorder="1"/>
    <xf numFmtId="0" fontId="1" fillId="0" borderId="6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1" xfId="0" applyNumberFormat="1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164" fontId="14" fillId="0" borderId="8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horizontal="center" wrapText="1"/>
    </xf>
    <xf numFmtId="49" fontId="14" fillId="0" borderId="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49" fontId="14" fillId="0" borderId="11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0" xfId="0" applyFont="1" applyBorder="1"/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4" fillId="0" borderId="9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 horizontal="left"/>
    </xf>
    <xf numFmtId="2" fontId="14" fillId="0" borderId="8" xfId="0" applyNumberFormat="1" applyFont="1" applyBorder="1" applyAlignment="1">
      <alignment horizontal="left"/>
    </xf>
    <xf numFmtId="2" fontId="14" fillId="0" borderId="0" xfId="0" applyNumberFormat="1" applyFont="1" applyBorder="1" applyAlignment="1">
      <alignment horizontal="left"/>
    </xf>
    <xf numFmtId="2" fontId="14" fillId="0" borderId="6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 wrapText="1"/>
    </xf>
    <xf numFmtId="49" fontId="16" fillId="0" borderId="8" xfId="0" applyNumberFormat="1" applyFont="1" applyBorder="1" applyAlignment="1">
      <alignment horizontal="center" wrapText="1"/>
    </xf>
    <xf numFmtId="49" fontId="14" fillId="0" borderId="8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6" xfId="0" applyNumberFormat="1" applyFont="1" applyBorder="1" applyAlignment="1">
      <alignment horizontal="left"/>
    </xf>
    <xf numFmtId="164" fontId="16" fillId="0" borderId="8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9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4" fontId="19" fillId="0" borderId="6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16" fillId="0" borderId="9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18" fillId="0" borderId="8" xfId="0" applyNumberFormat="1" applyFont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workbookViewId="0">
      <selection activeCell="Y17" sqref="Y17"/>
    </sheetView>
  </sheetViews>
  <sheetFormatPr defaultRowHeight="12.75" x14ac:dyDescent="0.2"/>
  <cols>
    <col min="1" max="1" width="8.42578125" style="83" customWidth="1"/>
    <col min="2" max="2" width="11" style="83" customWidth="1"/>
    <col min="3" max="3" width="9.5703125" style="169" customWidth="1"/>
    <col min="4" max="4" width="7.28515625" style="172" customWidth="1"/>
    <col min="5" max="5" width="8.5703125" style="171" customWidth="1"/>
    <col min="6" max="6" width="10" style="171" customWidth="1"/>
    <col min="7" max="7" width="11.140625" style="81" customWidth="1"/>
    <col min="8" max="8" width="22.5703125" style="81" customWidth="1"/>
    <col min="9" max="9" width="7.28515625" style="169" customWidth="1"/>
    <col min="10" max="10" width="3.42578125" style="172" customWidth="1"/>
    <col min="11" max="11" width="6.42578125" style="170" customWidth="1"/>
    <col min="12" max="12" width="7.28515625" style="81" customWidth="1"/>
    <col min="13" max="13" width="5.85546875" style="81" customWidth="1"/>
    <col min="14" max="14" width="10.42578125" style="81" customWidth="1"/>
    <col min="15" max="15" width="6.140625" style="83" customWidth="1"/>
    <col min="16" max="16" width="6.140625" style="84" customWidth="1"/>
    <col min="17" max="256" width="9.140625" style="83"/>
    <col min="257" max="257" width="8.42578125" style="83" customWidth="1"/>
    <col min="258" max="258" width="11" style="83" customWidth="1"/>
    <col min="259" max="259" width="9.5703125" style="83" customWidth="1"/>
    <col min="260" max="260" width="7.28515625" style="83" customWidth="1"/>
    <col min="261" max="261" width="8.5703125" style="83" customWidth="1"/>
    <col min="262" max="262" width="10" style="83" customWidth="1"/>
    <col min="263" max="263" width="11.140625" style="83" customWidth="1"/>
    <col min="264" max="264" width="22.5703125" style="83" customWidth="1"/>
    <col min="265" max="265" width="7.28515625" style="83" customWidth="1"/>
    <col min="266" max="266" width="3.42578125" style="83" customWidth="1"/>
    <col min="267" max="267" width="6.42578125" style="83" customWidth="1"/>
    <col min="268" max="268" width="7.28515625" style="83" customWidth="1"/>
    <col min="269" max="269" width="5.85546875" style="83" customWidth="1"/>
    <col min="270" max="270" width="10.42578125" style="83" customWidth="1"/>
    <col min="271" max="272" width="6.140625" style="83" customWidth="1"/>
    <col min="273" max="512" width="9.140625" style="83"/>
    <col min="513" max="513" width="8.42578125" style="83" customWidth="1"/>
    <col min="514" max="514" width="11" style="83" customWidth="1"/>
    <col min="515" max="515" width="9.5703125" style="83" customWidth="1"/>
    <col min="516" max="516" width="7.28515625" style="83" customWidth="1"/>
    <col min="517" max="517" width="8.5703125" style="83" customWidth="1"/>
    <col min="518" max="518" width="10" style="83" customWidth="1"/>
    <col min="519" max="519" width="11.140625" style="83" customWidth="1"/>
    <col min="520" max="520" width="22.5703125" style="83" customWidth="1"/>
    <col min="521" max="521" width="7.28515625" style="83" customWidth="1"/>
    <col min="522" max="522" width="3.42578125" style="83" customWidth="1"/>
    <col min="523" max="523" width="6.42578125" style="83" customWidth="1"/>
    <col min="524" max="524" width="7.28515625" style="83" customWidth="1"/>
    <col min="525" max="525" width="5.85546875" style="83" customWidth="1"/>
    <col min="526" max="526" width="10.42578125" style="83" customWidth="1"/>
    <col min="527" max="528" width="6.140625" style="83" customWidth="1"/>
    <col min="529" max="768" width="9.140625" style="83"/>
    <col min="769" max="769" width="8.42578125" style="83" customWidth="1"/>
    <col min="770" max="770" width="11" style="83" customWidth="1"/>
    <col min="771" max="771" width="9.5703125" style="83" customWidth="1"/>
    <col min="772" max="772" width="7.28515625" style="83" customWidth="1"/>
    <col min="773" max="773" width="8.5703125" style="83" customWidth="1"/>
    <col min="774" max="774" width="10" style="83" customWidth="1"/>
    <col min="775" max="775" width="11.140625" style="83" customWidth="1"/>
    <col min="776" max="776" width="22.5703125" style="83" customWidth="1"/>
    <col min="777" max="777" width="7.28515625" style="83" customWidth="1"/>
    <col min="778" max="778" width="3.42578125" style="83" customWidth="1"/>
    <col min="779" max="779" width="6.42578125" style="83" customWidth="1"/>
    <col min="780" max="780" width="7.28515625" style="83" customWidth="1"/>
    <col min="781" max="781" width="5.85546875" style="83" customWidth="1"/>
    <col min="782" max="782" width="10.42578125" style="83" customWidth="1"/>
    <col min="783" max="784" width="6.140625" style="83" customWidth="1"/>
    <col min="785" max="1024" width="9.140625" style="83"/>
    <col min="1025" max="1025" width="8.42578125" style="83" customWidth="1"/>
    <col min="1026" max="1026" width="11" style="83" customWidth="1"/>
    <col min="1027" max="1027" width="9.5703125" style="83" customWidth="1"/>
    <col min="1028" max="1028" width="7.28515625" style="83" customWidth="1"/>
    <col min="1029" max="1029" width="8.5703125" style="83" customWidth="1"/>
    <col min="1030" max="1030" width="10" style="83" customWidth="1"/>
    <col min="1031" max="1031" width="11.140625" style="83" customWidth="1"/>
    <col min="1032" max="1032" width="22.5703125" style="83" customWidth="1"/>
    <col min="1033" max="1033" width="7.28515625" style="83" customWidth="1"/>
    <col min="1034" max="1034" width="3.42578125" style="83" customWidth="1"/>
    <col min="1035" max="1035" width="6.42578125" style="83" customWidth="1"/>
    <col min="1036" max="1036" width="7.28515625" style="83" customWidth="1"/>
    <col min="1037" max="1037" width="5.85546875" style="83" customWidth="1"/>
    <col min="1038" max="1038" width="10.42578125" style="83" customWidth="1"/>
    <col min="1039" max="1040" width="6.140625" style="83" customWidth="1"/>
    <col min="1041" max="1280" width="9.140625" style="83"/>
    <col min="1281" max="1281" width="8.42578125" style="83" customWidth="1"/>
    <col min="1282" max="1282" width="11" style="83" customWidth="1"/>
    <col min="1283" max="1283" width="9.5703125" style="83" customWidth="1"/>
    <col min="1284" max="1284" width="7.28515625" style="83" customWidth="1"/>
    <col min="1285" max="1285" width="8.5703125" style="83" customWidth="1"/>
    <col min="1286" max="1286" width="10" style="83" customWidth="1"/>
    <col min="1287" max="1287" width="11.140625" style="83" customWidth="1"/>
    <col min="1288" max="1288" width="22.5703125" style="83" customWidth="1"/>
    <col min="1289" max="1289" width="7.28515625" style="83" customWidth="1"/>
    <col min="1290" max="1290" width="3.42578125" style="83" customWidth="1"/>
    <col min="1291" max="1291" width="6.42578125" style="83" customWidth="1"/>
    <col min="1292" max="1292" width="7.28515625" style="83" customWidth="1"/>
    <col min="1293" max="1293" width="5.85546875" style="83" customWidth="1"/>
    <col min="1294" max="1294" width="10.42578125" style="83" customWidth="1"/>
    <col min="1295" max="1296" width="6.140625" style="83" customWidth="1"/>
    <col min="1297" max="1536" width="9.140625" style="83"/>
    <col min="1537" max="1537" width="8.42578125" style="83" customWidth="1"/>
    <col min="1538" max="1538" width="11" style="83" customWidth="1"/>
    <col min="1539" max="1539" width="9.5703125" style="83" customWidth="1"/>
    <col min="1540" max="1540" width="7.28515625" style="83" customWidth="1"/>
    <col min="1541" max="1541" width="8.5703125" style="83" customWidth="1"/>
    <col min="1542" max="1542" width="10" style="83" customWidth="1"/>
    <col min="1543" max="1543" width="11.140625" style="83" customWidth="1"/>
    <col min="1544" max="1544" width="22.5703125" style="83" customWidth="1"/>
    <col min="1545" max="1545" width="7.28515625" style="83" customWidth="1"/>
    <col min="1546" max="1546" width="3.42578125" style="83" customWidth="1"/>
    <col min="1547" max="1547" width="6.42578125" style="83" customWidth="1"/>
    <col min="1548" max="1548" width="7.28515625" style="83" customWidth="1"/>
    <col min="1549" max="1549" width="5.85546875" style="83" customWidth="1"/>
    <col min="1550" max="1550" width="10.42578125" style="83" customWidth="1"/>
    <col min="1551" max="1552" width="6.140625" style="83" customWidth="1"/>
    <col min="1553" max="1792" width="9.140625" style="83"/>
    <col min="1793" max="1793" width="8.42578125" style="83" customWidth="1"/>
    <col min="1794" max="1794" width="11" style="83" customWidth="1"/>
    <col min="1795" max="1795" width="9.5703125" style="83" customWidth="1"/>
    <col min="1796" max="1796" width="7.28515625" style="83" customWidth="1"/>
    <col min="1797" max="1797" width="8.5703125" style="83" customWidth="1"/>
    <col min="1798" max="1798" width="10" style="83" customWidth="1"/>
    <col min="1799" max="1799" width="11.140625" style="83" customWidth="1"/>
    <col min="1800" max="1800" width="22.5703125" style="83" customWidth="1"/>
    <col min="1801" max="1801" width="7.28515625" style="83" customWidth="1"/>
    <col min="1802" max="1802" width="3.42578125" style="83" customWidth="1"/>
    <col min="1803" max="1803" width="6.42578125" style="83" customWidth="1"/>
    <col min="1804" max="1804" width="7.28515625" style="83" customWidth="1"/>
    <col min="1805" max="1805" width="5.85546875" style="83" customWidth="1"/>
    <col min="1806" max="1806" width="10.42578125" style="83" customWidth="1"/>
    <col min="1807" max="1808" width="6.140625" style="83" customWidth="1"/>
    <col min="1809" max="2048" width="9.140625" style="83"/>
    <col min="2049" max="2049" width="8.42578125" style="83" customWidth="1"/>
    <col min="2050" max="2050" width="11" style="83" customWidth="1"/>
    <col min="2051" max="2051" width="9.5703125" style="83" customWidth="1"/>
    <col min="2052" max="2052" width="7.28515625" style="83" customWidth="1"/>
    <col min="2053" max="2053" width="8.5703125" style="83" customWidth="1"/>
    <col min="2054" max="2054" width="10" style="83" customWidth="1"/>
    <col min="2055" max="2055" width="11.140625" style="83" customWidth="1"/>
    <col min="2056" max="2056" width="22.5703125" style="83" customWidth="1"/>
    <col min="2057" max="2057" width="7.28515625" style="83" customWidth="1"/>
    <col min="2058" max="2058" width="3.42578125" style="83" customWidth="1"/>
    <col min="2059" max="2059" width="6.42578125" style="83" customWidth="1"/>
    <col min="2060" max="2060" width="7.28515625" style="83" customWidth="1"/>
    <col min="2061" max="2061" width="5.85546875" style="83" customWidth="1"/>
    <col min="2062" max="2062" width="10.42578125" style="83" customWidth="1"/>
    <col min="2063" max="2064" width="6.140625" style="83" customWidth="1"/>
    <col min="2065" max="2304" width="9.140625" style="83"/>
    <col min="2305" max="2305" width="8.42578125" style="83" customWidth="1"/>
    <col min="2306" max="2306" width="11" style="83" customWidth="1"/>
    <col min="2307" max="2307" width="9.5703125" style="83" customWidth="1"/>
    <col min="2308" max="2308" width="7.28515625" style="83" customWidth="1"/>
    <col min="2309" max="2309" width="8.5703125" style="83" customWidth="1"/>
    <col min="2310" max="2310" width="10" style="83" customWidth="1"/>
    <col min="2311" max="2311" width="11.140625" style="83" customWidth="1"/>
    <col min="2312" max="2312" width="22.5703125" style="83" customWidth="1"/>
    <col min="2313" max="2313" width="7.28515625" style="83" customWidth="1"/>
    <col min="2314" max="2314" width="3.42578125" style="83" customWidth="1"/>
    <col min="2315" max="2315" width="6.42578125" style="83" customWidth="1"/>
    <col min="2316" max="2316" width="7.28515625" style="83" customWidth="1"/>
    <col min="2317" max="2317" width="5.85546875" style="83" customWidth="1"/>
    <col min="2318" max="2318" width="10.42578125" style="83" customWidth="1"/>
    <col min="2319" max="2320" width="6.140625" style="83" customWidth="1"/>
    <col min="2321" max="2560" width="9.140625" style="83"/>
    <col min="2561" max="2561" width="8.42578125" style="83" customWidth="1"/>
    <col min="2562" max="2562" width="11" style="83" customWidth="1"/>
    <col min="2563" max="2563" width="9.5703125" style="83" customWidth="1"/>
    <col min="2564" max="2564" width="7.28515625" style="83" customWidth="1"/>
    <col min="2565" max="2565" width="8.5703125" style="83" customWidth="1"/>
    <col min="2566" max="2566" width="10" style="83" customWidth="1"/>
    <col min="2567" max="2567" width="11.140625" style="83" customWidth="1"/>
    <col min="2568" max="2568" width="22.5703125" style="83" customWidth="1"/>
    <col min="2569" max="2569" width="7.28515625" style="83" customWidth="1"/>
    <col min="2570" max="2570" width="3.42578125" style="83" customWidth="1"/>
    <col min="2571" max="2571" width="6.42578125" style="83" customWidth="1"/>
    <col min="2572" max="2572" width="7.28515625" style="83" customWidth="1"/>
    <col min="2573" max="2573" width="5.85546875" style="83" customWidth="1"/>
    <col min="2574" max="2574" width="10.42578125" style="83" customWidth="1"/>
    <col min="2575" max="2576" width="6.140625" style="83" customWidth="1"/>
    <col min="2577" max="2816" width="9.140625" style="83"/>
    <col min="2817" max="2817" width="8.42578125" style="83" customWidth="1"/>
    <col min="2818" max="2818" width="11" style="83" customWidth="1"/>
    <col min="2819" max="2819" width="9.5703125" style="83" customWidth="1"/>
    <col min="2820" max="2820" width="7.28515625" style="83" customWidth="1"/>
    <col min="2821" max="2821" width="8.5703125" style="83" customWidth="1"/>
    <col min="2822" max="2822" width="10" style="83" customWidth="1"/>
    <col min="2823" max="2823" width="11.140625" style="83" customWidth="1"/>
    <col min="2824" max="2824" width="22.5703125" style="83" customWidth="1"/>
    <col min="2825" max="2825" width="7.28515625" style="83" customWidth="1"/>
    <col min="2826" max="2826" width="3.42578125" style="83" customWidth="1"/>
    <col min="2827" max="2827" width="6.42578125" style="83" customWidth="1"/>
    <col min="2828" max="2828" width="7.28515625" style="83" customWidth="1"/>
    <col min="2829" max="2829" width="5.85546875" style="83" customWidth="1"/>
    <col min="2830" max="2830" width="10.42578125" style="83" customWidth="1"/>
    <col min="2831" max="2832" width="6.140625" style="83" customWidth="1"/>
    <col min="2833" max="3072" width="9.140625" style="83"/>
    <col min="3073" max="3073" width="8.42578125" style="83" customWidth="1"/>
    <col min="3074" max="3074" width="11" style="83" customWidth="1"/>
    <col min="3075" max="3075" width="9.5703125" style="83" customWidth="1"/>
    <col min="3076" max="3076" width="7.28515625" style="83" customWidth="1"/>
    <col min="3077" max="3077" width="8.5703125" style="83" customWidth="1"/>
    <col min="3078" max="3078" width="10" style="83" customWidth="1"/>
    <col min="3079" max="3079" width="11.140625" style="83" customWidth="1"/>
    <col min="3080" max="3080" width="22.5703125" style="83" customWidth="1"/>
    <col min="3081" max="3081" width="7.28515625" style="83" customWidth="1"/>
    <col min="3082" max="3082" width="3.42578125" style="83" customWidth="1"/>
    <col min="3083" max="3083" width="6.42578125" style="83" customWidth="1"/>
    <col min="3084" max="3084" width="7.28515625" style="83" customWidth="1"/>
    <col min="3085" max="3085" width="5.85546875" style="83" customWidth="1"/>
    <col min="3086" max="3086" width="10.42578125" style="83" customWidth="1"/>
    <col min="3087" max="3088" width="6.140625" style="83" customWidth="1"/>
    <col min="3089" max="3328" width="9.140625" style="83"/>
    <col min="3329" max="3329" width="8.42578125" style="83" customWidth="1"/>
    <col min="3330" max="3330" width="11" style="83" customWidth="1"/>
    <col min="3331" max="3331" width="9.5703125" style="83" customWidth="1"/>
    <col min="3332" max="3332" width="7.28515625" style="83" customWidth="1"/>
    <col min="3333" max="3333" width="8.5703125" style="83" customWidth="1"/>
    <col min="3334" max="3334" width="10" style="83" customWidth="1"/>
    <col min="3335" max="3335" width="11.140625" style="83" customWidth="1"/>
    <col min="3336" max="3336" width="22.5703125" style="83" customWidth="1"/>
    <col min="3337" max="3337" width="7.28515625" style="83" customWidth="1"/>
    <col min="3338" max="3338" width="3.42578125" style="83" customWidth="1"/>
    <col min="3339" max="3339" width="6.42578125" style="83" customWidth="1"/>
    <col min="3340" max="3340" width="7.28515625" style="83" customWidth="1"/>
    <col min="3341" max="3341" width="5.85546875" style="83" customWidth="1"/>
    <col min="3342" max="3342" width="10.42578125" style="83" customWidth="1"/>
    <col min="3343" max="3344" width="6.140625" style="83" customWidth="1"/>
    <col min="3345" max="3584" width="9.140625" style="83"/>
    <col min="3585" max="3585" width="8.42578125" style="83" customWidth="1"/>
    <col min="3586" max="3586" width="11" style="83" customWidth="1"/>
    <col min="3587" max="3587" width="9.5703125" style="83" customWidth="1"/>
    <col min="3588" max="3588" width="7.28515625" style="83" customWidth="1"/>
    <col min="3589" max="3589" width="8.5703125" style="83" customWidth="1"/>
    <col min="3590" max="3590" width="10" style="83" customWidth="1"/>
    <col min="3591" max="3591" width="11.140625" style="83" customWidth="1"/>
    <col min="3592" max="3592" width="22.5703125" style="83" customWidth="1"/>
    <col min="3593" max="3593" width="7.28515625" style="83" customWidth="1"/>
    <col min="3594" max="3594" width="3.42578125" style="83" customWidth="1"/>
    <col min="3595" max="3595" width="6.42578125" style="83" customWidth="1"/>
    <col min="3596" max="3596" width="7.28515625" style="83" customWidth="1"/>
    <col min="3597" max="3597" width="5.85546875" style="83" customWidth="1"/>
    <col min="3598" max="3598" width="10.42578125" style="83" customWidth="1"/>
    <col min="3599" max="3600" width="6.140625" style="83" customWidth="1"/>
    <col min="3601" max="3840" width="9.140625" style="83"/>
    <col min="3841" max="3841" width="8.42578125" style="83" customWidth="1"/>
    <col min="3842" max="3842" width="11" style="83" customWidth="1"/>
    <col min="3843" max="3843" width="9.5703125" style="83" customWidth="1"/>
    <col min="3844" max="3844" width="7.28515625" style="83" customWidth="1"/>
    <col min="3845" max="3845" width="8.5703125" style="83" customWidth="1"/>
    <col min="3846" max="3846" width="10" style="83" customWidth="1"/>
    <col min="3847" max="3847" width="11.140625" style="83" customWidth="1"/>
    <col min="3848" max="3848" width="22.5703125" style="83" customWidth="1"/>
    <col min="3849" max="3849" width="7.28515625" style="83" customWidth="1"/>
    <col min="3850" max="3850" width="3.42578125" style="83" customWidth="1"/>
    <col min="3851" max="3851" width="6.42578125" style="83" customWidth="1"/>
    <col min="3852" max="3852" width="7.28515625" style="83" customWidth="1"/>
    <col min="3853" max="3853" width="5.85546875" style="83" customWidth="1"/>
    <col min="3854" max="3854" width="10.42578125" style="83" customWidth="1"/>
    <col min="3855" max="3856" width="6.140625" style="83" customWidth="1"/>
    <col min="3857" max="4096" width="9.140625" style="83"/>
    <col min="4097" max="4097" width="8.42578125" style="83" customWidth="1"/>
    <col min="4098" max="4098" width="11" style="83" customWidth="1"/>
    <col min="4099" max="4099" width="9.5703125" style="83" customWidth="1"/>
    <col min="4100" max="4100" width="7.28515625" style="83" customWidth="1"/>
    <col min="4101" max="4101" width="8.5703125" style="83" customWidth="1"/>
    <col min="4102" max="4102" width="10" style="83" customWidth="1"/>
    <col min="4103" max="4103" width="11.140625" style="83" customWidth="1"/>
    <col min="4104" max="4104" width="22.5703125" style="83" customWidth="1"/>
    <col min="4105" max="4105" width="7.28515625" style="83" customWidth="1"/>
    <col min="4106" max="4106" width="3.42578125" style="83" customWidth="1"/>
    <col min="4107" max="4107" width="6.42578125" style="83" customWidth="1"/>
    <col min="4108" max="4108" width="7.28515625" style="83" customWidth="1"/>
    <col min="4109" max="4109" width="5.85546875" style="83" customWidth="1"/>
    <col min="4110" max="4110" width="10.42578125" style="83" customWidth="1"/>
    <col min="4111" max="4112" width="6.140625" style="83" customWidth="1"/>
    <col min="4113" max="4352" width="9.140625" style="83"/>
    <col min="4353" max="4353" width="8.42578125" style="83" customWidth="1"/>
    <col min="4354" max="4354" width="11" style="83" customWidth="1"/>
    <col min="4355" max="4355" width="9.5703125" style="83" customWidth="1"/>
    <col min="4356" max="4356" width="7.28515625" style="83" customWidth="1"/>
    <col min="4357" max="4357" width="8.5703125" style="83" customWidth="1"/>
    <col min="4358" max="4358" width="10" style="83" customWidth="1"/>
    <col min="4359" max="4359" width="11.140625" style="83" customWidth="1"/>
    <col min="4360" max="4360" width="22.5703125" style="83" customWidth="1"/>
    <col min="4361" max="4361" width="7.28515625" style="83" customWidth="1"/>
    <col min="4362" max="4362" width="3.42578125" style="83" customWidth="1"/>
    <col min="4363" max="4363" width="6.42578125" style="83" customWidth="1"/>
    <col min="4364" max="4364" width="7.28515625" style="83" customWidth="1"/>
    <col min="4365" max="4365" width="5.85546875" style="83" customWidth="1"/>
    <col min="4366" max="4366" width="10.42578125" style="83" customWidth="1"/>
    <col min="4367" max="4368" width="6.140625" style="83" customWidth="1"/>
    <col min="4369" max="4608" width="9.140625" style="83"/>
    <col min="4609" max="4609" width="8.42578125" style="83" customWidth="1"/>
    <col min="4610" max="4610" width="11" style="83" customWidth="1"/>
    <col min="4611" max="4611" width="9.5703125" style="83" customWidth="1"/>
    <col min="4612" max="4612" width="7.28515625" style="83" customWidth="1"/>
    <col min="4613" max="4613" width="8.5703125" style="83" customWidth="1"/>
    <col min="4614" max="4614" width="10" style="83" customWidth="1"/>
    <col min="4615" max="4615" width="11.140625" style="83" customWidth="1"/>
    <col min="4616" max="4616" width="22.5703125" style="83" customWidth="1"/>
    <col min="4617" max="4617" width="7.28515625" style="83" customWidth="1"/>
    <col min="4618" max="4618" width="3.42578125" style="83" customWidth="1"/>
    <col min="4619" max="4619" width="6.42578125" style="83" customWidth="1"/>
    <col min="4620" max="4620" width="7.28515625" style="83" customWidth="1"/>
    <col min="4621" max="4621" width="5.85546875" style="83" customWidth="1"/>
    <col min="4622" max="4622" width="10.42578125" style="83" customWidth="1"/>
    <col min="4623" max="4624" width="6.140625" style="83" customWidth="1"/>
    <col min="4625" max="4864" width="9.140625" style="83"/>
    <col min="4865" max="4865" width="8.42578125" style="83" customWidth="1"/>
    <col min="4866" max="4866" width="11" style="83" customWidth="1"/>
    <col min="4867" max="4867" width="9.5703125" style="83" customWidth="1"/>
    <col min="4868" max="4868" width="7.28515625" style="83" customWidth="1"/>
    <col min="4869" max="4869" width="8.5703125" style="83" customWidth="1"/>
    <col min="4870" max="4870" width="10" style="83" customWidth="1"/>
    <col min="4871" max="4871" width="11.140625" style="83" customWidth="1"/>
    <col min="4872" max="4872" width="22.5703125" style="83" customWidth="1"/>
    <col min="4873" max="4873" width="7.28515625" style="83" customWidth="1"/>
    <col min="4874" max="4874" width="3.42578125" style="83" customWidth="1"/>
    <col min="4875" max="4875" width="6.42578125" style="83" customWidth="1"/>
    <col min="4876" max="4876" width="7.28515625" style="83" customWidth="1"/>
    <col min="4877" max="4877" width="5.85546875" style="83" customWidth="1"/>
    <col min="4878" max="4878" width="10.42578125" style="83" customWidth="1"/>
    <col min="4879" max="4880" width="6.140625" style="83" customWidth="1"/>
    <col min="4881" max="5120" width="9.140625" style="83"/>
    <col min="5121" max="5121" width="8.42578125" style="83" customWidth="1"/>
    <col min="5122" max="5122" width="11" style="83" customWidth="1"/>
    <col min="5123" max="5123" width="9.5703125" style="83" customWidth="1"/>
    <col min="5124" max="5124" width="7.28515625" style="83" customWidth="1"/>
    <col min="5125" max="5125" width="8.5703125" style="83" customWidth="1"/>
    <col min="5126" max="5126" width="10" style="83" customWidth="1"/>
    <col min="5127" max="5127" width="11.140625" style="83" customWidth="1"/>
    <col min="5128" max="5128" width="22.5703125" style="83" customWidth="1"/>
    <col min="5129" max="5129" width="7.28515625" style="83" customWidth="1"/>
    <col min="5130" max="5130" width="3.42578125" style="83" customWidth="1"/>
    <col min="5131" max="5131" width="6.42578125" style="83" customWidth="1"/>
    <col min="5132" max="5132" width="7.28515625" style="83" customWidth="1"/>
    <col min="5133" max="5133" width="5.85546875" style="83" customWidth="1"/>
    <col min="5134" max="5134" width="10.42578125" style="83" customWidth="1"/>
    <col min="5135" max="5136" width="6.140625" style="83" customWidth="1"/>
    <col min="5137" max="5376" width="9.140625" style="83"/>
    <col min="5377" max="5377" width="8.42578125" style="83" customWidth="1"/>
    <col min="5378" max="5378" width="11" style="83" customWidth="1"/>
    <col min="5379" max="5379" width="9.5703125" style="83" customWidth="1"/>
    <col min="5380" max="5380" width="7.28515625" style="83" customWidth="1"/>
    <col min="5381" max="5381" width="8.5703125" style="83" customWidth="1"/>
    <col min="5382" max="5382" width="10" style="83" customWidth="1"/>
    <col min="5383" max="5383" width="11.140625" style="83" customWidth="1"/>
    <col min="5384" max="5384" width="22.5703125" style="83" customWidth="1"/>
    <col min="5385" max="5385" width="7.28515625" style="83" customWidth="1"/>
    <col min="5386" max="5386" width="3.42578125" style="83" customWidth="1"/>
    <col min="5387" max="5387" width="6.42578125" style="83" customWidth="1"/>
    <col min="5388" max="5388" width="7.28515625" style="83" customWidth="1"/>
    <col min="5389" max="5389" width="5.85546875" style="83" customWidth="1"/>
    <col min="5390" max="5390" width="10.42578125" style="83" customWidth="1"/>
    <col min="5391" max="5392" width="6.140625" style="83" customWidth="1"/>
    <col min="5393" max="5632" width="9.140625" style="83"/>
    <col min="5633" max="5633" width="8.42578125" style="83" customWidth="1"/>
    <col min="5634" max="5634" width="11" style="83" customWidth="1"/>
    <col min="5635" max="5635" width="9.5703125" style="83" customWidth="1"/>
    <col min="5636" max="5636" width="7.28515625" style="83" customWidth="1"/>
    <col min="5637" max="5637" width="8.5703125" style="83" customWidth="1"/>
    <col min="5638" max="5638" width="10" style="83" customWidth="1"/>
    <col min="5639" max="5639" width="11.140625" style="83" customWidth="1"/>
    <col min="5640" max="5640" width="22.5703125" style="83" customWidth="1"/>
    <col min="5641" max="5641" width="7.28515625" style="83" customWidth="1"/>
    <col min="5642" max="5642" width="3.42578125" style="83" customWidth="1"/>
    <col min="5643" max="5643" width="6.42578125" style="83" customWidth="1"/>
    <col min="5644" max="5644" width="7.28515625" style="83" customWidth="1"/>
    <col min="5645" max="5645" width="5.85546875" style="83" customWidth="1"/>
    <col min="5646" max="5646" width="10.42578125" style="83" customWidth="1"/>
    <col min="5647" max="5648" width="6.140625" style="83" customWidth="1"/>
    <col min="5649" max="5888" width="9.140625" style="83"/>
    <col min="5889" max="5889" width="8.42578125" style="83" customWidth="1"/>
    <col min="5890" max="5890" width="11" style="83" customWidth="1"/>
    <col min="5891" max="5891" width="9.5703125" style="83" customWidth="1"/>
    <col min="5892" max="5892" width="7.28515625" style="83" customWidth="1"/>
    <col min="5893" max="5893" width="8.5703125" style="83" customWidth="1"/>
    <col min="5894" max="5894" width="10" style="83" customWidth="1"/>
    <col min="5895" max="5895" width="11.140625" style="83" customWidth="1"/>
    <col min="5896" max="5896" width="22.5703125" style="83" customWidth="1"/>
    <col min="5897" max="5897" width="7.28515625" style="83" customWidth="1"/>
    <col min="5898" max="5898" width="3.42578125" style="83" customWidth="1"/>
    <col min="5899" max="5899" width="6.42578125" style="83" customWidth="1"/>
    <col min="5900" max="5900" width="7.28515625" style="83" customWidth="1"/>
    <col min="5901" max="5901" width="5.85546875" style="83" customWidth="1"/>
    <col min="5902" max="5902" width="10.42578125" style="83" customWidth="1"/>
    <col min="5903" max="5904" width="6.140625" style="83" customWidth="1"/>
    <col min="5905" max="6144" width="9.140625" style="83"/>
    <col min="6145" max="6145" width="8.42578125" style="83" customWidth="1"/>
    <col min="6146" max="6146" width="11" style="83" customWidth="1"/>
    <col min="6147" max="6147" width="9.5703125" style="83" customWidth="1"/>
    <col min="6148" max="6148" width="7.28515625" style="83" customWidth="1"/>
    <col min="6149" max="6149" width="8.5703125" style="83" customWidth="1"/>
    <col min="6150" max="6150" width="10" style="83" customWidth="1"/>
    <col min="6151" max="6151" width="11.140625" style="83" customWidth="1"/>
    <col min="6152" max="6152" width="22.5703125" style="83" customWidth="1"/>
    <col min="6153" max="6153" width="7.28515625" style="83" customWidth="1"/>
    <col min="6154" max="6154" width="3.42578125" style="83" customWidth="1"/>
    <col min="6155" max="6155" width="6.42578125" style="83" customWidth="1"/>
    <col min="6156" max="6156" width="7.28515625" style="83" customWidth="1"/>
    <col min="6157" max="6157" width="5.85546875" style="83" customWidth="1"/>
    <col min="6158" max="6158" width="10.42578125" style="83" customWidth="1"/>
    <col min="6159" max="6160" width="6.140625" style="83" customWidth="1"/>
    <col min="6161" max="6400" width="9.140625" style="83"/>
    <col min="6401" max="6401" width="8.42578125" style="83" customWidth="1"/>
    <col min="6402" max="6402" width="11" style="83" customWidth="1"/>
    <col min="6403" max="6403" width="9.5703125" style="83" customWidth="1"/>
    <col min="6404" max="6404" width="7.28515625" style="83" customWidth="1"/>
    <col min="6405" max="6405" width="8.5703125" style="83" customWidth="1"/>
    <col min="6406" max="6406" width="10" style="83" customWidth="1"/>
    <col min="6407" max="6407" width="11.140625" style="83" customWidth="1"/>
    <col min="6408" max="6408" width="22.5703125" style="83" customWidth="1"/>
    <col min="6409" max="6409" width="7.28515625" style="83" customWidth="1"/>
    <col min="6410" max="6410" width="3.42578125" style="83" customWidth="1"/>
    <col min="6411" max="6411" width="6.42578125" style="83" customWidth="1"/>
    <col min="6412" max="6412" width="7.28515625" style="83" customWidth="1"/>
    <col min="6413" max="6413" width="5.85546875" style="83" customWidth="1"/>
    <col min="6414" max="6414" width="10.42578125" style="83" customWidth="1"/>
    <col min="6415" max="6416" width="6.140625" style="83" customWidth="1"/>
    <col min="6417" max="6656" width="9.140625" style="83"/>
    <col min="6657" max="6657" width="8.42578125" style="83" customWidth="1"/>
    <col min="6658" max="6658" width="11" style="83" customWidth="1"/>
    <col min="6659" max="6659" width="9.5703125" style="83" customWidth="1"/>
    <col min="6660" max="6660" width="7.28515625" style="83" customWidth="1"/>
    <col min="6661" max="6661" width="8.5703125" style="83" customWidth="1"/>
    <col min="6662" max="6662" width="10" style="83" customWidth="1"/>
    <col min="6663" max="6663" width="11.140625" style="83" customWidth="1"/>
    <col min="6664" max="6664" width="22.5703125" style="83" customWidth="1"/>
    <col min="6665" max="6665" width="7.28515625" style="83" customWidth="1"/>
    <col min="6666" max="6666" width="3.42578125" style="83" customWidth="1"/>
    <col min="6667" max="6667" width="6.42578125" style="83" customWidth="1"/>
    <col min="6668" max="6668" width="7.28515625" style="83" customWidth="1"/>
    <col min="6669" max="6669" width="5.85546875" style="83" customWidth="1"/>
    <col min="6670" max="6670" width="10.42578125" style="83" customWidth="1"/>
    <col min="6671" max="6672" width="6.140625" style="83" customWidth="1"/>
    <col min="6673" max="6912" width="9.140625" style="83"/>
    <col min="6913" max="6913" width="8.42578125" style="83" customWidth="1"/>
    <col min="6914" max="6914" width="11" style="83" customWidth="1"/>
    <col min="6915" max="6915" width="9.5703125" style="83" customWidth="1"/>
    <col min="6916" max="6916" width="7.28515625" style="83" customWidth="1"/>
    <col min="6917" max="6917" width="8.5703125" style="83" customWidth="1"/>
    <col min="6918" max="6918" width="10" style="83" customWidth="1"/>
    <col min="6919" max="6919" width="11.140625" style="83" customWidth="1"/>
    <col min="6920" max="6920" width="22.5703125" style="83" customWidth="1"/>
    <col min="6921" max="6921" width="7.28515625" style="83" customWidth="1"/>
    <col min="6922" max="6922" width="3.42578125" style="83" customWidth="1"/>
    <col min="6923" max="6923" width="6.42578125" style="83" customWidth="1"/>
    <col min="6924" max="6924" width="7.28515625" style="83" customWidth="1"/>
    <col min="6925" max="6925" width="5.85546875" style="83" customWidth="1"/>
    <col min="6926" max="6926" width="10.42578125" style="83" customWidth="1"/>
    <col min="6927" max="6928" width="6.140625" style="83" customWidth="1"/>
    <col min="6929" max="7168" width="9.140625" style="83"/>
    <col min="7169" max="7169" width="8.42578125" style="83" customWidth="1"/>
    <col min="7170" max="7170" width="11" style="83" customWidth="1"/>
    <col min="7171" max="7171" width="9.5703125" style="83" customWidth="1"/>
    <col min="7172" max="7172" width="7.28515625" style="83" customWidth="1"/>
    <col min="7173" max="7173" width="8.5703125" style="83" customWidth="1"/>
    <col min="7174" max="7174" width="10" style="83" customWidth="1"/>
    <col min="7175" max="7175" width="11.140625" style="83" customWidth="1"/>
    <col min="7176" max="7176" width="22.5703125" style="83" customWidth="1"/>
    <col min="7177" max="7177" width="7.28515625" style="83" customWidth="1"/>
    <col min="7178" max="7178" width="3.42578125" style="83" customWidth="1"/>
    <col min="7179" max="7179" width="6.42578125" style="83" customWidth="1"/>
    <col min="7180" max="7180" width="7.28515625" style="83" customWidth="1"/>
    <col min="7181" max="7181" width="5.85546875" style="83" customWidth="1"/>
    <col min="7182" max="7182" width="10.42578125" style="83" customWidth="1"/>
    <col min="7183" max="7184" width="6.140625" style="83" customWidth="1"/>
    <col min="7185" max="7424" width="9.140625" style="83"/>
    <col min="7425" max="7425" width="8.42578125" style="83" customWidth="1"/>
    <col min="7426" max="7426" width="11" style="83" customWidth="1"/>
    <col min="7427" max="7427" width="9.5703125" style="83" customWidth="1"/>
    <col min="7428" max="7428" width="7.28515625" style="83" customWidth="1"/>
    <col min="7429" max="7429" width="8.5703125" style="83" customWidth="1"/>
    <col min="7430" max="7430" width="10" style="83" customWidth="1"/>
    <col min="7431" max="7431" width="11.140625" style="83" customWidth="1"/>
    <col min="7432" max="7432" width="22.5703125" style="83" customWidth="1"/>
    <col min="7433" max="7433" width="7.28515625" style="83" customWidth="1"/>
    <col min="7434" max="7434" width="3.42578125" style="83" customWidth="1"/>
    <col min="7435" max="7435" width="6.42578125" style="83" customWidth="1"/>
    <col min="7436" max="7436" width="7.28515625" style="83" customWidth="1"/>
    <col min="7437" max="7437" width="5.85546875" style="83" customWidth="1"/>
    <col min="7438" max="7438" width="10.42578125" style="83" customWidth="1"/>
    <col min="7439" max="7440" width="6.140625" style="83" customWidth="1"/>
    <col min="7441" max="7680" width="9.140625" style="83"/>
    <col min="7681" max="7681" width="8.42578125" style="83" customWidth="1"/>
    <col min="7682" max="7682" width="11" style="83" customWidth="1"/>
    <col min="7683" max="7683" width="9.5703125" style="83" customWidth="1"/>
    <col min="7684" max="7684" width="7.28515625" style="83" customWidth="1"/>
    <col min="7685" max="7685" width="8.5703125" style="83" customWidth="1"/>
    <col min="7686" max="7686" width="10" style="83" customWidth="1"/>
    <col min="7687" max="7687" width="11.140625" style="83" customWidth="1"/>
    <col min="7688" max="7688" width="22.5703125" style="83" customWidth="1"/>
    <col min="7689" max="7689" width="7.28515625" style="83" customWidth="1"/>
    <col min="7690" max="7690" width="3.42578125" style="83" customWidth="1"/>
    <col min="7691" max="7691" width="6.42578125" style="83" customWidth="1"/>
    <col min="7692" max="7692" width="7.28515625" style="83" customWidth="1"/>
    <col min="7693" max="7693" width="5.85546875" style="83" customWidth="1"/>
    <col min="7694" max="7694" width="10.42578125" style="83" customWidth="1"/>
    <col min="7695" max="7696" width="6.140625" style="83" customWidth="1"/>
    <col min="7697" max="7936" width="9.140625" style="83"/>
    <col min="7937" max="7937" width="8.42578125" style="83" customWidth="1"/>
    <col min="7938" max="7938" width="11" style="83" customWidth="1"/>
    <col min="7939" max="7939" width="9.5703125" style="83" customWidth="1"/>
    <col min="7940" max="7940" width="7.28515625" style="83" customWidth="1"/>
    <col min="7941" max="7941" width="8.5703125" style="83" customWidth="1"/>
    <col min="7942" max="7942" width="10" style="83" customWidth="1"/>
    <col min="7943" max="7943" width="11.140625" style="83" customWidth="1"/>
    <col min="7944" max="7944" width="22.5703125" style="83" customWidth="1"/>
    <col min="7945" max="7945" width="7.28515625" style="83" customWidth="1"/>
    <col min="7946" max="7946" width="3.42578125" style="83" customWidth="1"/>
    <col min="7947" max="7947" width="6.42578125" style="83" customWidth="1"/>
    <col min="7948" max="7948" width="7.28515625" style="83" customWidth="1"/>
    <col min="7949" max="7949" width="5.85546875" style="83" customWidth="1"/>
    <col min="7950" max="7950" width="10.42578125" style="83" customWidth="1"/>
    <col min="7951" max="7952" width="6.140625" style="83" customWidth="1"/>
    <col min="7953" max="8192" width="9.140625" style="83"/>
    <col min="8193" max="8193" width="8.42578125" style="83" customWidth="1"/>
    <col min="8194" max="8194" width="11" style="83" customWidth="1"/>
    <col min="8195" max="8195" width="9.5703125" style="83" customWidth="1"/>
    <col min="8196" max="8196" width="7.28515625" style="83" customWidth="1"/>
    <col min="8197" max="8197" width="8.5703125" style="83" customWidth="1"/>
    <col min="8198" max="8198" width="10" style="83" customWidth="1"/>
    <col min="8199" max="8199" width="11.140625" style="83" customWidth="1"/>
    <col min="8200" max="8200" width="22.5703125" style="83" customWidth="1"/>
    <col min="8201" max="8201" width="7.28515625" style="83" customWidth="1"/>
    <col min="8202" max="8202" width="3.42578125" style="83" customWidth="1"/>
    <col min="8203" max="8203" width="6.42578125" style="83" customWidth="1"/>
    <col min="8204" max="8204" width="7.28515625" style="83" customWidth="1"/>
    <col min="8205" max="8205" width="5.85546875" style="83" customWidth="1"/>
    <col min="8206" max="8206" width="10.42578125" style="83" customWidth="1"/>
    <col min="8207" max="8208" width="6.140625" style="83" customWidth="1"/>
    <col min="8209" max="8448" width="9.140625" style="83"/>
    <col min="8449" max="8449" width="8.42578125" style="83" customWidth="1"/>
    <col min="8450" max="8450" width="11" style="83" customWidth="1"/>
    <col min="8451" max="8451" width="9.5703125" style="83" customWidth="1"/>
    <col min="8452" max="8452" width="7.28515625" style="83" customWidth="1"/>
    <col min="8453" max="8453" width="8.5703125" style="83" customWidth="1"/>
    <col min="8454" max="8454" width="10" style="83" customWidth="1"/>
    <col min="8455" max="8455" width="11.140625" style="83" customWidth="1"/>
    <col min="8456" max="8456" width="22.5703125" style="83" customWidth="1"/>
    <col min="8457" max="8457" width="7.28515625" style="83" customWidth="1"/>
    <col min="8458" max="8458" width="3.42578125" style="83" customWidth="1"/>
    <col min="8459" max="8459" width="6.42578125" style="83" customWidth="1"/>
    <col min="8460" max="8460" width="7.28515625" style="83" customWidth="1"/>
    <col min="8461" max="8461" width="5.85546875" style="83" customWidth="1"/>
    <col min="8462" max="8462" width="10.42578125" style="83" customWidth="1"/>
    <col min="8463" max="8464" width="6.140625" style="83" customWidth="1"/>
    <col min="8465" max="8704" width="9.140625" style="83"/>
    <col min="8705" max="8705" width="8.42578125" style="83" customWidth="1"/>
    <col min="8706" max="8706" width="11" style="83" customWidth="1"/>
    <col min="8707" max="8707" width="9.5703125" style="83" customWidth="1"/>
    <col min="8708" max="8708" width="7.28515625" style="83" customWidth="1"/>
    <col min="8709" max="8709" width="8.5703125" style="83" customWidth="1"/>
    <col min="8710" max="8710" width="10" style="83" customWidth="1"/>
    <col min="8711" max="8711" width="11.140625" style="83" customWidth="1"/>
    <col min="8712" max="8712" width="22.5703125" style="83" customWidth="1"/>
    <col min="8713" max="8713" width="7.28515625" style="83" customWidth="1"/>
    <col min="8714" max="8714" width="3.42578125" style="83" customWidth="1"/>
    <col min="8715" max="8715" width="6.42578125" style="83" customWidth="1"/>
    <col min="8716" max="8716" width="7.28515625" style="83" customWidth="1"/>
    <col min="8717" max="8717" width="5.85546875" style="83" customWidth="1"/>
    <col min="8718" max="8718" width="10.42578125" style="83" customWidth="1"/>
    <col min="8719" max="8720" width="6.140625" style="83" customWidth="1"/>
    <col min="8721" max="8960" width="9.140625" style="83"/>
    <col min="8961" max="8961" width="8.42578125" style="83" customWidth="1"/>
    <col min="8962" max="8962" width="11" style="83" customWidth="1"/>
    <col min="8963" max="8963" width="9.5703125" style="83" customWidth="1"/>
    <col min="8964" max="8964" width="7.28515625" style="83" customWidth="1"/>
    <col min="8965" max="8965" width="8.5703125" style="83" customWidth="1"/>
    <col min="8966" max="8966" width="10" style="83" customWidth="1"/>
    <col min="8967" max="8967" width="11.140625" style="83" customWidth="1"/>
    <col min="8968" max="8968" width="22.5703125" style="83" customWidth="1"/>
    <col min="8969" max="8969" width="7.28515625" style="83" customWidth="1"/>
    <col min="8970" max="8970" width="3.42578125" style="83" customWidth="1"/>
    <col min="8971" max="8971" width="6.42578125" style="83" customWidth="1"/>
    <col min="8972" max="8972" width="7.28515625" style="83" customWidth="1"/>
    <col min="8973" max="8973" width="5.85546875" style="83" customWidth="1"/>
    <col min="8974" max="8974" width="10.42578125" style="83" customWidth="1"/>
    <col min="8975" max="8976" width="6.140625" style="83" customWidth="1"/>
    <col min="8977" max="9216" width="9.140625" style="83"/>
    <col min="9217" max="9217" width="8.42578125" style="83" customWidth="1"/>
    <col min="9218" max="9218" width="11" style="83" customWidth="1"/>
    <col min="9219" max="9219" width="9.5703125" style="83" customWidth="1"/>
    <col min="9220" max="9220" width="7.28515625" style="83" customWidth="1"/>
    <col min="9221" max="9221" width="8.5703125" style="83" customWidth="1"/>
    <col min="9222" max="9222" width="10" style="83" customWidth="1"/>
    <col min="9223" max="9223" width="11.140625" style="83" customWidth="1"/>
    <col min="9224" max="9224" width="22.5703125" style="83" customWidth="1"/>
    <col min="9225" max="9225" width="7.28515625" style="83" customWidth="1"/>
    <col min="9226" max="9226" width="3.42578125" style="83" customWidth="1"/>
    <col min="9227" max="9227" width="6.42578125" style="83" customWidth="1"/>
    <col min="9228" max="9228" width="7.28515625" style="83" customWidth="1"/>
    <col min="9229" max="9229" width="5.85546875" style="83" customWidth="1"/>
    <col min="9230" max="9230" width="10.42578125" style="83" customWidth="1"/>
    <col min="9231" max="9232" width="6.140625" style="83" customWidth="1"/>
    <col min="9233" max="9472" width="9.140625" style="83"/>
    <col min="9473" max="9473" width="8.42578125" style="83" customWidth="1"/>
    <col min="9474" max="9474" width="11" style="83" customWidth="1"/>
    <col min="9475" max="9475" width="9.5703125" style="83" customWidth="1"/>
    <col min="9476" max="9476" width="7.28515625" style="83" customWidth="1"/>
    <col min="9477" max="9477" width="8.5703125" style="83" customWidth="1"/>
    <col min="9478" max="9478" width="10" style="83" customWidth="1"/>
    <col min="9479" max="9479" width="11.140625" style="83" customWidth="1"/>
    <col min="9480" max="9480" width="22.5703125" style="83" customWidth="1"/>
    <col min="9481" max="9481" width="7.28515625" style="83" customWidth="1"/>
    <col min="9482" max="9482" width="3.42578125" style="83" customWidth="1"/>
    <col min="9483" max="9483" width="6.42578125" style="83" customWidth="1"/>
    <col min="9484" max="9484" width="7.28515625" style="83" customWidth="1"/>
    <col min="9485" max="9485" width="5.85546875" style="83" customWidth="1"/>
    <col min="9486" max="9486" width="10.42578125" style="83" customWidth="1"/>
    <col min="9487" max="9488" width="6.140625" style="83" customWidth="1"/>
    <col min="9489" max="9728" width="9.140625" style="83"/>
    <col min="9729" max="9729" width="8.42578125" style="83" customWidth="1"/>
    <col min="9730" max="9730" width="11" style="83" customWidth="1"/>
    <col min="9731" max="9731" width="9.5703125" style="83" customWidth="1"/>
    <col min="9732" max="9732" width="7.28515625" style="83" customWidth="1"/>
    <col min="9733" max="9733" width="8.5703125" style="83" customWidth="1"/>
    <col min="9734" max="9734" width="10" style="83" customWidth="1"/>
    <col min="9735" max="9735" width="11.140625" style="83" customWidth="1"/>
    <col min="9736" max="9736" width="22.5703125" style="83" customWidth="1"/>
    <col min="9737" max="9737" width="7.28515625" style="83" customWidth="1"/>
    <col min="9738" max="9738" width="3.42578125" style="83" customWidth="1"/>
    <col min="9739" max="9739" width="6.42578125" style="83" customWidth="1"/>
    <col min="9740" max="9740" width="7.28515625" style="83" customWidth="1"/>
    <col min="9741" max="9741" width="5.85546875" style="83" customWidth="1"/>
    <col min="9742" max="9742" width="10.42578125" style="83" customWidth="1"/>
    <col min="9743" max="9744" width="6.140625" style="83" customWidth="1"/>
    <col min="9745" max="9984" width="9.140625" style="83"/>
    <col min="9985" max="9985" width="8.42578125" style="83" customWidth="1"/>
    <col min="9986" max="9986" width="11" style="83" customWidth="1"/>
    <col min="9987" max="9987" width="9.5703125" style="83" customWidth="1"/>
    <col min="9988" max="9988" width="7.28515625" style="83" customWidth="1"/>
    <col min="9989" max="9989" width="8.5703125" style="83" customWidth="1"/>
    <col min="9990" max="9990" width="10" style="83" customWidth="1"/>
    <col min="9991" max="9991" width="11.140625" style="83" customWidth="1"/>
    <col min="9992" max="9992" width="22.5703125" style="83" customWidth="1"/>
    <col min="9993" max="9993" width="7.28515625" style="83" customWidth="1"/>
    <col min="9994" max="9994" width="3.42578125" style="83" customWidth="1"/>
    <col min="9995" max="9995" width="6.42578125" style="83" customWidth="1"/>
    <col min="9996" max="9996" width="7.28515625" style="83" customWidth="1"/>
    <col min="9997" max="9997" width="5.85546875" style="83" customWidth="1"/>
    <col min="9998" max="9998" width="10.42578125" style="83" customWidth="1"/>
    <col min="9999" max="10000" width="6.140625" style="83" customWidth="1"/>
    <col min="10001" max="10240" width="9.140625" style="83"/>
    <col min="10241" max="10241" width="8.42578125" style="83" customWidth="1"/>
    <col min="10242" max="10242" width="11" style="83" customWidth="1"/>
    <col min="10243" max="10243" width="9.5703125" style="83" customWidth="1"/>
    <col min="10244" max="10244" width="7.28515625" style="83" customWidth="1"/>
    <col min="10245" max="10245" width="8.5703125" style="83" customWidth="1"/>
    <col min="10246" max="10246" width="10" style="83" customWidth="1"/>
    <col min="10247" max="10247" width="11.140625" style="83" customWidth="1"/>
    <col min="10248" max="10248" width="22.5703125" style="83" customWidth="1"/>
    <col min="10249" max="10249" width="7.28515625" style="83" customWidth="1"/>
    <col min="10250" max="10250" width="3.42578125" style="83" customWidth="1"/>
    <col min="10251" max="10251" width="6.42578125" style="83" customWidth="1"/>
    <col min="10252" max="10252" width="7.28515625" style="83" customWidth="1"/>
    <col min="10253" max="10253" width="5.85546875" style="83" customWidth="1"/>
    <col min="10254" max="10254" width="10.42578125" style="83" customWidth="1"/>
    <col min="10255" max="10256" width="6.140625" style="83" customWidth="1"/>
    <col min="10257" max="10496" width="9.140625" style="83"/>
    <col min="10497" max="10497" width="8.42578125" style="83" customWidth="1"/>
    <col min="10498" max="10498" width="11" style="83" customWidth="1"/>
    <col min="10499" max="10499" width="9.5703125" style="83" customWidth="1"/>
    <col min="10500" max="10500" width="7.28515625" style="83" customWidth="1"/>
    <col min="10501" max="10501" width="8.5703125" style="83" customWidth="1"/>
    <col min="10502" max="10502" width="10" style="83" customWidth="1"/>
    <col min="10503" max="10503" width="11.140625" style="83" customWidth="1"/>
    <col min="10504" max="10504" width="22.5703125" style="83" customWidth="1"/>
    <col min="10505" max="10505" width="7.28515625" style="83" customWidth="1"/>
    <col min="10506" max="10506" width="3.42578125" style="83" customWidth="1"/>
    <col min="10507" max="10507" width="6.42578125" style="83" customWidth="1"/>
    <col min="10508" max="10508" width="7.28515625" style="83" customWidth="1"/>
    <col min="10509" max="10509" width="5.85546875" style="83" customWidth="1"/>
    <col min="10510" max="10510" width="10.42578125" style="83" customWidth="1"/>
    <col min="10511" max="10512" width="6.140625" style="83" customWidth="1"/>
    <col min="10513" max="10752" width="9.140625" style="83"/>
    <col min="10753" max="10753" width="8.42578125" style="83" customWidth="1"/>
    <col min="10754" max="10754" width="11" style="83" customWidth="1"/>
    <col min="10755" max="10755" width="9.5703125" style="83" customWidth="1"/>
    <col min="10756" max="10756" width="7.28515625" style="83" customWidth="1"/>
    <col min="10757" max="10757" width="8.5703125" style="83" customWidth="1"/>
    <col min="10758" max="10758" width="10" style="83" customWidth="1"/>
    <col min="10759" max="10759" width="11.140625" style="83" customWidth="1"/>
    <col min="10760" max="10760" width="22.5703125" style="83" customWidth="1"/>
    <col min="10761" max="10761" width="7.28515625" style="83" customWidth="1"/>
    <col min="10762" max="10762" width="3.42578125" style="83" customWidth="1"/>
    <col min="10763" max="10763" width="6.42578125" style="83" customWidth="1"/>
    <col min="10764" max="10764" width="7.28515625" style="83" customWidth="1"/>
    <col min="10765" max="10765" width="5.85546875" style="83" customWidth="1"/>
    <col min="10766" max="10766" width="10.42578125" style="83" customWidth="1"/>
    <col min="10767" max="10768" width="6.140625" style="83" customWidth="1"/>
    <col min="10769" max="11008" width="9.140625" style="83"/>
    <col min="11009" max="11009" width="8.42578125" style="83" customWidth="1"/>
    <col min="11010" max="11010" width="11" style="83" customWidth="1"/>
    <col min="11011" max="11011" width="9.5703125" style="83" customWidth="1"/>
    <col min="11012" max="11012" width="7.28515625" style="83" customWidth="1"/>
    <col min="11013" max="11013" width="8.5703125" style="83" customWidth="1"/>
    <col min="11014" max="11014" width="10" style="83" customWidth="1"/>
    <col min="11015" max="11015" width="11.140625" style="83" customWidth="1"/>
    <col min="11016" max="11016" width="22.5703125" style="83" customWidth="1"/>
    <col min="11017" max="11017" width="7.28515625" style="83" customWidth="1"/>
    <col min="11018" max="11018" width="3.42578125" style="83" customWidth="1"/>
    <col min="11019" max="11019" width="6.42578125" style="83" customWidth="1"/>
    <col min="11020" max="11020" width="7.28515625" style="83" customWidth="1"/>
    <col min="11021" max="11021" width="5.85546875" style="83" customWidth="1"/>
    <col min="11022" max="11022" width="10.42578125" style="83" customWidth="1"/>
    <col min="11023" max="11024" width="6.140625" style="83" customWidth="1"/>
    <col min="11025" max="11264" width="9.140625" style="83"/>
    <col min="11265" max="11265" width="8.42578125" style="83" customWidth="1"/>
    <col min="11266" max="11266" width="11" style="83" customWidth="1"/>
    <col min="11267" max="11267" width="9.5703125" style="83" customWidth="1"/>
    <col min="11268" max="11268" width="7.28515625" style="83" customWidth="1"/>
    <col min="11269" max="11269" width="8.5703125" style="83" customWidth="1"/>
    <col min="11270" max="11270" width="10" style="83" customWidth="1"/>
    <col min="11271" max="11271" width="11.140625" style="83" customWidth="1"/>
    <col min="11272" max="11272" width="22.5703125" style="83" customWidth="1"/>
    <col min="11273" max="11273" width="7.28515625" style="83" customWidth="1"/>
    <col min="11274" max="11274" width="3.42578125" style="83" customWidth="1"/>
    <col min="11275" max="11275" width="6.42578125" style="83" customWidth="1"/>
    <col min="11276" max="11276" width="7.28515625" style="83" customWidth="1"/>
    <col min="11277" max="11277" width="5.85546875" style="83" customWidth="1"/>
    <col min="11278" max="11278" width="10.42578125" style="83" customWidth="1"/>
    <col min="11279" max="11280" width="6.140625" style="83" customWidth="1"/>
    <col min="11281" max="11520" width="9.140625" style="83"/>
    <col min="11521" max="11521" width="8.42578125" style="83" customWidth="1"/>
    <col min="11522" max="11522" width="11" style="83" customWidth="1"/>
    <col min="11523" max="11523" width="9.5703125" style="83" customWidth="1"/>
    <col min="11524" max="11524" width="7.28515625" style="83" customWidth="1"/>
    <col min="11525" max="11525" width="8.5703125" style="83" customWidth="1"/>
    <col min="11526" max="11526" width="10" style="83" customWidth="1"/>
    <col min="11527" max="11527" width="11.140625" style="83" customWidth="1"/>
    <col min="11528" max="11528" width="22.5703125" style="83" customWidth="1"/>
    <col min="11529" max="11529" width="7.28515625" style="83" customWidth="1"/>
    <col min="11530" max="11530" width="3.42578125" style="83" customWidth="1"/>
    <col min="11531" max="11531" width="6.42578125" style="83" customWidth="1"/>
    <col min="11532" max="11532" width="7.28515625" style="83" customWidth="1"/>
    <col min="11533" max="11533" width="5.85546875" style="83" customWidth="1"/>
    <col min="11534" max="11534" width="10.42578125" style="83" customWidth="1"/>
    <col min="11535" max="11536" width="6.140625" style="83" customWidth="1"/>
    <col min="11537" max="11776" width="9.140625" style="83"/>
    <col min="11777" max="11777" width="8.42578125" style="83" customWidth="1"/>
    <col min="11778" max="11778" width="11" style="83" customWidth="1"/>
    <col min="11779" max="11779" width="9.5703125" style="83" customWidth="1"/>
    <col min="11780" max="11780" width="7.28515625" style="83" customWidth="1"/>
    <col min="11781" max="11781" width="8.5703125" style="83" customWidth="1"/>
    <col min="11782" max="11782" width="10" style="83" customWidth="1"/>
    <col min="11783" max="11783" width="11.140625" style="83" customWidth="1"/>
    <col min="11784" max="11784" width="22.5703125" style="83" customWidth="1"/>
    <col min="11785" max="11785" width="7.28515625" style="83" customWidth="1"/>
    <col min="11786" max="11786" width="3.42578125" style="83" customWidth="1"/>
    <col min="11787" max="11787" width="6.42578125" style="83" customWidth="1"/>
    <col min="11788" max="11788" width="7.28515625" style="83" customWidth="1"/>
    <col min="11789" max="11789" width="5.85546875" style="83" customWidth="1"/>
    <col min="11790" max="11790" width="10.42578125" style="83" customWidth="1"/>
    <col min="11791" max="11792" width="6.140625" style="83" customWidth="1"/>
    <col min="11793" max="12032" width="9.140625" style="83"/>
    <col min="12033" max="12033" width="8.42578125" style="83" customWidth="1"/>
    <col min="12034" max="12034" width="11" style="83" customWidth="1"/>
    <col min="12035" max="12035" width="9.5703125" style="83" customWidth="1"/>
    <col min="12036" max="12036" width="7.28515625" style="83" customWidth="1"/>
    <col min="12037" max="12037" width="8.5703125" style="83" customWidth="1"/>
    <col min="12038" max="12038" width="10" style="83" customWidth="1"/>
    <col min="12039" max="12039" width="11.140625" style="83" customWidth="1"/>
    <col min="12040" max="12040" width="22.5703125" style="83" customWidth="1"/>
    <col min="12041" max="12041" width="7.28515625" style="83" customWidth="1"/>
    <col min="12042" max="12042" width="3.42578125" style="83" customWidth="1"/>
    <col min="12043" max="12043" width="6.42578125" style="83" customWidth="1"/>
    <col min="12044" max="12044" width="7.28515625" style="83" customWidth="1"/>
    <col min="12045" max="12045" width="5.85546875" style="83" customWidth="1"/>
    <col min="12046" max="12046" width="10.42578125" style="83" customWidth="1"/>
    <col min="12047" max="12048" width="6.140625" style="83" customWidth="1"/>
    <col min="12049" max="12288" width="9.140625" style="83"/>
    <col min="12289" max="12289" width="8.42578125" style="83" customWidth="1"/>
    <col min="12290" max="12290" width="11" style="83" customWidth="1"/>
    <col min="12291" max="12291" width="9.5703125" style="83" customWidth="1"/>
    <col min="12292" max="12292" width="7.28515625" style="83" customWidth="1"/>
    <col min="12293" max="12293" width="8.5703125" style="83" customWidth="1"/>
    <col min="12294" max="12294" width="10" style="83" customWidth="1"/>
    <col min="12295" max="12295" width="11.140625" style="83" customWidth="1"/>
    <col min="12296" max="12296" width="22.5703125" style="83" customWidth="1"/>
    <col min="12297" max="12297" width="7.28515625" style="83" customWidth="1"/>
    <col min="12298" max="12298" width="3.42578125" style="83" customWidth="1"/>
    <col min="12299" max="12299" width="6.42578125" style="83" customWidth="1"/>
    <col min="12300" max="12300" width="7.28515625" style="83" customWidth="1"/>
    <col min="12301" max="12301" width="5.85546875" style="83" customWidth="1"/>
    <col min="12302" max="12302" width="10.42578125" style="83" customWidth="1"/>
    <col min="12303" max="12304" width="6.140625" style="83" customWidth="1"/>
    <col min="12305" max="12544" width="9.140625" style="83"/>
    <col min="12545" max="12545" width="8.42578125" style="83" customWidth="1"/>
    <col min="12546" max="12546" width="11" style="83" customWidth="1"/>
    <col min="12547" max="12547" width="9.5703125" style="83" customWidth="1"/>
    <col min="12548" max="12548" width="7.28515625" style="83" customWidth="1"/>
    <col min="12549" max="12549" width="8.5703125" style="83" customWidth="1"/>
    <col min="12550" max="12550" width="10" style="83" customWidth="1"/>
    <col min="12551" max="12551" width="11.140625" style="83" customWidth="1"/>
    <col min="12552" max="12552" width="22.5703125" style="83" customWidth="1"/>
    <col min="12553" max="12553" width="7.28515625" style="83" customWidth="1"/>
    <col min="12554" max="12554" width="3.42578125" style="83" customWidth="1"/>
    <col min="12555" max="12555" width="6.42578125" style="83" customWidth="1"/>
    <col min="12556" max="12556" width="7.28515625" style="83" customWidth="1"/>
    <col min="12557" max="12557" width="5.85546875" style="83" customWidth="1"/>
    <col min="12558" max="12558" width="10.42578125" style="83" customWidth="1"/>
    <col min="12559" max="12560" width="6.140625" style="83" customWidth="1"/>
    <col min="12561" max="12800" width="9.140625" style="83"/>
    <col min="12801" max="12801" width="8.42578125" style="83" customWidth="1"/>
    <col min="12802" max="12802" width="11" style="83" customWidth="1"/>
    <col min="12803" max="12803" width="9.5703125" style="83" customWidth="1"/>
    <col min="12804" max="12804" width="7.28515625" style="83" customWidth="1"/>
    <col min="12805" max="12805" width="8.5703125" style="83" customWidth="1"/>
    <col min="12806" max="12806" width="10" style="83" customWidth="1"/>
    <col min="12807" max="12807" width="11.140625" style="83" customWidth="1"/>
    <col min="12808" max="12808" width="22.5703125" style="83" customWidth="1"/>
    <col min="12809" max="12809" width="7.28515625" style="83" customWidth="1"/>
    <col min="12810" max="12810" width="3.42578125" style="83" customWidth="1"/>
    <col min="12811" max="12811" width="6.42578125" style="83" customWidth="1"/>
    <col min="12812" max="12812" width="7.28515625" style="83" customWidth="1"/>
    <col min="12813" max="12813" width="5.85546875" style="83" customWidth="1"/>
    <col min="12814" max="12814" width="10.42578125" style="83" customWidth="1"/>
    <col min="12815" max="12816" width="6.140625" style="83" customWidth="1"/>
    <col min="12817" max="13056" width="9.140625" style="83"/>
    <col min="13057" max="13057" width="8.42578125" style="83" customWidth="1"/>
    <col min="13058" max="13058" width="11" style="83" customWidth="1"/>
    <col min="13059" max="13059" width="9.5703125" style="83" customWidth="1"/>
    <col min="13060" max="13060" width="7.28515625" style="83" customWidth="1"/>
    <col min="13061" max="13061" width="8.5703125" style="83" customWidth="1"/>
    <col min="13062" max="13062" width="10" style="83" customWidth="1"/>
    <col min="13063" max="13063" width="11.140625" style="83" customWidth="1"/>
    <col min="13064" max="13064" width="22.5703125" style="83" customWidth="1"/>
    <col min="13065" max="13065" width="7.28515625" style="83" customWidth="1"/>
    <col min="13066" max="13066" width="3.42578125" style="83" customWidth="1"/>
    <col min="13067" max="13067" width="6.42578125" style="83" customWidth="1"/>
    <col min="13068" max="13068" width="7.28515625" style="83" customWidth="1"/>
    <col min="13069" max="13069" width="5.85546875" style="83" customWidth="1"/>
    <col min="13070" max="13070" width="10.42578125" style="83" customWidth="1"/>
    <col min="13071" max="13072" width="6.140625" style="83" customWidth="1"/>
    <col min="13073" max="13312" width="9.140625" style="83"/>
    <col min="13313" max="13313" width="8.42578125" style="83" customWidth="1"/>
    <col min="13314" max="13314" width="11" style="83" customWidth="1"/>
    <col min="13315" max="13315" width="9.5703125" style="83" customWidth="1"/>
    <col min="13316" max="13316" width="7.28515625" style="83" customWidth="1"/>
    <col min="13317" max="13317" width="8.5703125" style="83" customWidth="1"/>
    <col min="13318" max="13318" width="10" style="83" customWidth="1"/>
    <col min="13319" max="13319" width="11.140625" style="83" customWidth="1"/>
    <col min="13320" max="13320" width="22.5703125" style="83" customWidth="1"/>
    <col min="13321" max="13321" width="7.28515625" style="83" customWidth="1"/>
    <col min="13322" max="13322" width="3.42578125" style="83" customWidth="1"/>
    <col min="13323" max="13323" width="6.42578125" style="83" customWidth="1"/>
    <col min="13324" max="13324" width="7.28515625" style="83" customWidth="1"/>
    <col min="13325" max="13325" width="5.85546875" style="83" customWidth="1"/>
    <col min="13326" max="13326" width="10.42578125" style="83" customWidth="1"/>
    <col min="13327" max="13328" width="6.140625" style="83" customWidth="1"/>
    <col min="13329" max="13568" width="9.140625" style="83"/>
    <col min="13569" max="13569" width="8.42578125" style="83" customWidth="1"/>
    <col min="13570" max="13570" width="11" style="83" customWidth="1"/>
    <col min="13571" max="13571" width="9.5703125" style="83" customWidth="1"/>
    <col min="13572" max="13572" width="7.28515625" style="83" customWidth="1"/>
    <col min="13573" max="13573" width="8.5703125" style="83" customWidth="1"/>
    <col min="13574" max="13574" width="10" style="83" customWidth="1"/>
    <col min="13575" max="13575" width="11.140625" style="83" customWidth="1"/>
    <col min="13576" max="13576" width="22.5703125" style="83" customWidth="1"/>
    <col min="13577" max="13577" width="7.28515625" style="83" customWidth="1"/>
    <col min="13578" max="13578" width="3.42578125" style="83" customWidth="1"/>
    <col min="13579" max="13579" width="6.42578125" style="83" customWidth="1"/>
    <col min="13580" max="13580" width="7.28515625" style="83" customWidth="1"/>
    <col min="13581" max="13581" width="5.85546875" style="83" customWidth="1"/>
    <col min="13582" max="13582" width="10.42578125" style="83" customWidth="1"/>
    <col min="13583" max="13584" width="6.140625" style="83" customWidth="1"/>
    <col min="13585" max="13824" width="9.140625" style="83"/>
    <col min="13825" max="13825" width="8.42578125" style="83" customWidth="1"/>
    <col min="13826" max="13826" width="11" style="83" customWidth="1"/>
    <col min="13827" max="13827" width="9.5703125" style="83" customWidth="1"/>
    <col min="13828" max="13828" width="7.28515625" style="83" customWidth="1"/>
    <col min="13829" max="13829" width="8.5703125" style="83" customWidth="1"/>
    <col min="13830" max="13830" width="10" style="83" customWidth="1"/>
    <col min="13831" max="13831" width="11.140625" style="83" customWidth="1"/>
    <col min="13832" max="13832" width="22.5703125" style="83" customWidth="1"/>
    <col min="13833" max="13833" width="7.28515625" style="83" customWidth="1"/>
    <col min="13834" max="13834" width="3.42578125" style="83" customWidth="1"/>
    <col min="13835" max="13835" width="6.42578125" style="83" customWidth="1"/>
    <col min="13836" max="13836" width="7.28515625" style="83" customWidth="1"/>
    <col min="13837" max="13837" width="5.85546875" style="83" customWidth="1"/>
    <col min="13838" max="13838" width="10.42578125" style="83" customWidth="1"/>
    <col min="13839" max="13840" width="6.140625" style="83" customWidth="1"/>
    <col min="13841" max="14080" width="9.140625" style="83"/>
    <col min="14081" max="14081" width="8.42578125" style="83" customWidth="1"/>
    <col min="14082" max="14082" width="11" style="83" customWidth="1"/>
    <col min="14083" max="14083" width="9.5703125" style="83" customWidth="1"/>
    <col min="14084" max="14084" width="7.28515625" style="83" customWidth="1"/>
    <col min="14085" max="14085" width="8.5703125" style="83" customWidth="1"/>
    <col min="14086" max="14086" width="10" style="83" customWidth="1"/>
    <col min="14087" max="14087" width="11.140625" style="83" customWidth="1"/>
    <col min="14088" max="14088" width="22.5703125" style="83" customWidth="1"/>
    <col min="14089" max="14089" width="7.28515625" style="83" customWidth="1"/>
    <col min="14090" max="14090" width="3.42578125" style="83" customWidth="1"/>
    <col min="14091" max="14091" width="6.42578125" style="83" customWidth="1"/>
    <col min="14092" max="14092" width="7.28515625" style="83" customWidth="1"/>
    <col min="14093" max="14093" width="5.85546875" style="83" customWidth="1"/>
    <col min="14094" max="14094" width="10.42578125" style="83" customWidth="1"/>
    <col min="14095" max="14096" width="6.140625" style="83" customWidth="1"/>
    <col min="14097" max="14336" width="9.140625" style="83"/>
    <col min="14337" max="14337" width="8.42578125" style="83" customWidth="1"/>
    <col min="14338" max="14338" width="11" style="83" customWidth="1"/>
    <col min="14339" max="14339" width="9.5703125" style="83" customWidth="1"/>
    <col min="14340" max="14340" width="7.28515625" style="83" customWidth="1"/>
    <col min="14341" max="14341" width="8.5703125" style="83" customWidth="1"/>
    <col min="14342" max="14342" width="10" style="83" customWidth="1"/>
    <col min="14343" max="14343" width="11.140625" style="83" customWidth="1"/>
    <col min="14344" max="14344" width="22.5703125" style="83" customWidth="1"/>
    <col min="14345" max="14345" width="7.28515625" style="83" customWidth="1"/>
    <col min="14346" max="14346" width="3.42578125" style="83" customWidth="1"/>
    <col min="14347" max="14347" width="6.42578125" style="83" customWidth="1"/>
    <col min="14348" max="14348" width="7.28515625" style="83" customWidth="1"/>
    <col min="14349" max="14349" width="5.85546875" style="83" customWidth="1"/>
    <col min="14350" max="14350" width="10.42578125" style="83" customWidth="1"/>
    <col min="14351" max="14352" width="6.140625" style="83" customWidth="1"/>
    <col min="14353" max="14592" width="9.140625" style="83"/>
    <col min="14593" max="14593" width="8.42578125" style="83" customWidth="1"/>
    <col min="14594" max="14594" width="11" style="83" customWidth="1"/>
    <col min="14595" max="14595" width="9.5703125" style="83" customWidth="1"/>
    <col min="14596" max="14596" width="7.28515625" style="83" customWidth="1"/>
    <col min="14597" max="14597" width="8.5703125" style="83" customWidth="1"/>
    <col min="14598" max="14598" width="10" style="83" customWidth="1"/>
    <col min="14599" max="14599" width="11.140625" style="83" customWidth="1"/>
    <col min="14600" max="14600" width="22.5703125" style="83" customWidth="1"/>
    <col min="14601" max="14601" width="7.28515625" style="83" customWidth="1"/>
    <col min="14602" max="14602" width="3.42578125" style="83" customWidth="1"/>
    <col min="14603" max="14603" width="6.42578125" style="83" customWidth="1"/>
    <col min="14604" max="14604" width="7.28515625" style="83" customWidth="1"/>
    <col min="14605" max="14605" width="5.85546875" style="83" customWidth="1"/>
    <col min="14606" max="14606" width="10.42578125" style="83" customWidth="1"/>
    <col min="14607" max="14608" width="6.140625" style="83" customWidth="1"/>
    <col min="14609" max="14848" width="9.140625" style="83"/>
    <col min="14849" max="14849" width="8.42578125" style="83" customWidth="1"/>
    <col min="14850" max="14850" width="11" style="83" customWidth="1"/>
    <col min="14851" max="14851" width="9.5703125" style="83" customWidth="1"/>
    <col min="14852" max="14852" width="7.28515625" style="83" customWidth="1"/>
    <col min="14853" max="14853" width="8.5703125" style="83" customWidth="1"/>
    <col min="14854" max="14854" width="10" style="83" customWidth="1"/>
    <col min="14855" max="14855" width="11.140625" style="83" customWidth="1"/>
    <col min="14856" max="14856" width="22.5703125" style="83" customWidth="1"/>
    <col min="14857" max="14857" width="7.28515625" style="83" customWidth="1"/>
    <col min="14858" max="14858" width="3.42578125" style="83" customWidth="1"/>
    <col min="14859" max="14859" width="6.42578125" style="83" customWidth="1"/>
    <col min="14860" max="14860" width="7.28515625" style="83" customWidth="1"/>
    <col min="14861" max="14861" width="5.85546875" style="83" customWidth="1"/>
    <col min="14862" max="14862" width="10.42578125" style="83" customWidth="1"/>
    <col min="14863" max="14864" width="6.140625" style="83" customWidth="1"/>
    <col min="14865" max="15104" width="9.140625" style="83"/>
    <col min="15105" max="15105" width="8.42578125" style="83" customWidth="1"/>
    <col min="15106" max="15106" width="11" style="83" customWidth="1"/>
    <col min="15107" max="15107" width="9.5703125" style="83" customWidth="1"/>
    <col min="15108" max="15108" width="7.28515625" style="83" customWidth="1"/>
    <col min="15109" max="15109" width="8.5703125" style="83" customWidth="1"/>
    <col min="15110" max="15110" width="10" style="83" customWidth="1"/>
    <col min="15111" max="15111" width="11.140625" style="83" customWidth="1"/>
    <col min="15112" max="15112" width="22.5703125" style="83" customWidth="1"/>
    <col min="15113" max="15113" width="7.28515625" style="83" customWidth="1"/>
    <col min="15114" max="15114" width="3.42578125" style="83" customWidth="1"/>
    <col min="15115" max="15115" width="6.42578125" style="83" customWidth="1"/>
    <col min="15116" max="15116" width="7.28515625" style="83" customWidth="1"/>
    <col min="15117" max="15117" width="5.85546875" style="83" customWidth="1"/>
    <col min="15118" max="15118" width="10.42578125" style="83" customWidth="1"/>
    <col min="15119" max="15120" width="6.140625" style="83" customWidth="1"/>
    <col min="15121" max="15360" width="9.140625" style="83"/>
    <col min="15361" max="15361" width="8.42578125" style="83" customWidth="1"/>
    <col min="15362" max="15362" width="11" style="83" customWidth="1"/>
    <col min="15363" max="15363" width="9.5703125" style="83" customWidth="1"/>
    <col min="15364" max="15364" width="7.28515625" style="83" customWidth="1"/>
    <col min="15365" max="15365" width="8.5703125" style="83" customWidth="1"/>
    <col min="15366" max="15366" width="10" style="83" customWidth="1"/>
    <col min="15367" max="15367" width="11.140625" style="83" customWidth="1"/>
    <col min="15368" max="15368" width="22.5703125" style="83" customWidth="1"/>
    <col min="15369" max="15369" width="7.28515625" style="83" customWidth="1"/>
    <col min="15370" max="15370" width="3.42578125" style="83" customWidth="1"/>
    <col min="15371" max="15371" width="6.42578125" style="83" customWidth="1"/>
    <col min="15372" max="15372" width="7.28515625" style="83" customWidth="1"/>
    <col min="15373" max="15373" width="5.85546875" style="83" customWidth="1"/>
    <col min="15374" max="15374" width="10.42578125" style="83" customWidth="1"/>
    <col min="15375" max="15376" width="6.140625" style="83" customWidth="1"/>
    <col min="15377" max="15616" width="9.140625" style="83"/>
    <col min="15617" max="15617" width="8.42578125" style="83" customWidth="1"/>
    <col min="15618" max="15618" width="11" style="83" customWidth="1"/>
    <col min="15619" max="15619" width="9.5703125" style="83" customWidth="1"/>
    <col min="15620" max="15620" width="7.28515625" style="83" customWidth="1"/>
    <col min="15621" max="15621" width="8.5703125" style="83" customWidth="1"/>
    <col min="15622" max="15622" width="10" style="83" customWidth="1"/>
    <col min="15623" max="15623" width="11.140625" style="83" customWidth="1"/>
    <col min="15624" max="15624" width="22.5703125" style="83" customWidth="1"/>
    <col min="15625" max="15625" width="7.28515625" style="83" customWidth="1"/>
    <col min="15626" max="15626" width="3.42578125" style="83" customWidth="1"/>
    <col min="15627" max="15627" width="6.42578125" style="83" customWidth="1"/>
    <col min="15628" max="15628" width="7.28515625" style="83" customWidth="1"/>
    <col min="15629" max="15629" width="5.85546875" style="83" customWidth="1"/>
    <col min="15630" max="15630" width="10.42578125" style="83" customWidth="1"/>
    <col min="15631" max="15632" width="6.140625" style="83" customWidth="1"/>
    <col min="15633" max="15872" width="9.140625" style="83"/>
    <col min="15873" max="15873" width="8.42578125" style="83" customWidth="1"/>
    <col min="15874" max="15874" width="11" style="83" customWidth="1"/>
    <col min="15875" max="15875" width="9.5703125" style="83" customWidth="1"/>
    <col min="15876" max="15876" width="7.28515625" style="83" customWidth="1"/>
    <col min="15877" max="15877" width="8.5703125" style="83" customWidth="1"/>
    <col min="15878" max="15878" width="10" style="83" customWidth="1"/>
    <col min="15879" max="15879" width="11.140625" style="83" customWidth="1"/>
    <col min="15880" max="15880" width="22.5703125" style="83" customWidth="1"/>
    <col min="15881" max="15881" width="7.28515625" style="83" customWidth="1"/>
    <col min="15882" max="15882" width="3.42578125" style="83" customWidth="1"/>
    <col min="15883" max="15883" width="6.42578125" style="83" customWidth="1"/>
    <col min="15884" max="15884" width="7.28515625" style="83" customWidth="1"/>
    <col min="15885" max="15885" width="5.85546875" style="83" customWidth="1"/>
    <col min="15886" max="15886" width="10.42578125" style="83" customWidth="1"/>
    <col min="15887" max="15888" width="6.140625" style="83" customWidth="1"/>
    <col min="15889" max="16128" width="9.140625" style="83"/>
    <col min="16129" max="16129" width="8.42578125" style="83" customWidth="1"/>
    <col min="16130" max="16130" width="11" style="83" customWidth="1"/>
    <col min="16131" max="16131" width="9.5703125" style="83" customWidth="1"/>
    <col min="16132" max="16132" width="7.28515625" style="83" customWidth="1"/>
    <col min="16133" max="16133" width="8.5703125" style="83" customWidth="1"/>
    <col min="16134" max="16134" width="10" style="83" customWidth="1"/>
    <col min="16135" max="16135" width="11.140625" style="83" customWidth="1"/>
    <col min="16136" max="16136" width="22.5703125" style="83" customWidth="1"/>
    <col min="16137" max="16137" width="7.28515625" style="83" customWidth="1"/>
    <col min="16138" max="16138" width="3.42578125" style="83" customWidth="1"/>
    <col min="16139" max="16139" width="6.42578125" style="83" customWidth="1"/>
    <col min="16140" max="16140" width="7.28515625" style="83" customWidth="1"/>
    <col min="16141" max="16141" width="5.85546875" style="83" customWidth="1"/>
    <col min="16142" max="16142" width="10.42578125" style="83" customWidth="1"/>
    <col min="16143" max="16144" width="6.140625" style="83" customWidth="1"/>
    <col min="16145" max="16384" width="9.140625" style="83"/>
  </cols>
  <sheetData>
    <row r="1" spans="1:18" ht="24" customHeight="1" x14ac:dyDescent="0.2">
      <c r="A1" s="74" t="s">
        <v>41</v>
      </c>
      <c r="B1" s="75"/>
      <c r="C1" s="76"/>
      <c r="D1" s="77"/>
      <c r="E1" s="78"/>
      <c r="F1" s="78"/>
      <c r="G1" s="76"/>
      <c r="H1" s="76"/>
      <c r="I1" s="79" t="s">
        <v>42</v>
      </c>
      <c r="J1" s="77"/>
      <c r="K1" s="80"/>
      <c r="N1" s="82"/>
    </row>
    <row r="2" spans="1:18" ht="15.75" customHeight="1" x14ac:dyDescent="0.2">
      <c r="A2" s="85" t="s">
        <v>43</v>
      </c>
      <c r="B2" s="79"/>
      <c r="C2" s="82"/>
      <c r="D2" s="86"/>
      <c r="E2" s="78"/>
      <c r="F2" s="78"/>
      <c r="G2" s="82"/>
      <c r="H2" s="82"/>
      <c r="I2" s="82"/>
      <c r="J2" s="86"/>
      <c r="K2" s="80"/>
      <c r="L2" s="87"/>
      <c r="M2" s="87"/>
      <c r="N2" s="82"/>
    </row>
    <row r="3" spans="1:18" ht="15" customHeight="1" x14ac:dyDescent="0.2">
      <c r="A3" s="85" t="s">
        <v>44</v>
      </c>
      <c r="B3" s="79"/>
      <c r="C3" s="82"/>
      <c r="D3" s="86"/>
      <c r="E3" s="78"/>
      <c r="F3" s="78"/>
      <c r="G3" s="82"/>
      <c r="H3" s="82"/>
      <c r="I3" s="82"/>
      <c r="J3" s="86"/>
      <c r="K3" s="80"/>
      <c r="L3" s="87"/>
      <c r="M3" s="87"/>
      <c r="N3" s="82"/>
    </row>
    <row r="4" spans="1:18" s="88" customFormat="1" ht="12" customHeight="1" x14ac:dyDescent="0.25">
      <c r="A4" s="842" t="s">
        <v>45</v>
      </c>
      <c r="B4" s="842" t="s">
        <v>3</v>
      </c>
      <c r="C4" s="844" t="s">
        <v>46</v>
      </c>
      <c r="D4" s="845"/>
      <c r="E4" s="845"/>
      <c r="F4" s="845"/>
      <c r="G4" s="845"/>
      <c r="H4" s="846"/>
      <c r="I4" s="847" t="s">
        <v>47</v>
      </c>
      <c r="J4" s="848"/>
      <c r="K4" s="848"/>
      <c r="L4" s="848"/>
      <c r="M4" s="848"/>
      <c r="N4" s="849"/>
      <c r="O4" s="842" t="s">
        <v>48</v>
      </c>
      <c r="P4" s="840" t="s">
        <v>6</v>
      </c>
    </row>
    <row r="5" spans="1:18" s="88" customFormat="1" ht="62.25" customHeight="1" x14ac:dyDescent="0.25">
      <c r="A5" s="843"/>
      <c r="B5" s="843"/>
      <c r="C5" s="89" t="s">
        <v>7</v>
      </c>
      <c r="D5" s="90" t="s">
        <v>6</v>
      </c>
      <c r="E5" s="91" t="s">
        <v>49</v>
      </c>
      <c r="F5" s="92" t="s">
        <v>50</v>
      </c>
      <c r="G5" s="92" t="s">
        <v>51</v>
      </c>
      <c r="H5" s="93" t="s">
        <v>52</v>
      </c>
      <c r="I5" s="94" t="s">
        <v>7</v>
      </c>
      <c r="J5" s="95" t="s">
        <v>6</v>
      </c>
      <c r="K5" s="96" t="s">
        <v>49</v>
      </c>
      <c r="L5" s="97" t="s">
        <v>50</v>
      </c>
      <c r="M5" s="97" t="s">
        <v>51</v>
      </c>
      <c r="N5" s="98" t="s">
        <v>52</v>
      </c>
      <c r="O5" s="843"/>
      <c r="P5" s="841"/>
      <c r="Q5" s="88" t="s">
        <v>53</v>
      </c>
      <c r="R5" s="99" t="s">
        <v>54</v>
      </c>
    </row>
    <row r="6" spans="1:18" s="110" customFormat="1" ht="10.5" customHeight="1" x14ac:dyDescent="0.2">
      <c r="A6" s="852" t="s">
        <v>55</v>
      </c>
      <c r="B6" s="100" t="s">
        <v>13</v>
      </c>
      <c r="C6" s="101">
        <v>1.81</v>
      </c>
      <c r="D6" s="102">
        <f>RANK(C6,C$6:C$21)</f>
        <v>14</v>
      </c>
      <c r="E6" s="103">
        <v>141.33000000000001</v>
      </c>
      <c r="F6" s="101">
        <v>1.69</v>
      </c>
      <c r="G6" s="101">
        <v>23.5</v>
      </c>
      <c r="H6" s="104"/>
      <c r="I6" s="105">
        <v>4.4400000000000004</v>
      </c>
      <c r="J6" s="102">
        <f>RANK(I6,I$6:I$21)</f>
        <v>8</v>
      </c>
      <c r="K6" s="106">
        <v>256.33</v>
      </c>
      <c r="L6" s="107">
        <v>14.53</v>
      </c>
      <c r="M6" s="107">
        <v>34.57</v>
      </c>
      <c r="N6" s="104"/>
      <c r="O6" s="108">
        <f>AVERAGE(C6,I6)</f>
        <v>3.125</v>
      </c>
      <c r="P6" s="109">
        <f>RANK(O6,O$6:O$21)</f>
        <v>16</v>
      </c>
    </row>
    <row r="7" spans="1:18" s="110" customFormat="1" ht="10.5" customHeight="1" x14ac:dyDescent="0.2">
      <c r="A7" s="852"/>
      <c r="B7" s="100" t="s">
        <v>14</v>
      </c>
      <c r="C7" s="101">
        <v>5.0999999999999996</v>
      </c>
      <c r="D7" s="102">
        <f t="shared" ref="D7:D21" si="0">RANK(C7,C$6:C$21)</f>
        <v>5</v>
      </c>
      <c r="E7" s="103">
        <v>405.52</v>
      </c>
      <c r="F7" s="101">
        <v>2.14</v>
      </c>
      <c r="G7" s="101">
        <v>28.8</v>
      </c>
      <c r="H7" s="104"/>
      <c r="I7" s="105">
        <v>3.27</v>
      </c>
      <c r="J7" s="102">
        <f t="shared" ref="J7:J21" si="1">RANK(I7,I$6:I$21)</f>
        <v>13</v>
      </c>
      <c r="K7" s="106">
        <v>250.67</v>
      </c>
      <c r="L7" s="107">
        <v>15.73</v>
      </c>
      <c r="M7" s="107">
        <v>35.15</v>
      </c>
      <c r="N7" s="104"/>
      <c r="O7" s="108">
        <f t="shared" ref="O7:O21" si="2">AVERAGE(C7,I7)</f>
        <v>4.1849999999999996</v>
      </c>
      <c r="P7" s="109">
        <f t="shared" ref="P7:P20" si="3">RANK(O7,O$6:O$21)</f>
        <v>11</v>
      </c>
    </row>
    <row r="8" spans="1:18" s="110" customFormat="1" ht="10.5" customHeight="1" x14ac:dyDescent="0.2">
      <c r="A8" s="852"/>
      <c r="B8" s="100" t="s">
        <v>15</v>
      </c>
      <c r="C8" s="101">
        <v>4.03</v>
      </c>
      <c r="D8" s="102">
        <f t="shared" si="0"/>
        <v>8</v>
      </c>
      <c r="E8" s="103">
        <v>404.04</v>
      </c>
      <c r="F8" s="101">
        <v>2.0499999999999998</v>
      </c>
      <c r="G8" s="101">
        <v>27.3</v>
      </c>
      <c r="H8" s="104"/>
      <c r="I8" s="105">
        <v>3.86</v>
      </c>
      <c r="J8" s="102">
        <f t="shared" si="1"/>
        <v>10</v>
      </c>
      <c r="K8" s="106">
        <v>243.33</v>
      </c>
      <c r="L8" s="107">
        <v>14.73</v>
      </c>
      <c r="M8" s="107">
        <v>36.35</v>
      </c>
      <c r="N8" s="104"/>
      <c r="O8" s="108">
        <f t="shared" si="2"/>
        <v>3.9450000000000003</v>
      </c>
      <c r="P8" s="109">
        <f t="shared" si="3"/>
        <v>12</v>
      </c>
    </row>
    <row r="9" spans="1:18" s="110" customFormat="1" ht="10.5" customHeight="1" x14ac:dyDescent="0.2">
      <c r="A9" s="852"/>
      <c r="B9" s="100" t="s">
        <v>16</v>
      </c>
      <c r="C9" s="101"/>
      <c r="D9" s="102"/>
      <c r="E9" s="103"/>
      <c r="F9" s="101"/>
      <c r="G9" s="101"/>
      <c r="H9" s="104"/>
      <c r="I9" s="105">
        <v>4.83</v>
      </c>
      <c r="J9" s="102">
        <f t="shared" si="1"/>
        <v>7</v>
      </c>
      <c r="K9" s="106">
        <v>211.33</v>
      </c>
      <c r="L9" s="107">
        <v>11.71</v>
      </c>
      <c r="M9" s="107">
        <v>22.8</v>
      </c>
      <c r="N9" s="104"/>
      <c r="O9" s="108">
        <f t="shared" si="2"/>
        <v>4.83</v>
      </c>
      <c r="P9" s="109">
        <f t="shared" si="3"/>
        <v>5</v>
      </c>
    </row>
    <row r="10" spans="1:18" s="110" customFormat="1" ht="10.5" customHeight="1" x14ac:dyDescent="0.2">
      <c r="A10" s="852"/>
      <c r="B10" s="100" t="s">
        <v>56</v>
      </c>
      <c r="C10" s="101">
        <v>3.16</v>
      </c>
      <c r="D10" s="102">
        <f t="shared" si="0"/>
        <v>10</v>
      </c>
      <c r="E10" s="103">
        <v>405.52</v>
      </c>
      <c r="F10" s="101">
        <v>1.66</v>
      </c>
      <c r="G10" s="101">
        <v>24.57</v>
      </c>
      <c r="H10" s="104"/>
      <c r="I10" s="105">
        <v>5.53</v>
      </c>
      <c r="J10" s="102">
        <f t="shared" si="1"/>
        <v>3</v>
      </c>
      <c r="K10" s="106">
        <v>150.33000000000001</v>
      </c>
      <c r="L10" s="107">
        <v>15.11</v>
      </c>
      <c r="M10" s="107">
        <v>25.6</v>
      </c>
      <c r="N10" s="104"/>
      <c r="O10" s="108">
        <f t="shared" si="2"/>
        <v>4.3450000000000006</v>
      </c>
      <c r="P10" s="109">
        <f t="shared" si="3"/>
        <v>10</v>
      </c>
    </row>
    <row r="11" spans="1:18" s="110" customFormat="1" ht="10.5" customHeight="1" x14ac:dyDescent="0.2">
      <c r="A11" s="852"/>
      <c r="B11" s="100" t="s">
        <v>57</v>
      </c>
      <c r="C11" s="101">
        <v>2.1800000000000002</v>
      </c>
      <c r="D11" s="102">
        <f t="shared" si="0"/>
        <v>12</v>
      </c>
      <c r="E11" s="103">
        <v>154.79</v>
      </c>
      <c r="F11" s="101">
        <v>1.31</v>
      </c>
      <c r="G11" s="101">
        <v>23.73</v>
      </c>
      <c r="H11" s="104"/>
      <c r="I11" s="105">
        <v>4.8499999999999996</v>
      </c>
      <c r="J11" s="102">
        <f t="shared" si="1"/>
        <v>6</v>
      </c>
      <c r="K11" s="106">
        <v>156.66999999999999</v>
      </c>
      <c r="L11" s="107">
        <v>11.75</v>
      </c>
      <c r="M11" s="107">
        <v>24.38</v>
      </c>
      <c r="N11" s="104"/>
      <c r="O11" s="108">
        <f t="shared" si="2"/>
        <v>3.5149999999999997</v>
      </c>
      <c r="P11" s="109">
        <f t="shared" si="3"/>
        <v>15</v>
      </c>
    </row>
    <row r="12" spans="1:18" s="110" customFormat="1" ht="10.5" customHeight="1" x14ac:dyDescent="0.2">
      <c r="A12" s="852"/>
      <c r="B12" s="100" t="s">
        <v>58</v>
      </c>
      <c r="C12" s="101">
        <v>4.59</v>
      </c>
      <c r="D12" s="102">
        <f t="shared" si="0"/>
        <v>7</v>
      </c>
      <c r="E12" s="103">
        <v>417.36</v>
      </c>
      <c r="F12" s="101">
        <v>1.75</v>
      </c>
      <c r="G12" s="101">
        <v>27.4</v>
      </c>
      <c r="H12" s="104"/>
      <c r="I12" s="105"/>
      <c r="J12" s="102"/>
      <c r="K12" s="106"/>
      <c r="L12" s="107"/>
      <c r="M12" s="107"/>
      <c r="N12" s="104"/>
      <c r="O12" s="108">
        <f t="shared" si="2"/>
        <v>4.59</v>
      </c>
      <c r="P12" s="109">
        <f t="shared" si="3"/>
        <v>9</v>
      </c>
    </row>
    <row r="13" spans="1:18" s="110" customFormat="1" ht="10.5" customHeight="1" x14ac:dyDescent="0.2">
      <c r="A13" s="852"/>
      <c r="B13" s="100" t="s">
        <v>59</v>
      </c>
      <c r="C13" s="101">
        <v>6.41</v>
      </c>
      <c r="D13" s="102">
        <f t="shared" si="0"/>
        <v>2</v>
      </c>
      <c r="E13" s="103">
        <v>483.96</v>
      </c>
      <c r="F13" s="101">
        <v>2.4700000000000002</v>
      </c>
      <c r="G13" s="101">
        <v>29.63</v>
      </c>
      <c r="H13" s="104"/>
      <c r="I13" s="105">
        <v>3.27</v>
      </c>
      <c r="J13" s="102">
        <f t="shared" si="1"/>
        <v>13</v>
      </c>
      <c r="K13" s="106">
        <v>238.33</v>
      </c>
      <c r="L13" s="107">
        <v>15.06</v>
      </c>
      <c r="M13" s="107">
        <v>33.11</v>
      </c>
      <c r="N13" s="104"/>
      <c r="O13" s="108">
        <f t="shared" si="2"/>
        <v>4.84</v>
      </c>
      <c r="P13" s="109">
        <f t="shared" si="3"/>
        <v>4</v>
      </c>
    </row>
    <row r="14" spans="1:18" s="110" customFormat="1" ht="10.5" customHeight="1" x14ac:dyDescent="0.2">
      <c r="A14" s="852" t="s">
        <v>60</v>
      </c>
      <c r="B14" s="100" t="s">
        <v>13</v>
      </c>
      <c r="C14" s="101">
        <v>2.21</v>
      </c>
      <c r="D14" s="102">
        <f t="shared" si="0"/>
        <v>11</v>
      </c>
      <c r="E14" s="103">
        <v>133.18</v>
      </c>
      <c r="F14" s="101">
        <v>1.37</v>
      </c>
      <c r="G14" s="101">
        <v>24.43</v>
      </c>
      <c r="H14" s="104">
        <f>(C14-C6)/105*1000</f>
        <v>3.8095238095238089</v>
      </c>
      <c r="I14" s="105">
        <v>5.08</v>
      </c>
      <c r="J14" s="102">
        <f t="shared" si="1"/>
        <v>5</v>
      </c>
      <c r="K14" s="106">
        <v>356.33</v>
      </c>
      <c r="L14" s="107">
        <v>16.53</v>
      </c>
      <c r="M14" s="107">
        <v>34.72</v>
      </c>
      <c r="N14" s="104">
        <f>(I14-I6)/85*1000</f>
        <v>7.5294117647058778</v>
      </c>
      <c r="O14" s="108">
        <f t="shared" si="2"/>
        <v>3.645</v>
      </c>
      <c r="P14" s="109">
        <f t="shared" si="3"/>
        <v>13</v>
      </c>
      <c r="Q14" s="111">
        <f>(O6*O14)/(O$26*O$27)</f>
        <v>0.59892814045382492</v>
      </c>
      <c r="R14" s="111">
        <f>((O14*100)/O6)-100</f>
        <v>16.64</v>
      </c>
    </row>
    <row r="15" spans="1:18" s="110" customFormat="1" ht="10.5" customHeight="1" x14ac:dyDescent="0.2">
      <c r="A15" s="852"/>
      <c r="B15" s="100" t="s">
        <v>14</v>
      </c>
      <c r="C15" s="101">
        <v>5.8</v>
      </c>
      <c r="D15" s="102">
        <f t="shared" si="0"/>
        <v>3</v>
      </c>
      <c r="E15" s="103">
        <v>433.64</v>
      </c>
      <c r="F15" s="101">
        <v>2.27</v>
      </c>
      <c r="G15" s="101">
        <v>28.97</v>
      </c>
      <c r="H15" s="104">
        <f t="shared" ref="H15:H21" si="4">(C15-C7)/105*1000</f>
        <v>6.6666666666666679</v>
      </c>
      <c r="I15" s="105">
        <v>3.5</v>
      </c>
      <c r="J15" s="102">
        <f t="shared" si="1"/>
        <v>12</v>
      </c>
      <c r="K15" s="106">
        <v>271.33</v>
      </c>
      <c r="L15" s="107">
        <v>18.18</v>
      </c>
      <c r="M15" s="107">
        <v>36.21</v>
      </c>
      <c r="N15" s="104">
        <f t="shared" ref="N15:N21" si="5">(I15-I7)/85*1000</f>
        <v>2.7058823529411766</v>
      </c>
      <c r="O15" s="108">
        <f t="shared" si="2"/>
        <v>4.6500000000000004</v>
      </c>
      <c r="P15" s="109">
        <f t="shared" si="3"/>
        <v>8</v>
      </c>
      <c r="Q15" s="111">
        <f t="shared" ref="Q15:Q20" si="6">(O7*O15)/(O$26*O$27)</f>
        <v>1.023235454179779</v>
      </c>
      <c r="R15" s="111">
        <f t="shared" ref="R15:R20" si="7">((O15*100)/O7)-100</f>
        <v>11.111111111111128</v>
      </c>
    </row>
    <row r="16" spans="1:18" s="110" customFormat="1" ht="10.5" customHeight="1" x14ac:dyDescent="0.2">
      <c r="A16" s="852"/>
      <c r="B16" s="100" t="s">
        <v>15</v>
      </c>
      <c r="C16" s="101">
        <v>5.46</v>
      </c>
      <c r="D16" s="102">
        <f t="shared" si="0"/>
        <v>4</v>
      </c>
      <c r="E16" s="103">
        <v>427.72</v>
      </c>
      <c r="F16" s="101">
        <v>2.2000000000000002</v>
      </c>
      <c r="G16" s="101">
        <v>27.67</v>
      </c>
      <c r="H16" s="104">
        <f t="shared" si="4"/>
        <v>13.619047619047615</v>
      </c>
      <c r="I16" s="105">
        <v>4.16</v>
      </c>
      <c r="J16" s="102">
        <f t="shared" si="1"/>
        <v>9</v>
      </c>
      <c r="K16" s="106">
        <v>273.33</v>
      </c>
      <c r="L16" s="107">
        <v>17.079999999999998</v>
      </c>
      <c r="M16" s="107">
        <v>37.549999999999997</v>
      </c>
      <c r="N16" s="104">
        <f t="shared" si="5"/>
        <v>3.5294117647058854</v>
      </c>
      <c r="O16" s="108">
        <f t="shared" si="2"/>
        <v>4.8100000000000005</v>
      </c>
      <c r="P16" s="109">
        <f t="shared" si="3"/>
        <v>6</v>
      </c>
      <c r="Q16" s="111">
        <f t="shared" si="6"/>
        <v>0.99774428381010993</v>
      </c>
      <c r="R16" s="111">
        <f t="shared" si="7"/>
        <v>21.926489226869464</v>
      </c>
    </row>
    <row r="17" spans="1:18" s="110" customFormat="1" ht="10.5" customHeight="1" x14ac:dyDescent="0.2">
      <c r="A17" s="852"/>
      <c r="B17" s="100" t="s">
        <v>16</v>
      </c>
      <c r="C17" s="101"/>
      <c r="D17" s="102"/>
      <c r="E17" s="103"/>
      <c r="F17" s="101"/>
      <c r="G17" s="101"/>
      <c r="H17" s="104"/>
      <c r="I17" s="105">
        <v>5.73</v>
      </c>
      <c r="J17" s="102">
        <f t="shared" si="1"/>
        <v>2</v>
      </c>
      <c r="K17" s="106">
        <v>231.67</v>
      </c>
      <c r="L17" s="107">
        <v>13.43</v>
      </c>
      <c r="M17" s="107">
        <v>24.84</v>
      </c>
      <c r="N17" s="104">
        <f t="shared" si="5"/>
        <v>10.588235294117652</v>
      </c>
      <c r="O17" s="108">
        <f t="shared" si="2"/>
        <v>5.73</v>
      </c>
      <c r="P17" s="109">
        <f t="shared" si="3"/>
        <v>1</v>
      </c>
      <c r="Q17" s="111">
        <f t="shared" si="6"/>
        <v>1.45522087878286</v>
      </c>
      <c r="R17" s="111">
        <f t="shared" si="7"/>
        <v>18.633540372670808</v>
      </c>
    </row>
    <row r="18" spans="1:18" s="110" customFormat="1" ht="10.5" customHeight="1" x14ac:dyDescent="0.2">
      <c r="A18" s="852"/>
      <c r="B18" s="100" t="s">
        <v>56</v>
      </c>
      <c r="C18" s="101">
        <v>3.62</v>
      </c>
      <c r="D18" s="102">
        <f t="shared" si="0"/>
        <v>9</v>
      </c>
      <c r="E18" s="103">
        <v>429.2</v>
      </c>
      <c r="F18" s="101">
        <v>1.75</v>
      </c>
      <c r="G18" s="101">
        <v>24.73</v>
      </c>
      <c r="H18" s="104">
        <f t="shared" si="4"/>
        <v>4.3809523809523805</v>
      </c>
      <c r="I18" s="105">
        <v>5.95</v>
      </c>
      <c r="J18" s="102">
        <f t="shared" si="1"/>
        <v>1</v>
      </c>
      <c r="K18" s="106">
        <v>183.67</v>
      </c>
      <c r="L18" s="107">
        <v>18.55</v>
      </c>
      <c r="M18" s="107">
        <v>28.79</v>
      </c>
      <c r="N18" s="104">
        <f t="shared" si="5"/>
        <v>4.9411764705882346</v>
      </c>
      <c r="O18" s="108">
        <f t="shared" si="2"/>
        <v>4.7850000000000001</v>
      </c>
      <c r="P18" s="109">
        <f t="shared" si="3"/>
        <v>7</v>
      </c>
      <c r="Q18" s="111">
        <f t="shared" si="6"/>
        <v>1.0931981481043311</v>
      </c>
      <c r="R18" s="111">
        <f t="shared" si="7"/>
        <v>10.126582278480996</v>
      </c>
    </row>
    <row r="19" spans="1:18" s="110" customFormat="1" ht="10.5" customHeight="1" x14ac:dyDescent="0.2">
      <c r="A19" s="852"/>
      <c r="B19" s="100" t="s">
        <v>57</v>
      </c>
      <c r="C19" s="101">
        <v>2.04</v>
      </c>
      <c r="D19" s="102">
        <f t="shared" si="0"/>
        <v>13</v>
      </c>
      <c r="E19" s="103">
        <v>135.96</v>
      </c>
      <c r="F19" s="101">
        <v>1.35</v>
      </c>
      <c r="G19" s="101">
        <v>23.83</v>
      </c>
      <c r="H19" s="104">
        <f t="shared" si="4"/>
        <v>-1.3333333333333346</v>
      </c>
      <c r="I19" s="105">
        <v>5.25</v>
      </c>
      <c r="J19" s="102">
        <f t="shared" si="1"/>
        <v>4</v>
      </c>
      <c r="K19" s="106">
        <v>212</v>
      </c>
      <c r="L19" s="107">
        <v>15</v>
      </c>
      <c r="M19" s="107">
        <v>24.57</v>
      </c>
      <c r="N19" s="104">
        <f t="shared" si="5"/>
        <v>4.7058823529411802</v>
      </c>
      <c r="O19" s="108">
        <f t="shared" si="2"/>
        <v>3.645</v>
      </c>
      <c r="P19" s="109">
        <f t="shared" si="3"/>
        <v>13</v>
      </c>
      <c r="Q19" s="111">
        <f t="shared" si="6"/>
        <v>0.67367437238246219</v>
      </c>
      <c r="R19" s="111">
        <f t="shared" si="7"/>
        <v>3.6984352773826572</v>
      </c>
    </row>
    <row r="20" spans="1:18" s="110" customFormat="1" ht="10.5" customHeight="1" x14ac:dyDescent="0.2">
      <c r="A20" s="852"/>
      <c r="B20" s="100" t="s">
        <v>58</v>
      </c>
      <c r="C20" s="101">
        <v>5.05</v>
      </c>
      <c r="D20" s="102">
        <f t="shared" si="0"/>
        <v>6</v>
      </c>
      <c r="E20" s="103">
        <v>439.56</v>
      </c>
      <c r="F20" s="101">
        <v>1.73</v>
      </c>
      <c r="G20" s="101">
        <v>27.71</v>
      </c>
      <c r="H20" s="104">
        <f t="shared" si="4"/>
        <v>4.3809523809523805</v>
      </c>
      <c r="I20" s="105"/>
      <c r="J20" s="102"/>
      <c r="K20" s="106"/>
      <c r="L20" s="107"/>
      <c r="M20" s="107"/>
      <c r="N20" s="104"/>
      <c r="O20" s="108">
        <f t="shared" si="2"/>
        <v>5.05</v>
      </c>
      <c r="P20" s="109">
        <f t="shared" si="3"/>
        <v>3</v>
      </c>
      <c r="Q20" s="111">
        <f t="shared" si="6"/>
        <v>1.2187965832998131</v>
      </c>
      <c r="R20" s="111">
        <f t="shared" si="7"/>
        <v>10.02178649237473</v>
      </c>
    </row>
    <row r="21" spans="1:18" s="110" customFormat="1" ht="10.5" customHeight="1" x14ac:dyDescent="0.2">
      <c r="A21" s="852"/>
      <c r="B21" s="100" t="s">
        <v>59</v>
      </c>
      <c r="C21" s="101">
        <v>7.51</v>
      </c>
      <c r="D21" s="102">
        <f t="shared" si="0"/>
        <v>1</v>
      </c>
      <c r="E21" s="103">
        <v>518</v>
      </c>
      <c r="F21" s="101">
        <v>2.63</v>
      </c>
      <c r="G21" s="101">
        <v>30.47</v>
      </c>
      <c r="H21" s="104">
        <f t="shared" si="4"/>
        <v>10.476190476190473</v>
      </c>
      <c r="I21" s="105">
        <v>3.66</v>
      </c>
      <c r="J21" s="102">
        <f t="shared" si="1"/>
        <v>11</v>
      </c>
      <c r="K21" s="106">
        <v>273.67</v>
      </c>
      <c r="L21" s="107">
        <v>15.42</v>
      </c>
      <c r="M21" s="107">
        <v>33.49</v>
      </c>
      <c r="N21" s="104">
        <f t="shared" si="5"/>
        <v>4.5882352941176485</v>
      </c>
      <c r="O21" s="108">
        <f t="shared" si="2"/>
        <v>5.585</v>
      </c>
      <c r="P21" s="109">
        <f>RANK(O21,O$6:O$21)</f>
        <v>2</v>
      </c>
      <c r="Q21" s="111">
        <f>(O13*O21)/(O$26*O$27)</f>
        <v>1.4213325551375382</v>
      </c>
      <c r="R21" s="111">
        <f>((O21*100)/O13)-100</f>
        <v>15.392561983471083</v>
      </c>
    </row>
    <row r="22" spans="1:18" s="110" customFormat="1" ht="12" customHeight="1" x14ac:dyDescent="0.2">
      <c r="A22" s="853" t="s">
        <v>61</v>
      </c>
      <c r="B22" s="854"/>
      <c r="C22" s="101"/>
      <c r="D22" s="102"/>
      <c r="E22" s="101"/>
      <c r="F22" s="101"/>
      <c r="G22" s="101"/>
      <c r="H22" s="104"/>
      <c r="I22" s="105"/>
      <c r="J22" s="102"/>
      <c r="K22" s="107"/>
      <c r="L22" s="107"/>
      <c r="M22" s="107"/>
      <c r="N22" s="104"/>
      <c r="O22" s="108"/>
      <c r="P22" s="109"/>
      <c r="Q22" s="111"/>
      <c r="R22" s="111"/>
    </row>
    <row r="23" spans="1:18" s="115" customFormat="1" ht="10.5" customHeight="1" x14ac:dyDescent="0.2">
      <c r="A23" s="855" t="s">
        <v>62</v>
      </c>
      <c r="B23" s="856"/>
      <c r="C23" s="101" t="s">
        <v>20</v>
      </c>
      <c r="D23" s="112"/>
      <c r="E23" s="101" t="s">
        <v>20</v>
      </c>
      <c r="F23" s="101" t="s">
        <v>20</v>
      </c>
      <c r="G23" s="101" t="s">
        <v>20</v>
      </c>
      <c r="H23" s="113"/>
      <c r="I23" s="105" t="s">
        <v>20</v>
      </c>
      <c r="J23" s="114"/>
      <c r="K23" s="107">
        <v>24.57</v>
      </c>
      <c r="L23" s="107">
        <v>0.86</v>
      </c>
      <c r="M23" s="107" t="s">
        <v>20</v>
      </c>
      <c r="N23" s="113"/>
      <c r="O23" s="108"/>
      <c r="P23" s="109"/>
      <c r="Q23" s="112"/>
      <c r="R23" s="112"/>
    </row>
    <row r="24" spans="1:18" s="115" customFormat="1" ht="10.5" customHeight="1" x14ac:dyDescent="0.2">
      <c r="A24" s="855" t="s">
        <v>63</v>
      </c>
      <c r="B24" s="856"/>
      <c r="C24" s="101" t="s">
        <v>20</v>
      </c>
      <c r="D24" s="112"/>
      <c r="E24" s="101" t="s">
        <v>20</v>
      </c>
      <c r="F24" s="101" t="s">
        <v>20</v>
      </c>
      <c r="G24" s="101" t="s">
        <v>20</v>
      </c>
      <c r="H24" s="113"/>
      <c r="I24" s="105" t="s">
        <v>20</v>
      </c>
      <c r="J24" s="114"/>
      <c r="K24" s="107">
        <v>23.6</v>
      </c>
      <c r="L24" s="107">
        <v>1.05</v>
      </c>
      <c r="M24" s="107" t="s">
        <v>20</v>
      </c>
      <c r="N24" s="113"/>
      <c r="O24" s="108"/>
      <c r="P24" s="109"/>
      <c r="Q24" s="112"/>
      <c r="R24" s="112"/>
    </row>
    <row r="25" spans="1:18" s="112" customFormat="1" ht="10.5" customHeight="1" x14ac:dyDescent="0.25">
      <c r="A25" s="116" t="s">
        <v>64</v>
      </c>
      <c r="B25" s="117"/>
      <c r="C25" s="118"/>
      <c r="D25" s="115"/>
      <c r="E25" s="114"/>
      <c r="F25" s="114"/>
      <c r="G25" s="114"/>
      <c r="H25" s="104"/>
      <c r="I25" s="118"/>
      <c r="J25" s="115"/>
      <c r="K25" s="119"/>
      <c r="L25" s="120"/>
      <c r="M25" s="120"/>
      <c r="N25" s="104"/>
      <c r="O25" s="108"/>
      <c r="P25" s="121"/>
    </row>
    <row r="26" spans="1:18" s="110" customFormat="1" ht="10.5" customHeight="1" x14ac:dyDescent="0.25">
      <c r="A26" s="850" t="s">
        <v>12</v>
      </c>
      <c r="B26" s="851"/>
      <c r="C26" s="122">
        <f>AVERAGE(C6:C13)</f>
        <v>3.8971428571428572</v>
      </c>
      <c r="D26" s="123">
        <f>RANK(C26,C$26:C$27)</f>
        <v>2</v>
      </c>
      <c r="E26" s="119">
        <f>AVERAGE(E6:E13)</f>
        <v>344.64571428571429</v>
      </c>
      <c r="F26" s="120">
        <f>AVERAGE(F6:F13)</f>
        <v>1.8671428571428572</v>
      </c>
      <c r="G26" s="120">
        <f>AVERAGE(G6:G13)</f>
        <v>26.418571428571425</v>
      </c>
      <c r="H26" s="104"/>
      <c r="I26" s="122">
        <f>AVERAGE(I6:I13)</f>
        <v>4.2928571428571427</v>
      </c>
      <c r="J26" s="123">
        <f>RANK(I26,I$26:I$27)</f>
        <v>2</v>
      </c>
      <c r="K26" s="119">
        <f>AVERAGE(K6:K13)</f>
        <v>215.28428571428572</v>
      </c>
      <c r="L26" s="120">
        <f>AVERAGE(L6:L13)</f>
        <v>14.088571428571429</v>
      </c>
      <c r="M26" s="120">
        <f>AVERAGE(M6:M13)</f>
        <v>30.279999999999998</v>
      </c>
      <c r="N26" s="104"/>
      <c r="O26" s="108">
        <f>AVERAGE(C26,I26)</f>
        <v>4.0949999999999998</v>
      </c>
      <c r="P26" s="109">
        <f>RANK(O26,O$26:O$27)</f>
        <v>2</v>
      </c>
      <c r="Q26" s="112"/>
      <c r="R26" s="112"/>
    </row>
    <row r="27" spans="1:18" s="110" customFormat="1" ht="10.5" customHeight="1" x14ac:dyDescent="0.25">
      <c r="A27" s="850" t="s">
        <v>17</v>
      </c>
      <c r="B27" s="851"/>
      <c r="C27" s="122">
        <f>AVERAGE(C14:C21)</f>
        <v>4.5271428571428567</v>
      </c>
      <c r="D27" s="123">
        <f>RANK(C27,C$26:C$27)</f>
        <v>1</v>
      </c>
      <c r="E27" s="119">
        <f>AVERAGE(E14:E21)</f>
        <v>359.60857142857145</v>
      </c>
      <c r="F27" s="120">
        <f>AVERAGE(F14:F21)</f>
        <v>1.9000000000000001</v>
      </c>
      <c r="G27" s="120">
        <f>AVERAGE(G14:G21)</f>
        <v>26.830000000000002</v>
      </c>
      <c r="H27" s="104">
        <f>(C27-C26)/105*1000</f>
        <v>5.9999999999999947</v>
      </c>
      <c r="I27" s="122">
        <f>AVERAGE(I14:I21)</f>
        <v>4.7614285714285716</v>
      </c>
      <c r="J27" s="123">
        <f>RANK(I27,I$26:I$27)</f>
        <v>1</v>
      </c>
      <c r="K27" s="119">
        <f>AVERAGE(K14:K21)</f>
        <v>257.42857142857144</v>
      </c>
      <c r="L27" s="120">
        <f>AVERAGE(L14:L21)</f>
        <v>16.312857142857144</v>
      </c>
      <c r="M27" s="120">
        <f>AVERAGE(M14:M21)</f>
        <v>31.452857142857141</v>
      </c>
      <c r="N27" s="104">
        <f>(I27-I26)/85*1000</f>
        <v>5.5126050420168102</v>
      </c>
      <c r="O27" s="108">
        <f>AVERAGE(C27,I27)</f>
        <v>4.6442857142857141</v>
      </c>
      <c r="P27" s="109">
        <f>RANK(O27,O$26:O$27)</f>
        <v>1</v>
      </c>
    </row>
    <row r="28" spans="1:18" s="110" customFormat="1" ht="10.5" customHeight="1" x14ac:dyDescent="0.25">
      <c r="A28" s="118"/>
      <c r="B28" s="124"/>
      <c r="C28" s="118"/>
      <c r="D28" s="125"/>
      <c r="E28" s="114"/>
      <c r="F28" s="114"/>
      <c r="G28" s="114"/>
      <c r="H28" s="104"/>
      <c r="I28" s="118"/>
      <c r="J28" s="125"/>
      <c r="K28" s="114"/>
      <c r="L28" s="114"/>
      <c r="M28" s="114"/>
      <c r="N28" s="104"/>
      <c r="O28" s="126"/>
      <c r="P28" s="121"/>
    </row>
    <row r="29" spans="1:18" s="130" customFormat="1" ht="10.5" customHeight="1" x14ac:dyDescent="0.2">
      <c r="A29" s="857" t="s">
        <v>22</v>
      </c>
      <c r="B29" s="858"/>
      <c r="C29" s="101">
        <v>0.3</v>
      </c>
      <c r="D29" s="114"/>
      <c r="E29" s="101" t="s">
        <v>20</v>
      </c>
      <c r="F29" s="101" t="s">
        <v>20</v>
      </c>
      <c r="G29" s="101">
        <v>0.27</v>
      </c>
      <c r="H29" s="127"/>
      <c r="I29" s="105">
        <v>0.13</v>
      </c>
      <c r="J29" s="114"/>
      <c r="K29" s="107">
        <v>7.99</v>
      </c>
      <c r="L29" s="107">
        <v>0.88</v>
      </c>
      <c r="M29" s="107" t="s">
        <v>20</v>
      </c>
      <c r="N29" s="128"/>
      <c r="O29" s="129"/>
      <c r="P29" s="129"/>
      <c r="Q29" s="110"/>
      <c r="R29" s="110"/>
    </row>
    <row r="30" spans="1:18" s="131" customFormat="1" ht="10.5" customHeight="1" x14ac:dyDescent="0.2">
      <c r="A30" s="857" t="s">
        <v>23</v>
      </c>
      <c r="B30" s="858"/>
      <c r="C30" s="101">
        <v>5.42</v>
      </c>
      <c r="D30" s="114"/>
      <c r="E30" s="101">
        <v>12.24</v>
      </c>
      <c r="F30" s="101">
        <v>12.17</v>
      </c>
      <c r="G30" s="101">
        <v>0.75</v>
      </c>
      <c r="H30" s="127"/>
      <c r="I30" s="105">
        <v>2.16</v>
      </c>
      <c r="J30" s="114"/>
      <c r="K30" s="107">
        <v>2.5499999999999998</v>
      </c>
      <c r="L30" s="107">
        <v>4.3499999999999996</v>
      </c>
      <c r="M30" s="107">
        <v>6.22</v>
      </c>
      <c r="N30" s="128"/>
      <c r="O30" s="129"/>
      <c r="P30" s="129"/>
      <c r="Q30" s="110"/>
      <c r="R30" s="110"/>
    </row>
    <row r="31" spans="1:18" s="112" customFormat="1" ht="10.5" customHeight="1" x14ac:dyDescent="0.25">
      <c r="A31" s="859" t="s">
        <v>24</v>
      </c>
      <c r="B31" s="860"/>
      <c r="C31" s="122"/>
      <c r="D31" s="125"/>
      <c r="E31" s="119"/>
      <c r="F31" s="119"/>
      <c r="G31" s="120"/>
      <c r="H31" s="104"/>
      <c r="I31" s="122"/>
      <c r="J31" s="125"/>
      <c r="K31" s="119"/>
      <c r="L31" s="120"/>
      <c r="M31" s="120"/>
      <c r="N31" s="104"/>
      <c r="O31" s="126"/>
      <c r="P31" s="121"/>
      <c r="Q31" s="110"/>
      <c r="R31" s="110"/>
    </row>
    <row r="32" spans="1:18" s="112" customFormat="1" ht="10.5" customHeight="1" x14ac:dyDescent="0.25">
      <c r="A32" s="850" t="s">
        <v>13</v>
      </c>
      <c r="B32" s="851"/>
      <c r="C32" s="122">
        <f>AVERAGE(C6,C14)</f>
        <v>2.0099999999999998</v>
      </c>
      <c r="D32" s="123">
        <f>RANK(C32,C$32:C$39)</f>
        <v>7</v>
      </c>
      <c r="E32" s="119">
        <f t="shared" ref="E32:G34" si="8">AVERAGE(E6,E14)</f>
        <v>137.255</v>
      </c>
      <c r="F32" s="120">
        <f t="shared" si="8"/>
        <v>1.53</v>
      </c>
      <c r="G32" s="120">
        <f t="shared" si="8"/>
        <v>23.965</v>
      </c>
      <c r="H32" s="104">
        <f>AVERAGE(H14)</f>
        <v>3.8095238095238089</v>
      </c>
      <c r="I32" s="122">
        <f t="shared" ref="I32:I37" si="9">AVERAGE(I6,I14)</f>
        <v>4.76</v>
      </c>
      <c r="J32" s="123">
        <f t="shared" ref="J32:J37" si="10">RANK(I32,I$32:I$39)</f>
        <v>4</v>
      </c>
      <c r="K32" s="119">
        <f t="shared" ref="K32:M37" si="11">AVERAGE(K6,K14)</f>
        <v>306.33</v>
      </c>
      <c r="L32" s="120">
        <f t="shared" si="11"/>
        <v>15.530000000000001</v>
      </c>
      <c r="M32" s="120">
        <f t="shared" si="11"/>
        <v>34.644999999999996</v>
      </c>
      <c r="N32" s="104">
        <f t="shared" ref="N32:N37" si="12">AVERAGE(N14)</f>
        <v>7.5294117647058778</v>
      </c>
      <c r="O32" s="108">
        <f>AVERAGE(C32,I32)</f>
        <v>3.3849999999999998</v>
      </c>
      <c r="P32" s="109">
        <f>RANK(O32,O$32:O$39)</f>
        <v>8</v>
      </c>
      <c r="Q32" s="130"/>
      <c r="R32" s="130"/>
    </row>
    <row r="33" spans="1:18" s="110" customFormat="1" ht="10.5" customHeight="1" x14ac:dyDescent="0.25">
      <c r="A33" s="850" t="s">
        <v>14</v>
      </c>
      <c r="B33" s="851"/>
      <c r="C33" s="122">
        <f>AVERAGE(C7,C15)</f>
        <v>5.4499999999999993</v>
      </c>
      <c r="D33" s="123">
        <f>RANK(C33,C$32:C$39)</f>
        <v>2</v>
      </c>
      <c r="E33" s="119">
        <f t="shared" si="8"/>
        <v>419.58</v>
      </c>
      <c r="F33" s="120">
        <f t="shared" si="8"/>
        <v>2.2050000000000001</v>
      </c>
      <c r="G33" s="120">
        <f t="shared" si="8"/>
        <v>28.884999999999998</v>
      </c>
      <c r="H33" s="104">
        <f>AVERAGE(H15)</f>
        <v>6.6666666666666679</v>
      </c>
      <c r="I33" s="122">
        <f t="shared" si="9"/>
        <v>3.3849999999999998</v>
      </c>
      <c r="J33" s="123">
        <f t="shared" si="10"/>
        <v>7</v>
      </c>
      <c r="K33" s="119">
        <f t="shared" si="11"/>
        <v>261</v>
      </c>
      <c r="L33" s="120">
        <f t="shared" si="11"/>
        <v>16.954999999999998</v>
      </c>
      <c r="M33" s="120">
        <f t="shared" si="11"/>
        <v>35.68</v>
      </c>
      <c r="N33" s="104">
        <f t="shared" si="12"/>
        <v>2.7058823529411766</v>
      </c>
      <c r="O33" s="108">
        <f t="shared" ref="O33:O39" si="13">AVERAGE(C33,I33)</f>
        <v>4.4174999999999995</v>
      </c>
      <c r="P33" s="109">
        <f t="shared" ref="P33:P39" si="14">RANK(O33,O$32:O$39)</f>
        <v>5</v>
      </c>
      <c r="Q33" s="130"/>
      <c r="R33" s="130"/>
    </row>
    <row r="34" spans="1:18" s="110" customFormat="1" ht="10.5" customHeight="1" x14ac:dyDescent="0.25">
      <c r="A34" s="850" t="s">
        <v>15</v>
      </c>
      <c r="B34" s="851"/>
      <c r="C34" s="122">
        <f>AVERAGE(C8,C16)</f>
        <v>4.7450000000000001</v>
      </c>
      <c r="D34" s="123">
        <f>RANK(C34,C$32:C$39)</f>
        <v>4</v>
      </c>
      <c r="E34" s="119">
        <f t="shared" si="8"/>
        <v>415.88</v>
      </c>
      <c r="F34" s="120">
        <f t="shared" si="8"/>
        <v>2.125</v>
      </c>
      <c r="G34" s="120">
        <f t="shared" si="8"/>
        <v>27.484999999999999</v>
      </c>
      <c r="H34" s="104">
        <f>AVERAGE(H16)</f>
        <v>13.619047619047615</v>
      </c>
      <c r="I34" s="122">
        <f t="shared" si="9"/>
        <v>4.01</v>
      </c>
      <c r="J34" s="123">
        <f t="shared" si="10"/>
        <v>5</v>
      </c>
      <c r="K34" s="119">
        <f t="shared" si="11"/>
        <v>258.33</v>
      </c>
      <c r="L34" s="120">
        <f t="shared" si="11"/>
        <v>15.904999999999999</v>
      </c>
      <c r="M34" s="120">
        <f t="shared" si="11"/>
        <v>36.950000000000003</v>
      </c>
      <c r="N34" s="104">
        <f t="shared" si="12"/>
        <v>3.5294117647058854</v>
      </c>
      <c r="O34" s="108">
        <f t="shared" si="13"/>
        <v>4.3774999999999995</v>
      </c>
      <c r="P34" s="109">
        <f t="shared" si="14"/>
        <v>6</v>
      </c>
      <c r="Q34" s="130"/>
      <c r="R34" s="130"/>
    </row>
    <row r="35" spans="1:18" s="110" customFormat="1" ht="10.5" customHeight="1" x14ac:dyDescent="0.25">
      <c r="A35" s="850" t="s">
        <v>16</v>
      </c>
      <c r="B35" s="851"/>
      <c r="C35" s="122"/>
      <c r="D35" s="123"/>
      <c r="E35" s="119"/>
      <c r="F35" s="120"/>
      <c r="G35" s="120"/>
      <c r="H35" s="104"/>
      <c r="I35" s="122">
        <f t="shared" si="9"/>
        <v>5.28</v>
      </c>
      <c r="J35" s="123">
        <f t="shared" si="10"/>
        <v>2</v>
      </c>
      <c r="K35" s="119">
        <f t="shared" si="11"/>
        <v>221.5</v>
      </c>
      <c r="L35" s="120">
        <f t="shared" si="11"/>
        <v>12.57</v>
      </c>
      <c r="M35" s="120">
        <f t="shared" si="11"/>
        <v>23.82</v>
      </c>
      <c r="N35" s="104">
        <f t="shared" si="12"/>
        <v>10.588235294117652</v>
      </c>
      <c r="O35" s="108">
        <f t="shared" si="13"/>
        <v>5.28</v>
      </c>
      <c r="P35" s="109">
        <f t="shared" si="14"/>
        <v>1</v>
      </c>
      <c r="Q35" s="130"/>
      <c r="R35" s="130"/>
    </row>
    <row r="36" spans="1:18" s="110" customFormat="1" ht="10.5" customHeight="1" x14ac:dyDescent="0.25">
      <c r="A36" s="850" t="s">
        <v>56</v>
      </c>
      <c r="B36" s="851"/>
      <c r="C36" s="122">
        <f>AVERAGE(C10,C18)</f>
        <v>3.39</v>
      </c>
      <c r="D36" s="123">
        <f>RANK(C36,C$32:C$39)</f>
        <v>5</v>
      </c>
      <c r="E36" s="119">
        <f t="shared" ref="E36:G39" si="15">AVERAGE(E10,E18)</f>
        <v>417.36</v>
      </c>
      <c r="F36" s="120">
        <f t="shared" si="15"/>
        <v>1.7050000000000001</v>
      </c>
      <c r="G36" s="120">
        <f t="shared" si="15"/>
        <v>24.65</v>
      </c>
      <c r="H36" s="104">
        <f>AVERAGE(H18)</f>
        <v>4.3809523809523805</v>
      </c>
      <c r="I36" s="122">
        <f t="shared" si="9"/>
        <v>5.74</v>
      </c>
      <c r="J36" s="123">
        <f t="shared" si="10"/>
        <v>1</v>
      </c>
      <c r="K36" s="119">
        <f t="shared" si="11"/>
        <v>167</v>
      </c>
      <c r="L36" s="120">
        <f t="shared" si="11"/>
        <v>16.829999999999998</v>
      </c>
      <c r="M36" s="120">
        <f t="shared" si="11"/>
        <v>27.195</v>
      </c>
      <c r="N36" s="104">
        <f t="shared" si="12"/>
        <v>4.9411764705882346</v>
      </c>
      <c r="O36" s="108">
        <f t="shared" si="13"/>
        <v>4.5650000000000004</v>
      </c>
      <c r="P36" s="109">
        <f t="shared" si="14"/>
        <v>4</v>
      </c>
      <c r="Q36" s="130"/>
      <c r="R36" s="130"/>
    </row>
    <row r="37" spans="1:18" s="110" customFormat="1" ht="10.5" customHeight="1" x14ac:dyDescent="0.25">
      <c r="A37" s="850" t="s">
        <v>57</v>
      </c>
      <c r="B37" s="851"/>
      <c r="C37" s="122">
        <f>AVERAGE(C11,C19)</f>
        <v>2.1100000000000003</v>
      </c>
      <c r="D37" s="123">
        <f>RANK(C37,C$32:C$39)</f>
        <v>6</v>
      </c>
      <c r="E37" s="119">
        <f t="shared" si="15"/>
        <v>145.375</v>
      </c>
      <c r="F37" s="120">
        <f t="shared" si="15"/>
        <v>1.33</v>
      </c>
      <c r="G37" s="120">
        <f t="shared" si="15"/>
        <v>23.78</v>
      </c>
      <c r="H37" s="104">
        <f>AVERAGE(H19)</f>
        <v>-1.3333333333333346</v>
      </c>
      <c r="I37" s="122">
        <f t="shared" si="9"/>
        <v>5.05</v>
      </c>
      <c r="J37" s="123">
        <f t="shared" si="10"/>
        <v>3</v>
      </c>
      <c r="K37" s="119">
        <f t="shared" si="11"/>
        <v>184.33499999999998</v>
      </c>
      <c r="L37" s="120">
        <f t="shared" si="11"/>
        <v>13.375</v>
      </c>
      <c r="M37" s="120">
        <f t="shared" si="11"/>
        <v>24.475000000000001</v>
      </c>
      <c r="N37" s="104">
        <f t="shared" si="12"/>
        <v>4.7058823529411802</v>
      </c>
      <c r="O37" s="108">
        <f t="shared" si="13"/>
        <v>3.58</v>
      </c>
      <c r="P37" s="109">
        <f t="shared" si="14"/>
        <v>7</v>
      </c>
      <c r="Q37" s="130"/>
      <c r="R37" s="130"/>
    </row>
    <row r="38" spans="1:18" s="110" customFormat="1" ht="10.5" customHeight="1" x14ac:dyDescent="0.25">
      <c r="A38" s="850" t="s">
        <v>58</v>
      </c>
      <c r="B38" s="851"/>
      <c r="C38" s="122">
        <f>AVERAGE(C12,C20)</f>
        <v>4.82</v>
      </c>
      <c r="D38" s="123">
        <f>RANK(C38,C$32:C$39)</f>
        <v>3</v>
      </c>
      <c r="E38" s="119">
        <f t="shared" si="15"/>
        <v>428.46000000000004</v>
      </c>
      <c r="F38" s="120">
        <f t="shared" si="15"/>
        <v>1.74</v>
      </c>
      <c r="G38" s="120">
        <f t="shared" si="15"/>
        <v>27.555</v>
      </c>
      <c r="H38" s="104">
        <f>AVERAGE(H20)</f>
        <v>4.3809523809523805</v>
      </c>
      <c r="I38" s="122"/>
      <c r="J38" s="123"/>
      <c r="K38" s="119"/>
      <c r="L38" s="120"/>
      <c r="M38" s="120"/>
      <c r="N38" s="104"/>
      <c r="O38" s="108">
        <f t="shared" si="13"/>
        <v>4.82</v>
      </c>
      <c r="P38" s="109">
        <f t="shared" si="14"/>
        <v>3</v>
      </c>
      <c r="Q38" s="130"/>
      <c r="R38" s="130"/>
    </row>
    <row r="39" spans="1:18" s="110" customFormat="1" ht="10.5" customHeight="1" x14ac:dyDescent="0.25">
      <c r="A39" s="850" t="s">
        <v>59</v>
      </c>
      <c r="B39" s="851"/>
      <c r="C39" s="122">
        <f>AVERAGE(C13,C21)</f>
        <v>6.96</v>
      </c>
      <c r="D39" s="123">
        <f>RANK(C39,C$32:C$39)</f>
        <v>1</v>
      </c>
      <c r="E39" s="119">
        <f t="shared" si="15"/>
        <v>500.98</v>
      </c>
      <c r="F39" s="120">
        <f t="shared" si="15"/>
        <v>2.5499999999999998</v>
      </c>
      <c r="G39" s="120">
        <f t="shared" si="15"/>
        <v>30.049999999999997</v>
      </c>
      <c r="H39" s="104">
        <f>AVERAGE(H21)</f>
        <v>10.476190476190473</v>
      </c>
      <c r="I39" s="122">
        <f>AVERAGE(I13,I21)</f>
        <v>3.4649999999999999</v>
      </c>
      <c r="J39" s="123">
        <f>RANK(I39,I$32:I$39)</f>
        <v>6</v>
      </c>
      <c r="K39" s="119">
        <f>AVERAGE(K13,K21)</f>
        <v>256</v>
      </c>
      <c r="L39" s="120">
        <f>AVERAGE(L13,L21)</f>
        <v>15.24</v>
      </c>
      <c r="M39" s="120">
        <f>AVERAGE(M13,M21)</f>
        <v>33.299999999999997</v>
      </c>
      <c r="N39" s="104">
        <f>AVERAGE(N21)</f>
        <v>4.5882352941176485</v>
      </c>
      <c r="O39" s="108">
        <f t="shared" si="13"/>
        <v>5.2125000000000004</v>
      </c>
      <c r="P39" s="109">
        <f t="shared" si="14"/>
        <v>2</v>
      </c>
      <c r="Q39" s="88"/>
      <c r="R39" s="88"/>
    </row>
    <row r="40" spans="1:18" s="110" customFormat="1" ht="10.5" customHeight="1" x14ac:dyDescent="0.25">
      <c r="A40" s="118"/>
      <c r="B40" s="124"/>
      <c r="C40" s="122"/>
      <c r="D40" s="123"/>
      <c r="E40" s="119"/>
      <c r="F40" s="119"/>
      <c r="G40" s="120"/>
      <c r="H40" s="104"/>
      <c r="I40" s="122"/>
      <c r="J40" s="123"/>
      <c r="K40" s="119"/>
      <c r="L40" s="120"/>
      <c r="M40" s="120"/>
      <c r="N40" s="104"/>
      <c r="O40" s="108"/>
      <c r="P40" s="109"/>
      <c r="Q40" s="88"/>
      <c r="R40" s="88"/>
    </row>
    <row r="41" spans="1:18" s="130" customFormat="1" ht="10.5" customHeight="1" x14ac:dyDescent="0.2">
      <c r="A41" s="857" t="s">
        <v>22</v>
      </c>
      <c r="B41" s="858"/>
      <c r="C41" s="101">
        <v>0.81</v>
      </c>
      <c r="D41" s="112"/>
      <c r="E41" s="101">
        <v>65.209999999999994</v>
      </c>
      <c r="F41" s="101">
        <v>0.25</v>
      </c>
      <c r="G41" s="101">
        <v>1.04</v>
      </c>
      <c r="H41" s="127"/>
      <c r="I41" s="105">
        <v>0.23</v>
      </c>
      <c r="J41" s="114"/>
      <c r="K41" s="107">
        <v>17.38</v>
      </c>
      <c r="L41" s="107">
        <v>0.61</v>
      </c>
      <c r="M41" s="107">
        <v>1.48</v>
      </c>
      <c r="N41" s="127"/>
      <c r="O41" s="129"/>
      <c r="P41" s="129"/>
      <c r="Q41" s="110"/>
      <c r="R41" s="110"/>
    </row>
    <row r="42" spans="1:18" s="130" customFormat="1" ht="10.5" customHeight="1" x14ac:dyDescent="0.2">
      <c r="A42" s="857" t="s">
        <v>23</v>
      </c>
      <c r="B42" s="858"/>
      <c r="C42" s="101">
        <v>16.12</v>
      </c>
      <c r="D42" s="112"/>
      <c r="E42" s="101">
        <v>15.54</v>
      </c>
      <c r="F42" s="101">
        <v>11.18</v>
      </c>
      <c r="G42" s="101">
        <v>3.29</v>
      </c>
      <c r="H42" s="127"/>
      <c r="I42" s="105">
        <v>4.2300000000000004</v>
      </c>
      <c r="J42" s="114"/>
      <c r="K42" s="107">
        <v>6.17</v>
      </c>
      <c r="L42" s="107">
        <v>3.35</v>
      </c>
      <c r="M42" s="107">
        <v>4.01</v>
      </c>
      <c r="N42" s="127"/>
      <c r="O42" s="129"/>
      <c r="P42" s="129"/>
      <c r="Q42" s="110"/>
      <c r="R42" s="110"/>
    </row>
    <row r="43" spans="1:18" s="88" customFormat="1" ht="10.5" customHeight="1" x14ac:dyDescent="0.25">
      <c r="A43" s="859" t="s">
        <v>26</v>
      </c>
      <c r="B43" s="860"/>
      <c r="C43" s="132">
        <f>AVERAGE(C32:C39)</f>
        <v>4.2121428571428572</v>
      </c>
      <c r="D43" s="133"/>
      <c r="E43" s="134">
        <f>AVERAGE(E32:E39)</f>
        <v>352.12714285714293</v>
      </c>
      <c r="F43" s="135">
        <f>AVERAGE(F32:F39)</f>
        <v>1.8835714285714285</v>
      </c>
      <c r="G43" s="135">
        <f>AVERAGE(G32:G39)</f>
        <v>26.624285714285715</v>
      </c>
      <c r="H43" s="136"/>
      <c r="I43" s="132">
        <f>AVERAGE(I32:I39)</f>
        <v>4.5271428571428567</v>
      </c>
      <c r="J43" s="133"/>
      <c r="K43" s="134">
        <f>AVERAGE(K32:K39)</f>
        <v>236.35642857142855</v>
      </c>
      <c r="L43" s="135">
        <f>AVERAGE(L32:L39)</f>
        <v>15.200714285714284</v>
      </c>
      <c r="M43" s="135">
        <f>AVERAGE(M32:M39)</f>
        <v>30.866428571428571</v>
      </c>
      <c r="N43" s="136"/>
      <c r="O43" s="137"/>
      <c r="P43" s="129"/>
      <c r="Q43" s="110"/>
      <c r="R43" s="110"/>
    </row>
    <row r="44" spans="1:18" s="110" customFormat="1" ht="10.5" customHeight="1" x14ac:dyDescent="0.25">
      <c r="A44" s="850" t="s">
        <v>27</v>
      </c>
      <c r="B44" s="851"/>
      <c r="C44" s="138" t="s">
        <v>65</v>
      </c>
      <c r="D44" s="139"/>
      <c r="E44" s="119"/>
      <c r="F44" s="119"/>
      <c r="G44" s="140"/>
      <c r="H44" s="104"/>
      <c r="I44" s="138" t="s">
        <v>66</v>
      </c>
      <c r="J44" s="139"/>
      <c r="K44" s="141"/>
      <c r="L44" s="120"/>
      <c r="M44" s="120"/>
      <c r="N44" s="104"/>
      <c r="O44" s="126"/>
      <c r="P44" s="121"/>
    </row>
    <row r="45" spans="1:18" s="110" customFormat="1" ht="10.5" customHeight="1" x14ac:dyDescent="0.25">
      <c r="A45" s="850" t="s">
        <v>29</v>
      </c>
      <c r="B45" s="851"/>
      <c r="C45" s="122">
        <v>6.7</v>
      </c>
      <c r="D45" s="142"/>
      <c r="E45" s="119"/>
      <c r="F45" s="119"/>
      <c r="G45" s="140"/>
      <c r="H45" s="104"/>
      <c r="I45" s="122">
        <v>5.9</v>
      </c>
      <c r="J45" s="142"/>
      <c r="K45" s="141"/>
      <c r="L45" s="120"/>
      <c r="M45" s="120"/>
      <c r="N45" s="104"/>
      <c r="O45" s="126"/>
      <c r="P45" s="121"/>
    </row>
    <row r="46" spans="1:18" s="110" customFormat="1" ht="10.5" customHeight="1" x14ac:dyDescent="0.25">
      <c r="A46" s="861" t="s">
        <v>67</v>
      </c>
      <c r="B46" s="862"/>
      <c r="C46" s="122"/>
      <c r="D46" s="123"/>
      <c r="E46" s="119"/>
      <c r="F46" s="119"/>
      <c r="G46" s="140"/>
      <c r="H46" s="104"/>
      <c r="I46" s="122"/>
      <c r="J46" s="123"/>
      <c r="K46" s="141"/>
      <c r="L46" s="120"/>
      <c r="M46" s="120"/>
      <c r="N46" s="143"/>
      <c r="O46" s="126"/>
      <c r="P46" s="121"/>
    </row>
    <row r="47" spans="1:18" s="110" customFormat="1" ht="10.5" customHeight="1" x14ac:dyDescent="0.25">
      <c r="A47" s="850" t="s">
        <v>12</v>
      </c>
      <c r="B47" s="851"/>
      <c r="C47" s="144" t="s">
        <v>68</v>
      </c>
      <c r="D47" s="102"/>
      <c r="E47" s="119"/>
      <c r="F47" s="119"/>
      <c r="G47" s="119"/>
      <c r="H47" s="104"/>
      <c r="I47" s="144" t="s">
        <v>69</v>
      </c>
      <c r="J47" s="102"/>
      <c r="K47" s="141"/>
      <c r="L47" s="119"/>
      <c r="M47" s="119"/>
      <c r="N47" s="145"/>
      <c r="O47" s="126"/>
      <c r="P47" s="121"/>
    </row>
    <row r="48" spans="1:18" s="110" customFormat="1" ht="10.5" customHeight="1" x14ac:dyDescent="0.25">
      <c r="A48" s="850" t="s">
        <v>17</v>
      </c>
      <c r="B48" s="851"/>
      <c r="C48" s="144" t="s">
        <v>70</v>
      </c>
      <c r="D48" s="102"/>
      <c r="E48" s="119"/>
      <c r="F48" s="119"/>
      <c r="G48" s="119"/>
      <c r="H48" s="104"/>
      <c r="I48" s="146" t="s">
        <v>71</v>
      </c>
      <c r="J48" s="102"/>
      <c r="K48" s="141"/>
      <c r="L48" s="119"/>
      <c r="M48" s="119"/>
      <c r="N48" s="145"/>
      <c r="O48" s="126"/>
      <c r="P48" s="121"/>
    </row>
    <row r="49" spans="1:18" s="110" customFormat="1" ht="10.5" customHeight="1" x14ac:dyDescent="0.25">
      <c r="A49" s="859" t="s">
        <v>3</v>
      </c>
      <c r="B49" s="860"/>
      <c r="C49" s="147"/>
      <c r="D49" s="102"/>
      <c r="E49" s="119"/>
      <c r="F49" s="119"/>
      <c r="G49" s="141"/>
      <c r="H49" s="104"/>
      <c r="I49" s="122"/>
      <c r="J49" s="102"/>
      <c r="K49" s="141"/>
      <c r="L49" s="120"/>
      <c r="M49" s="120"/>
      <c r="N49" s="143"/>
      <c r="O49" s="126"/>
      <c r="P49" s="121"/>
    </row>
    <row r="50" spans="1:18" s="110" customFormat="1" ht="10.5" customHeight="1" x14ac:dyDescent="0.25">
      <c r="A50" s="850" t="s">
        <v>13</v>
      </c>
      <c r="B50" s="851"/>
      <c r="C50" s="148" t="s">
        <v>72</v>
      </c>
      <c r="D50" s="149"/>
      <c r="E50" s="119"/>
      <c r="F50" s="119"/>
      <c r="G50" s="140"/>
      <c r="H50" s="150"/>
      <c r="I50" s="151" t="s">
        <v>72</v>
      </c>
      <c r="J50" s="149"/>
      <c r="K50" s="141"/>
      <c r="L50" s="120"/>
      <c r="M50" s="120"/>
      <c r="N50" s="143"/>
      <c r="O50" s="126"/>
      <c r="P50" s="121"/>
    </row>
    <row r="51" spans="1:18" s="110" customFormat="1" ht="10.5" customHeight="1" x14ac:dyDescent="0.25">
      <c r="A51" s="850" t="s">
        <v>14</v>
      </c>
      <c r="B51" s="851"/>
      <c r="C51" s="148" t="s">
        <v>73</v>
      </c>
      <c r="D51" s="149"/>
      <c r="E51" s="119"/>
      <c r="F51" s="119"/>
      <c r="G51" s="140"/>
      <c r="H51" s="150"/>
      <c r="I51" s="151" t="s">
        <v>73</v>
      </c>
      <c r="J51" s="149"/>
      <c r="K51" s="141"/>
      <c r="L51" s="120"/>
      <c r="M51" s="120"/>
      <c r="N51" s="143"/>
      <c r="O51" s="126"/>
      <c r="P51" s="121"/>
    </row>
    <row r="52" spans="1:18" s="110" customFormat="1" ht="10.5" customHeight="1" x14ac:dyDescent="0.25">
      <c r="A52" s="850" t="s">
        <v>15</v>
      </c>
      <c r="B52" s="851"/>
      <c r="C52" s="148" t="s">
        <v>74</v>
      </c>
      <c r="D52" s="149"/>
      <c r="E52" s="119"/>
      <c r="F52" s="119"/>
      <c r="G52" s="140"/>
      <c r="H52" s="150"/>
      <c r="I52" s="151" t="s">
        <v>74</v>
      </c>
      <c r="J52" s="149"/>
      <c r="K52" s="141"/>
      <c r="L52" s="120"/>
      <c r="M52" s="120"/>
      <c r="N52" s="143"/>
      <c r="O52" s="126"/>
      <c r="P52" s="121"/>
    </row>
    <row r="53" spans="1:18" s="110" customFormat="1" ht="10.5" customHeight="1" x14ac:dyDescent="0.25">
      <c r="A53" s="850" t="s">
        <v>16</v>
      </c>
      <c r="B53" s="851"/>
      <c r="C53" s="152" t="s">
        <v>75</v>
      </c>
      <c r="D53" s="149"/>
      <c r="E53" s="119"/>
      <c r="F53" s="119"/>
      <c r="G53" s="140"/>
      <c r="H53" s="150"/>
      <c r="I53" s="151" t="s">
        <v>75</v>
      </c>
      <c r="J53" s="149"/>
      <c r="K53" s="141"/>
      <c r="L53" s="120"/>
      <c r="M53" s="120"/>
      <c r="N53" s="143"/>
      <c r="O53" s="126"/>
      <c r="P53" s="121"/>
    </row>
    <row r="54" spans="1:18" s="110" customFormat="1" ht="10.5" customHeight="1" x14ac:dyDescent="0.25">
      <c r="A54" s="850" t="s">
        <v>56</v>
      </c>
      <c r="B54" s="851"/>
      <c r="C54" s="148" t="s">
        <v>76</v>
      </c>
      <c r="D54" s="149"/>
      <c r="E54" s="119"/>
      <c r="F54" s="119"/>
      <c r="G54" s="140"/>
      <c r="H54" s="150"/>
      <c r="I54" s="151" t="s">
        <v>76</v>
      </c>
      <c r="J54" s="149"/>
      <c r="K54" s="141"/>
      <c r="L54" s="120"/>
      <c r="M54" s="120"/>
      <c r="N54" s="143"/>
      <c r="O54" s="126"/>
      <c r="P54" s="121"/>
    </row>
    <row r="55" spans="1:18" s="110" customFormat="1" ht="10.5" customHeight="1" x14ac:dyDescent="0.25">
      <c r="A55" s="850" t="s">
        <v>57</v>
      </c>
      <c r="B55" s="851"/>
      <c r="C55" s="148" t="s">
        <v>77</v>
      </c>
      <c r="D55" s="149"/>
      <c r="E55" s="119"/>
      <c r="F55" s="119"/>
      <c r="G55" s="140"/>
      <c r="H55" s="150"/>
      <c r="I55" s="151" t="s">
        <v>77</v>
      </c>
      <c r="J55" s="149"/>
      <c r="K55" s="141"/>
      <c r="L55" s="120"/>
      <c r="M55" s="120"/>
      <c r="N55" s="143"/>
      <c r="O55" s="126"/>
      <c r="P55" s="121"/>
    </row>
    <row r="56" spans="1:18" s="110" customFormat="1" ht="10.5" customHeight="1" x14ac:dyDescent="0.25">
      <c r="A56" s="850" t="s">
        <v>58</v>
      </c>
      <c r="B56" s="851"/>
      <c r="C56" s="153" t="s">
        <v>78</v>
      </c>
      <c r="D56" s="149"/>
      <c r="E56" s="119"/>
      <c r="F56" s="119"/>
      <c r="G56" s="140"/>
      <c r="H56" s="150"/>
      <c r="I56" s="154" t="s">
        <v>78</v>
      </c>
      <c r="J56" s="149"/>
      <c r="K56" s="141"/>
      <c r="L56" s="120"/>
      <c r="M56" s="120"/>
      <c r="N56" s="143"/>
      <c r="O56" s="126"/>
      <c r="P56" s="121"/>
    </row>
    <row r="57" spans="1:18" s="110" customFormat="1" ht="10.5" customHeight="1" x14ac:dyDescent="0.25">
      <c r="A57" s="850" t="s">
        <v>59</v>
      </c>
      <c r="B57" s="851"/>
      <c r="C57" s="148" t="s">
        <v>79</v>
      </c>
      <c r="D57" s="149"/>
      <c r="E57" s="119"/>
      <c r="F57" s="119"/>
      <c r="G57" s="140"/>
      <c r="H57" s="150"/>
      <c r="I57" s="151" t="s">
        <v>80</v>
      </c>
      <c r="J57" s="149"/>
      <c r="K57" s="141"/>
      <c r="L57" s="120"/>
      <c r="M57" s="120"/>
      <c r="N57" s="143"/>
      <c r="O57" s="126"/>
      <c r="P57" s="121"/>
    </row>
    <row r="58" spans="1:18" s="164" customFormat="1" ht="10.5" customHeight="1" x14ac:dyDescent="0.25">
      <c r="A58" s="863" t="s">
        <v>81</v>
      </c>
      <c r="B58" s="864"/>
      <c r="C58" s="155" t="s">
        <v>82</v>
      </c>
      <c r="D58" s="156"/>
      <c r="E58" s="157"/>
      <c r="F58" s="157"/>
      <c r="G58" s="158"/>
      <c r="H58" s="159"/>
      <c r="I58" s="155" t="s">
        <v>83</v>
      </c>
      <c r="J58" s="156"/>
      <c r="K58" s="160"/>
      <c r="L58" s="158"/>
      <c r="M58" s="157"/>
      <c r="N58" s="161"/>
      <c r="O58" s="162"/>
      <c r="P58" s="163"/>
      <c r="Q58" s="110"/>
      <c r="R58" s="110"/>
    </row>
    <row r="59" spans="1:18" ht="12.75" customHeight="1" x14ac:dyDescent="0.2">
      <c r="A59" s="165"/>
      <c r="B59" s="166"/>
      <c r="C59" s="167"/>
      <c r="D59" s="168"/>
      <c r="E59" s="78"/>
      <c r="F59" s="78"/>
      <c r="G59" s="76"/>
      <c r="I59" s="76"/>
      <c r="J59" s="168"/>
      <c r="K59" s="80"/>
      <c r="L59" s="167"/>
      <c r="M59" s="167"/>
      <c r="N59" s="76"/>
    </row>
    <row r="60" spans="1:18" ht="12.75" customHeight="1" x14ac:dyDescent="0.2">
      <c r="A60" s="165"/>
      <c r="B60" s="166"/>
      <c r="C60" s="167"/>
      <c r="D60" s="168"/>
      <c r="E60" s="78"/>
      <c r="F60" s="78"/>
      <c r="G60" s="76"/>
      <c r="J60" s="168"/>
      <c r="L60" s="167"/>
      <c r="M60" s="167"/>
      <c r="N60" s="76"/>
    </row>
    <row r="61" spans="1:18" ht="12.75" customHeight="1" x14ac:dyDescent="0.2">
      <c r="A61" s="165"/>
      <c r="B61" s="166"/>
      <c r="C61" s="167"/>
      <c r="D61" s="168"/>
      <c r="E61" s="78"/>
      <c r="F61" s="78"/>
      <c r="G61" s="76"/>
      <c r="J61" s="168"/>
      <c r="L61" s="167"/>
      <c r="M61" s="167"/>
      <c r="N61" s="76"/>
    </row>
    <row r="62" spans="1:18" ht="12.75" customHeight="1" x14ac:dyDescent="0.2">
      <c r="A62" s="165"/>
      <c r="B62" s="166"/>
      <c r="C62" s="167"/>
      <c r="D62" s="168"/>
      <c r="E62" s="78"/>
      <c r="F62" s="78"/>
      <c r="G62" s="76"/>
      <c r="J62" s="168"/>
      <c r="L62" s="167"/>
      <c r="M62" s="167"/>
      <c r="N62" s="76"/>
    </row>
    <row r="63" spans="1:18" ht="12.75" customHeight="1" x14ac:dyDescent="0.2">
      <c r="A63" s="165"/>
      <c r="B63" s="166"/>
      <c r="C63" s="167"/>
      <c r="D63" s="168"/>
      <c r="E63" s="78"/>
      <c r="F63" s="78"/>
      <c r="G63" s="76"/>
      <c r="J63" s="168"/>
      <c r="L63" s="167"/>
      <c r="M63" s="167"/>
      <c r="N63" s="76"/>
    </row>
    <row r="64" spans="1:18" ht="12.75" customHeight="1" x14ac:dyDescent="0.2">
      <c r="A64" s="165"/>
      <c r="B64" s="166"/>
      <c r="C64" s="167"/>
      <c r="D64" s="168"/>
      <c r="E64" s="78"/>
      <c r="F64" s="78"/>
      <c r="G64" s="76"/>
      <c r="J64" s="168"/>
      <c r="L64" s="167"/>
      <c r="M64" s="167"/>
      <c r="N64" s="76"/>
    </row>
    <row r="65" spans="1:20" ht="12.75" customHeight="1" x14ac:dyDescent="0.2">
      <c r="A65" s="167"/>
      <c r="B65" s="167"/>
      <c r="C65" s="76"/>
      <c r="D65" s="83"/>
      <c r="E65" s="84"/>
      <c r="F65" s="83"/>
      <c r="G65" s="83"/>
      <c r="H65" s="83"/>
      <c r="I65" s="83"/>
      <c r="J65" s="83"/>
      <c r="K65" s="83"/>
      <c r="L65" s="83"/>
      <c r="M65" s="83"/>
      <c r="N65" s="83"/>
      <c r="P65" s="83"/>
    </row>
    <row r="66" spans="1:20" ht="12.75" customHeight="1" x14ac:dyDescent="0.2">
      <c r="A66" s="167"/>
      <c r="B66" s="167"/>
      <c r="C66" s="76"/>
      <c r="D66" s="83"/>
      <c r="E66" s="84"/>
      <c r="F66" s="83"/>
      <c r="G66" s="83"/>
      <c r="H66" s="83"/>
      <c r="I66" s="83"/>
      <c r="J66" s="83"/>
      <c r="K66" s="83"/>
      <c r="L66" s="83"/>
      <c r="M66" s="83"/>
      <c r="N66" s="83"/>
      <c r="P66" s="83"/>
    </row>
    <row r="67" spans="1:20" s="171" customFormat="1" ht="12.75" customHeight="1" x14ac:dyDescent="0.2">
      <c r="A67" s="81"/>
      <c r="B67" s="81"/>
      <c r="C67" s="81"/>
      <c r="D67" s="83"/>
      <c r="E67" s="84"/>
      <c r="F67" s="83"/>
      <c r="G67" s="83"/>
      <c r="H67" s="83"/>
      <c r="I67" s="83"/>
    </row>
    <row r="68" spans="1:20" s="171" customFormat="1" ht="12.75" customHeight="1" x14ac:dyDescent="0.2">
      <c r="A68" s="81"/>
      <c r="B68" s="81"/>
      <c r="C68" s="81"/>
      <c r="D68" s="83"/>
      <c r="E68" s="84"/>
      <c r="F68" s="83"/>
      <c r="G68" s="83"/>
      <c r="H68" s="83"/>
      <c r="I68" s="83"/>
    </row>
    <row r="69" spans="1:20" s="171" customFormat="1" ht="12.75" customHeight="1" x14ac:dyDescent="0.2">
      <c r="A69" s="81"/>
      <c r="B69" s="81"/>
      <c r="C69" s="81"/>
      <c r="D69" s="83"/>
      <c r="E69" s="84"/>
      <c r="F69" s="83"/>
      <c r="G69" s="83"/>
      <c r="H69" s="83"/>
      <c r="I69" s="83"/>
    </row>
    <row r="70" spans="1:20" s="171" customFormat="1" ht="12.75" customHeight="1" x14ac:dyDescent="0.2">
      <c r="A70" s="81"/>
      <c r="B70" s="81"/>
      <c r="C70" s="81"/>
      <c r="D70" s="83"/>
      <c r="E70" s="84"/>
      <c r="F70" s="83"/>
      <c r="G70" s="83"/>
      <c r="H70" s="83"/>
      <c r="I70" s="83"/>
    </row>
    <row r="71" spans="1:20" s="171" customFormat="1" ht="12.75" customHeight="1" x14ac:dyDescent="0.2">
      <c r="A71" s="81"/>
      <c r="B71" s="81"/>
      <c r="C71" s="81"/>
      <c r="D71" s="83"/>
      <c r="E71" s="84"/>
      <c r="F71" s="83"/>
      <c r="G71" s="83"/>
      <c r="H71" s="83"/>
      <c r="I71" s="83"/>
    </row>
    <row r="72" spans="1:20" s="171" customFormat="1" ht="12.75" customHeight="1" x14ac:dyDescent="0.2">
      <c r="A72" s="81"/>
      <c r="B72" s="81"/>
      <c r="C72" s="81"/>
      <c r="D72" s="83"/>
      <c r="E72" s="84"/>
      <c r="F72" s="83"/>
      <c r="G72" s="83"/>
      <c r="H72" s="83"/>
      <c r="I72" s="83"/>
    </row>
    <row r="73" spans="1:20" s="171" customFormat="1" ht="12.75" customHeight="1" x14ac:dyDescent="0.2">
      <c r="A73" s="81"/>
      <c r="B73" s="81"/>
      <c r="C73" s="81"/>
      <c r="D73" s="83"/>
      <c r="E73" s="84"/>
      <c r="F73" s="83"/>
      <c r="G73" s="83"/>
      <c r="H73" s="83"/>
      <c r="I73" s="83"/>
    </row>
    <row r="74" spans="1:20" s="171" customFormat="1" ht="12.75" customHeight="1" x14ac:dyDescent="0.2">
      <c r="A74" s="81"/>
      <c r="B74" s="81"/>
      <c r="C74" s="81"/>
      <c r="D74" s="83"/>
      <c r="E74" s="84"/>
      <c r="F74" s="83"/>
      <c r="G74" s="83"/>
      <c r="H74" s="83"/>
      <c r="I74" s="83"/>
    </row>
    <row r="75" spans="1:20" s="171" customFormat="1" ht="12.75" customHeight="1" x14ac:dyDescent="0.2">
      <c r="A75" s="83"/>
      <c r="B75" s="83"/>
      <c r="C75" s="169"/>
      <c r="D75" s="172"/>
      <c r="G75" s="81"/>
      <c r="H75" s="81"/>
      <c r="I75" s="169"/>
      <c r="J75" s="172"/>
      <c r="K75" s="170"/>
      <c r="L75" s="81"/>
      <c r="M75" s="81"/>
      <c r="N75" s="81"/>
      <c r="O75" s="83"/>
      <c r="P75" s="84"/>
      <c r="Q75" s="83"/>
      <c r="R75" s="83"/>
      <c r="S75" s="83"/>
      <c r="T75" s="83"/>
    </row>
    <row r="76" spans="1:20" s="171" customFormat="1" ht="12.75" customHeight="1" x14ac:dyDescent="0.2">
      <c r="A76" s="83"/>
      <c r="B76" s="83"/>
      <c r="C76" s="169"/>
      <c r="D76" s="172"/>
      <c r="G76" s="81"/>
      <c r="H76" s="81"/>
      <c r="I76" s="169"/>
      <c r="J76" s="172"/>
      <c r="K76" s="170"/>
      <c r="L76" s="81"/>
      <c r="M76" s="81"/>
      <c r="N76" s="81"/>
      <c r="O76" s="83"/>
      <c r="P76" s="84"/>
      <c r="Q76" s="83"/>
      <c r="R76" s="83"/>
      <c r="S76" s="83"/>
      <c r="T76" s="83"/>
    </row>
    <row r="77" spans="1:20" s="171" customFormat="1" ht="12.75" customHeight="1" x14ac:dyDescent="0.2">
      <c r="A77" s="83"/>
      <c r="B77" s="83"/>
      <c r="C77" s="169"/>
      <c r="D77" s="172"/>
      <c r="G77" s="81"/>
      <c r="H77" s="81"/>
      <c r="I77" s="169"/>
      <c r="J77" s="172"/>
      <c r="K77" s="170"/>
      <c r="L77" s="81"/>
      <c r="M77" s="81"/>
      <c r="N77" s="81"/>
      <c r="O77" s="83"/>
      <c r="P77" s="84"/>
      <c r="Q77" s="83"/>
      <c r="R77" s="83"/>
      <c r="S77" s="83"/>
      <c r="T77" s="83"/>
    </row>
    <row r="78" spans="1:20" s="171" customFormat="1" ht="12.75" customHeight="1" x14ac:dyDescent="0.2">
      <c r="A78" s="83"/>
      <c r="B78" s="83"/>
      <c r="C78" s="169"/>
      <c r="D78" s="172"/>
      <c r="G78" s="81"/>
      <c r="H78" s="81"/>
      <c r="I78" s="169"/>
      <c r="J78" s="172"/>
      <c r="K78" s="170"/>
      <c r="L78" s="81"/>
      <c r="M78" s="81"/>
      <c r="N78" s="81"/>
      <c r="O78" s="83"/>
      <c r="P78" s="84"/>
      <c r="Q78" s="83"/>
      <c r="R78" s="83"/>
      <c r="S78" s="83"/>
      <c r="T78" s="83"/>
    </row>
    <row r="79" spans="1:20" s="171" customFormat="1" ht="12.75" customHeight="1" x14ac:dyDescent="0.2">
      <c r="A79" s="83"/>
      <c r="B79" s="83"/>
      <c r="C79" s="169"/>
      <c r="D79" s="172"/>
      <c r="G79" s="81"/>
      <c r="H79" s="81"/>
      <c r="I79" s="169"/>
      <c r="J79" s="172"/>
      <c r="K79" s="170"/>
      <c r="L79" s="81"/>
      <c r="M79" s="81"/>
      <c r="N79" s="81"/>
      <c r="O79" s="83"/>
      <c r="P79" s="84"/>
      <c r="Q79" s="83"/>
      <c r="R79" s="83"/>
      <c r="S79" s="83"/>
      <c r="T79" s="83"/>
    </row>
    <row r="80" spans="1:20" s="171" customFormat="1" ht="12.75" customHeight="1" x14ac:dyDescent="0.2">
      <c r="A80" s="83"/>
      <c r="B80" s="83"/>
      <c r="C80" s="169"/>
      <c r="D80" s="172"/>
      <c r="G80" s="81"/>
      <c r="H80" s="81"/>
      <c r="I80" s="169"/>
      <c r="J80" s="172"/>
      <c r="K80" s="170"/>
      <c r="L80" s="81"/>
      <c r="M80" s="81"/>
      <c r="N80" s="81"/>
      <c r="O80" s="83"/>
      <c r="P80" s="84"/>
      <c r="Q80" s="83"/>
      <c r="R80" s="83"/>
      <c r="S80" s="83"/>
      <c r="T80" s="83"/>
    </row>
    <row r="81" spans="1:20" s="171" customFormat="1" ht="12.75" customHeight="1" x14ac:dyDescent="0.2">
      <c r="A81" s="83"/>
      <c r="B81" s="83"/>
      <c r="C81" s="169"/>
      <c r="D81" s="172"/>
      <c r="G81" s="81"/>
      <c r="H81" s="81"/>
      <c r="I81" s="169"/>
      <c r="J81" s="172"/>
      <c r="K81" s="170"/>
      <c r="L81" s="81"/>
      <c r="M81" s="81"/>
      <c r="N81" s="81"/>
      <c r="O81" s="83"/>
      <c r="P81" s="84"/>
      <c r="Q81" s="83"/>
      <c r="R81" s="83"/>
      <c r="S81" s="83"/>
      <c r="T81" s="83"/>
    </row>
    <row r="82" spans="1:20" s="171" customFormat="1" ht="12.75" customHeight="1" x14ac:dyDescent="0.2">
      <c r="A82" s="83"/>
      <c r="B82" s="83"/>
      <c r="C82" s="169"/>
      <c r="D82" s="172"/>
      <c r="G82" s="81"/>
      <c r="H82" s="81"/>
      <c r="I82" s="169"/>
      <c r="J82" s="172"/>
      <c r="K82" s="170"/>
      <c r="L82" s="81"/>
      <c r="M82" s="81"/>
      <c r="N82" s="81"/>
      <c r="O82" s="83"/>
      <c r="P82" s="84"/>
      <c r="Q82" s="83"/>
      <c r="R82" s="83"/>
      <c r="S82" s="83"/>
      <c r="T82" s="83"/>
    </row>
    <row r="83" spans="1:20" s="171" customFormat="1" ht="12.75" customHeight="1" x14ac:dyDescent="0.2">
      <c r="A83" s="83"/>
      <c r="B83" s="83"/>
      <c r="C83" s="169"/>
      <c r="D83" s="172"/>
      <c r="G83" s="81"/>
      <c r="H83" s="81"/>
      <c r="I83" s="169"/>
      <c r="J83" s="172"/>
      <c r="K83" s="170"/>
      <c r="L83" s="81"/>
      <c r="M83" s="81"/>
      <c r="N83" s="81"/>
      <c r="O83" s="83"/>
      <c r="P83" s="84"/>
      <c r="Q83" s="83"/>
      <c r="R83" s="83"/>
      <c r="S83" s="83"/>
      <c r="T83" s="83"/>
    </row>
    <row r="84" spans="1:20" s="171" customFormat="1" ht="12.75" customHeight="1" x14ac:dyDescent="0.2">
      <c r="A84" s="83"/>
      <c r="B84" s="83"/>
      <c r="C84" s="169"/>
      <c r="D84" s="172"/>
      <c r="G84" s="81"/>
      <c r="H84" s="81"/>
      <c r="I84" s="169"/>
      <c r="J84" s="172"/>
      <c r="K84" s="170"/>
      <c r="L84" s="81"/>
      <c r="M84" s="81"/>
      <c r="N84" s="81"/>
      <c r="O84" s="83"/>
      <c r="P84" s="84"/>
      <c r="Q84" s="83"/>
      <c r="R84" s="83"/>
      <c r="S84" s="83"/>
      <c r="T84" s="83"/>
    </row>
    <row r="85" spans="1:20" s="171" customFormat="1" ht="12.75" customHeight="1" x14ac:dyDescent="0.2">
      <c r="A85" s="83"/>
      <c r="B85" s="83"/>
      <c r="C85" s="169"/>
      <c r="D85" s="172"/>
      <c r="G85" s="81"/>
      <c r="H85" s="81"/>
      <c r="I85" s="169"/>
      <c r="J85" s="172"/>
      <c r="K85" s="170"/>
      <c r="L85" s="81"/>
      <c r="M85" s="81"/>
      <c r="N85" s="81"/>
      <c r="O85" s="83"/>
      <c r="P85" s="84"/>
      <c r="Q85" s="83"/>
      <c r="R85" s="83"/>
      <c r="S85" s="83"/>
      <c r="T85" s="83"/>
    </row>
  </sheetData>
  <mergeCells count="42">
    <mergeCell ref="A58:B58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4"/>
    <mergeCell ref="A45:B45"/>
    <mergeCell ref="A33:B33"/>
    <mergeCell ref="A6:A13"/>
    <mergeCell ref="A14:A21"/>
    <mergeCell ref="A22:B22"/>
    <mergeCell ref="A23:B23"/>
    <mergeCell ref="A24:B24"/>
    <mergeCell ref="A26:B26"/>
    <mergeCell ref="A27:B27"/>
    <mergeCell ref="A29:B29"/>
    <mergeCell ref="A30:B30"/>
    <mergeCell ref="A31:B31"/>
    <mergeCell ref="A32:B32"/>
    <mergeCell ref="P4:P5"/>
    <mergeCell ref="A4:A5"/>
    <mergeCell ref="B4:B5"/>
    <mergeCell ref="C4:H4"/>
    <mergeCell ref="I4:N4"/>
    <mergeCell ref="O4:O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8"/>
  <sheetViews>
    <sheetView workbookViewId="0">
      <selection activeCell="O16" sqref="O16"/>
    </sheetView>
  </sheetViews>
  <sheetFormatPr defaultRowHeight="13.5" x14ac:dyDescent="0.25"/>
  <cols>
    <col min="1" max="1" width="8.140625" style="562" customWidth="1"/>
    <col min="2" max="2" width="7.42578125" style="562" customWidth="1"/>
    <col min="3" max="3" width="5.140625" style="560" customWidth="1"/>
    <col min="4" max="4" width="3.28515625" style="629" customWidth="1"/>
    <col min="5" max="5" width="4.85546875" style="561" customWidth="1"/>
    <col min="6" max="6" width="6.5703125" style="561" customWidth="1"/>
    <col min="7" max="7" width="5.140625" style="561" customWidth="1"/>
    <col min="8" max="8" width="8.140625" style="560" customWidth="1"/>
    <col min="9" max="9" width="5.140625" style="560" customWidth="1"/>
    <col min="10" max="10" width="3.28515625" style="629" customWidth="1"/>
    <col min="11" max="11" width="4.85546875" style="561" customWidth="1"/>
    <col min="12" max="12" width="6.5703125" style="561" customWidth="1"/>
    <col min="13" max="14" width="5.140625" style="561" customWidth="1"/>
    <col min="15" max="15" width="8.140625" style="560" customWidth="1"/>
    <col min="16" max="16" width="8.140625" style="562" customWidth="1"/>
    <col min="17" max="17" width="7.42578125" style="562" customWidth="1"/>
    <col min="18" max="18" width="5.28515625" style="560" customWidth="1"/>
    <col min="19" max="19" width="3.28515625" style="629" customWidth="1"/>
    <col min="20" max="20" width="4.85546875" style="561" customWidth="1"/>
    <col min="21" max="21" width="5" style="561" customWidth="1"/>
    <col min="22" max="22" width="5.42578125" style="561" customWidth="1"/>
    <col min="23" max="23" width="4.85546875" style="561" customWidth="1"/>
    <col min="24" max="24" width="8.42578125" style="560" customWidth="1"/>
    <col min="25" max="25" width="5.28515625" style="560" customWidth="1"/>
    <col min="26" max="26" width="3.28515625" style="629" customWidth="1"/>
    <col min="27" max="27" width="4.85546875" style="561" customWidth="1"/>
    <col min="28" max="28" width="5" style="561" customWidth="1"/>
    <col min="29" max="29" width="5.42578125" style="561" customWidth="1"/>
    <col min="30" max="30" width="8.42578125" style="560" customWidth="1"/>
    <col min="31" max="31" width="8.140625" style="562" customWidth="1"/>
    <col min="32" max="32" width="7.42578125" style="562" customWidth="1"/>
    <col min="33" max="33" width="5.42578125" style="560" customWidth="1"/>
    <col min="34" max="34" width="3.28515625" style="629" customWidth="1"/>
    <col min="35" max="36" width="4.85546875" style="561" customWidth="1"/>
    <col min="37" max="37" width="4.28515625" style="561" customWidth="1"/>
    <col min="38" max="38" width="4.85546875" style="561" customWidth="1"/>
    <col min="39" max="39" width="9.42578125" style="560" customWidth="1"/>
    <col min="40" max="40" width="5.42578125" style="560" customWidth="1"/>
    <col min="41" max="41" width="4.140625" style="629" customWidth="1"/>
    <col min="42" max="42" width="5.28515625" style="561" customWidth="1"/>
    <col min="43" max="43" width="5.140625" style="561" customWidth="1"/>
    <col min="44" max="44" width="5.28515625" style="561" customWidth="1"/>
    <col min="45" max="45" width="9.42578125" style="560" customWidth="1"/>
    <col min="46" max="46" width="8.140625" style="562" customWidth="1"/>
    <col min="47" max="47" width="7.42578125" style="562" customWidth="1"/>
    <col min="48" max="48" width="6.85546875" style="560" customWidth="1"/>
    <col min="49" max="49" width="6.85546875" style="629" customWidth="1"/>
    <col min="50" max="53" width="6.85546875" style="561" customWidth="1"/>
    <col min="54" max="54" width="8.5703125" style="560" customWidth="1"/>
    <col min="55" max="55" width="6" style="562" customWidth="1"/>
    <col min="56" max="56" width="5.85546875" style="562" customWidth="1"/>
    <col min="57" max="16384" width="9.140625" style="562"/>
  </cols>
  <sheetData>
    <row r="1" spans="1:56" s="559" customFormat="1" ht="15" customHeight="1" x14ac:dyDescent="0.25">
      <c r="A1" s="557" t="s">
        <v>385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7" t="s">
        <v>386</v>
      </c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7" t="s">
        <v>386</v>
      </c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8"/>
      <c r="AT1" s="557" t="s">
        <v>386</v>
      </c>
      <c r="AU1" s="558"/>
      <c r="AV1" s="558"/>
      <c r="AW1" s="558"/>
      <c r="AX1" s="558"/>
      <c r="AY1" s="558"/>
      <c r="AZ1" s="558"/>
      <c r="BA1" s="558"/>
      <c r="BB1" s="558"/>
    </row>
    <row r="2" spans="1:56" ht="16.5" customHeight="1" x14ac:dyDescent="0.25">
      <c r="A2" s="557" t="s">
        <v>387</v>
      </c>
      <c r="B2" s="361"/>
      <c r="D2" s="546"/>
      <c r="J2" s="546"/>
      <c r="P2" s="557" t="s">
        <v>388</v>
      </c>
      <c r="Q2" s="361"/>
      <c r="S2" s="546"/>
      <c r="Z2" s="546"/>
      <c r="AE2" s="557" t="s">
        <v>388</v>
      </c>
      <c r="AF2" s="361"/>
      <c r="AH2" s="546"/>
      <c r="AO2" s="546"/>
      <c r="AT2" s="557" t="s">
        <v>388</v>
      </c>
      <c r="AU2" s="361"/>
      <c r="AW2" s="546"/>
    </row>
    <row r="3" spans="1:56" s="563" customFormat="1" ht="18" customHeight="1" x14ac:dyDescent="0.25">
      <c r="A3" s="1071" t="s">
        <v>389</v>
      </c>
      <c r="B3" s="1066" t="s">
        <v>3</v>
      </c>
      <c r="C3" s="1068" t="s">
        <v>248</v>
      </c>
      <c r="D3" s="1069"/>
      <c r="E3" s="1069"/>
      <c r="F3" s="1069"/>
      <c r="G3" s="1069"/>
      <c r="H3" s="1070"/>
      <c r="I3" s="1068" t="s">
        <v>90</v>
      </c>
      <c r="J3" s="1069"/>
      <c r="K3" s="1069"/>
      <c r="L3" s="1069"/>
      <c r="M3" s="1069"/>
      <c r="N3" s="1069"/>
      <c r="O3" s="1070"/>
      <c r="P3" s="1071" t="s">
        <v>389</v>
      </c>
      <c r="Q3" s="1066" t="s">
        <v>3</v>
      </c>
      <c r="R3" s="1068" t="s">
        <v>91</v>
      </c>
      <c r="S3" s="1069"/>
      <c r="T3" s="1069"/>
      <c r="U3" s="1069"/>
      <c r="V3" s="1069"/>
      <c r="W3" s="1069"/>
      <c r="X3" s="1070"/>
      <c r="Y3" s="1068" t="s">
        <v>92</v>
      </c>
      <c r="Z3" s="1069"/>
      <c r="AA3" s="1069"/>
      <c r="AB3" s="1069"/>
      <c r="AC3" s="1069"/>
      <c r="AD3" s="1070"/>
      <c r="AE3" s="1071" t="s">
        <v>389</v>
      </c>
      <c r="AF3" s="1066" t="s">
        <v>3</v>
      </c>
      <c r="AG3" s="1068" t="s">
        <v>350</v>
      </c>
      <c r="AH3" s="1069"/>
      <c r="AI3" s="1069"/>
      <c r="AJ3" s="1069"/>
      <c r="AK3" s="1069"/>
      <c r="AL3" s="1069"/>
      <c r="AM3" s="1070"/>
      <c r="AN3" s="1068" t="s">
        <v>172</v>
      </c>
      <c r="AO3" s="1069"/>
      <c r="AP3" s="1069"/>
      <c r="AQ3" s="1069"/>
      <c r="AR3" s="1069"/>
      <c r="AS3" s="1070"/>
      <c r="AT3" s="1071" t="s">
        <v>389</v>
      </c>
      <c r="AU3" s="1066" t="s">
        <v>3</v>
      </c>
      <c r="AV3" s="1068" t="s">
        <v>174</v>
      </c>
      <c r="AW3" s="1069"/>
      <c r="AX3" s="1069"/>
      <c r="AY3" s="1069"/>
      <c r="AZ3" s="1069"/>
      <c r="BA3" s="1069"/>
      <c r="BB3" s="1070"/>
      <c r="BC3" s="1071" t="s">
        <v>390</v>
      </c>
      <c r="BD3" s="1071" t="s">
        <v>6</v>
      </c>
    </row>
    <row r="4" spans="1:56" s="563" customFormat="1" ht="70.5" customHeight="1" x14ac:dyDescent="0.25">
      <c r="A4" s="1074"/>
      <c r="B4" s="1067"/>
      <c r="C4" s="263" t="s">
        <v>7</v>
      </c>
      <c r="D4" s="564" t="s">
        <v>6</v>
      </c>
      <c r="E4" s="265" t="s">
        <v>391</v>
      </c>
      <c r="F4" s="265" t="s">
        <v>9</v>
      </c>
      <c r="G4" s="265" t="s">
        <v>392</v>
      </c>
      <c r="H4" s="266" t="s">
        <v>393</v>
      </c>
      <c r="I4" s="259" t="s">
        <v>7</v>
      </c>
      <c r="J4" s="565" t="s">
        <v>6</v>
      </c>
      <c r="K4" s="265" t="s">
        <v>391</v>
      </c>
      <c r="L4" s="261" t="s">
        <v>9</v>
      </c>
      <c r="M4" s="261" t="s">
        <v>392</v>
      </c>
      <c r="N4" s="261" t="s">
        <v>255</v>
      </c>
      <c r="O4" s="262" t="s">
        <v>393</v>
      </c>
      <c r="P4" s="1074"/>
      <c r="Q4" s="1067"/>
      <c r="R4" s="259" t="s">
        <v>7</v>
      </c>
      <c r="S4" s="565" t="s">
        <v>6</v>
      </c>
      <c r="T4" s="261" t="s">
        <v>391</v>
      </c>
      <c r="U4" s="261" t="s">
        <v>9</v>
      </c>
      <c r="V4" s="261" t="s">
        <v>392</v>
      </c>
      <c r="W4" s="261" t="s">
        <v>255</v>
      </c>
      <c r="X4" s="262" t="s">
        <v>393</v>
      </c>
      <c r="Y4" s="259" t="s">
        <v>7</v>
      </c>
      <c r="Z4" s="565" t="s">
        <v>6</v>
      </c>
      <c r="AA4" s="261" t="s">
        <v>391</v>
      </c>
      <c r="AB4" s="261" t="s">
        <v>9</v>
      </c>
      <c r="AC4" s="261" t="s">
        <v>392</v>
      </c>
      <c r="AD4" s="262" t="s">
        <v>393</v>
      </c>
      <c r="AE4" s="1074"/>
      <c r="AF4" s="1067"/>
      <c r="AG4" s="259" t="s">
        <v>7</v>
      </c>
      <c r="AH4" s="565" t="s">
        <v>6</v>
      </c>
      <c r="AI4" s="261" t="s">
        <v>391</v>
      </c>
      <c r="AJ4" s="261" t="s">
        <v>9</v>
      </c>
      <c r="AK4" s="261" t="s">
        <v>392</v>
      </c>
      <c r="AL4" s="261" t="s">
        <v>255</v>
      </c>
      <c r="AM4" s="262" t="s">
        <v>393</v>
      </c>
      <c r="AN4" s="259" t="s">
        <v>7</v>
      </c>
      <c r="AO4" s="565" t="s">
        <v>6</v>
      </c>
      <c r="AP4" s="261" t="s">
        <v>391</v>
      </c>
      <c r="AQ4" s="261" t="s">
        <v>9</v>
      </c>
      <c r="AR4" s="261" t="s">
        <v>392</v>
      </c>
      <c r="AS4" s="262" t="s">
        <v>393</v>
      </c>
      <c r="AT4" s="1074"/>
      <c r="AU4" s="1067"/>
      <c r="AV4" s="259" t="s">
        <v>7</v>
      </c>
      <c r="AW4" s="565" t="s">
        <v>6</v>
      </c>
      <c r="AX4" s="261" t="s">
        <v>391</v>
      </c>
      <c r="AY4" s="261" t="s">
        <v>9</v>
      </c>
      <c r="AZ4" s="261" t="s">
        <v>392</v>
      </c>
      <c r="BA4" s="261" t="s">
        <v>255</v>
      </c>
      <c r="BB4" s="262" t="s">
        <v>393</v>
      </c>
      <c r="BC4" s="1072"/>
      <c r="BD4" s="1072"/>
    </row>
    <row r="5" spans="1:56" ht="13.5" customHeight="1" x14ac:dyDescent="0.25">
      <c r="A5" s="880" t="s">
        <v>394</v>
      </c>
      <c r="B5" s="298" t="s">
        <v>13</v>
      </c>
      <c r="C5" s="516" t="s">
        <v>30</v>
      </c>
      <c r="D5" s="566"/>
      <c r="E5" s="518" t="s">
        <v>30</v>
      </c>
      <c r="F5" s="518" t="s">
        <v>30</v>
      </c>
      <c r="G5" s="518" t="s">
        <v>30</v>
      </c>
      <c r="H5" s="533"/>
      <c r="I5" s="269">
        <v>3.14</v>
      </c>
      <c r="J5" s="566">
        <f>RANK(I5,I$5:I$40)</f>
        <v>27</v>
      </c>
      <c r="K5" s="283">
        <v>172</v>
      </c>
      <c r="L5" s="272">
        <v>2.04</v>
      </c>
      <c r="M5" s="272">
        <v>25.15</v>
      </c>
      <c r="N5" s="271">
        <v>95</v>
      </c>
      <c r="O5" s="567"/>
      <c r="P5" s="880" t="s">
        <v>394</v>
      </c>
      <c r="Q5" s="298" t="s">
        <v>13</v>
      </c>
      <c r="R5" s="269">
        <v>4.6399999999999997</v>
      </c>
      <c r="S5" s="566">
        <f>RANK(R5,R$5:R$40)</f>
        <v>13</v>
      </c>
      <c r="T5" s="271">
        <v>361.67</v>
      </c>
      <c r="U5" s="272">
        <v>3.46</v>
      </c>
      <c r="V5" s="272">
        <v>20.61</v>
      </c>
      <c r="W5" s="271">
        <v>101</v>
      </c>
      <c r="X5" s="567"/>
      <c r="Y5" s="269">
        <v>5.47</v>
      </c>
      <c r="Z5" s="566">
        <f>RANK(Y5,Y$5:Y$40)</f>
        <v>24</v>
      </c>
      <c r="AA5" s="271">
        <v>262</v>
      </c>
      <c r="AB5" s="272">
        <v>3.91</v>
      </c>
      <c r="AC5" s="272">
        <v>19.87</v>
      </c>
      <c r="AD5" s="567"/>
      <c r="AE5" s="880" t="s">
        <v>394</v>
      </c>
      <c r="AF5" s="298" t="s">
        <v>13</v>
      </c>
      <c r="AG5" s="269">
        <v>3.65</v>
      </c>
      <c r="AH5" s="566">
        <f>RANK(AG5,AG$5:AG$40)</f>
        <v>23</v>
      </c>
      <c r="AI5" s="271">
        <v>192.67</v>
      </c>
      <c r="AJ5" s="272">
        <v>2.4300000000000002</v>
      </c>
      <c r="AK5" s="272">
        <v>20.8</v>
      </c>
      <c r="AL5" s="271">
        <v>98.33</v>
      </c>
      <c r="AM5" s="567"/>
      <c r="AN5" s="269">
        <v>4.05</v>
      </c>
      <c r="AO5" s="566">
        <f>RANK(AN5,AN$5:AN$40)</f>
        <v>25</v>
      </c>
      <c r="AP5" s="271">
        <v>239.33</v>
      </c>
      <c r="AQ5" s="272">
        <v>3.26</v>
      </c>
      <c r="AR5" s="272">
        <v>24.15</v>
      </c>
      <c r="AS5" s="567"/>
      <c r="AT5" s="880" t="s">
        <v>394</v>
      </c>
      <c r="AU5" s="298" t="s">
        <v>13</v>
      </c>
      <c r="AV5" s="269" t="s">
        <v>30</v>
      </c>
      <c r="AW5" s="566"/>
      <c r="AX5" s="271" t="s">
        <v>30</v>
      </c>
      <c r="AY5" s="272" t="s">
        <v>30</v>
      </c>
      <c r="AZ5" s="272" t="s">
        <v>30</v>
      </c>
      <c r="BA5" s="271" t="s">
        <v>30</v>
      </c>
      <c r="BB5" s="533"/>
      <c r="BC5" s="568">
        <f t="shared" ref="BC5:BC36" si="0">AVERAGE(C5,I5,Y5,R5,AG5,AN5,AV5)</f>
        <v>4.1899999999999995</v>
      </c>
      <c r="BD5" s="569">
        <f>RANK(BC5,BC$5:BC$40)</f>
        <v>29</v>
      </c>
    </row>
    <row r="6" spans="1:56" ht="13.5" customHeight="1" x14ac:dyDescent="0.25">
      <c r="A6" s="881"/>
      <c r="B6" s="298" t="s">
        <v>14</v>
      </c>
      <c r="C6" s="294" t="s">
        <v>30</v>
      </c>
      <c r="D6" s="570"/>
      <c r="E6" s="291" t="s">
        <v>30</v>
      </c>
      <c r="F6" s="291" t="s">
        <v>30</v>
      </c>
      <c r="G6" s="291" t="s">
        <v>30</v>
      </c>
      <c r="H6" s="295"/>
      <c r="I6" s="281">
        <v>4.4400000000000004</v>
      </c>
      <c r="J6" s="570">
        <f t="shared" ref="J6:J38" si="1">RANK(I6,I$5:I$40)</f>
        <v>17</v>
      </c>
      <c r="K6" s="283">
        <v>189.67</v>
      </c>
      <c r="L6" s="284">
        <v>2.82</v>
      </c>
      <c r="M6" s="284">
        <v>26.22</v>
      </c>
      <c r="N6" s="283">
        <v>97.33</v>
      </c>
      <c r="O6" s="571"/>
      <c r="P6" s="881"/>
      <c r="Q6" s="298" t="s">
        <v>14</v>
      </c>
      <c r="R6" s="281">
        <v>5.07</v>
      </c>
      <c r="S6" s="570">
        <f t="shared" ref="S6:S26" si="2">RANK(R6,R$5:R$40)</f>
        <v>8</v>
      </c>
      <c r="T6" s="283">
        <v>354.17</v>
      </c>
      <c r="U6" s="284">
        <v>3.9</v>
      </c>
      <c r="V6" s="284">
        <v>23.53</v>
      </c>
      <c r="W6" s="283">
        <v>105</v>
      </c>
      <c r="X6" s="571"/>
      <c r="Y6" s="281">
        <v>5.18</v>
      </c>
      <c r="Z6" s="570">
        <f t="shared" ref="Z6:Z38" si="3">RANK(Y6,Y$5:Y$40)</f>
        <v>26</v>
      </c>
      <c r="AA6" s="283">
        <v>295.67</v>
      </c>
      <c r="AB6" s="284">
        <v>5.0999999999999996</v>
      </c>
      <c r="AC6" s="284">
        <v>23.22</v>
      </c>
      <c r="AD6" s="571"/>
      <c r="AE6" s="881"/>
      <c r="AF6" s="298" t="s">
        <v>14</v>
      </c>
      <c r="AG6" s="281">
        <v>3.3</v>
      </c>
      <c r="AH6" s="570">
        <f t="shared" ref="AH6:AH40" si="4">RANK(AG6,AG$5:AG$40)</f>
        <v>30</v>
      </c>
      <c r="AI6" s="283">
        <v>222.67</v>
      </c>
      <c r="AJ6" s="284">
        <v>2.85</v>
      </c>
      <c r="AK6" s="284">
        <v>22.8</v>
      </c>
      <c r="AL6" s="283">
        <v>105.67</v>
      </c>
      <c r="AM6" s="571"/>
      <c r="AN6" s="281">
        <v>3.86</v>
      </c>
      <c r="AO6" s="570">
        <f t="shared" ref="AO6:AO38" si="5">RANK(AN6,AN$5:AN$40)</f>
        <v>26</v>
      </c>
      <c r="AP6" s="283">
        <v>224</v>
      </c>
      <c r="AQ6" s="284">
        <v>3.17</v>
      </c>
      <c r="AR6" s="284">
        <v>24.08</v>
      </c>
      <c r="AS6" s="571"/>
      <c r="AT6" s="881"/>
      <c r="AU6" s="298" t="s">
        <v>14</v>
      </c>
      <c r="AV6" s="281" t="s">
        <v>30</v>
      </c>
      <c r="AW6" s="570"/>
      <c r="AX6" s="283" t="s">
        <v>30</v>
      </c>
      <c r="AY6" s="284" t="s">
        <v>30</v>
      </c>
      <c r="AZ6" s="284" t="s">
        <v>30</v>
      </c>
      <c r="BA6" s="283" t="s">
        <v>30</v>
      </c>
      <c r="BB6" s="295"/>
      <c r="BC6" s="305">
        <f t="shared" si="0"/>
        <v>4.37</v>
      </c>
      <c r="BD6" s="572">
        <f t="shared" ref="BD6:BD40" si="6">RANK(BC6,BC$5:BC$40)</f>
        <v>25</v>
      </c>
    </row>
    <row r="7" spans="1:56" ht="13.5" customHeight="1" x14ac:dyDescent="0.25">
      <c r="A7" s="881"/>
      <c r="B7" s="298" t="s">
        <v>15</v>
      </c>
      <c r="C7" s="294" t="s">
        <v>30</v>
      </c>
      <c r="D7" s="570"/>
      <c r="E7" s="291" t="s">
        <v>30</v>
      </c>
      <c r="F7" s="291" t="s">
        <v>30</v>
      </c>
      <c r="G7" s="291" t="s">
        <v>30</v>
      </c>
      <c r="H7" s="295"/>
      <c r="I7" s="281">
        <v>3.54</v>
      </c>
      <c r="J7" s="570">
        <f t="shared" si="1"/>
        <v>25</v>
      </c>
      <c r="K7" s="283">
        <v>170.33</v>
      </c>
      <c r="L7" s="284">
        <v>2.63</v>
      </c>
      <c r="M7" s="284">
        <v>25.98</v>
      </c>
      <c r="N7" s="283">
        <v>96.33</v>
      </c>
      <c r="O7" s="571"/>
      <c r="P7" s="881"/>
      <c r="Q7" s="298" t="s">
        <v>15</v>
      </c>
      <c r="R7" s="281">
        <v>5.1100000000000003</v>
      </c>
      <c r="S7" s="570">
        <f t="shared" si="2"/>
        <v>7</v>
      </c>
      <c r="T7" s="283">
        <v>331.17</v>
      </c>
      <c r="U7" s="284">
        <v>4.22</v>
      </c>
      <c r="V7" s="284">
        <v>24.08</v>
      </c>
      <c r="W7" s="283">
        <v>104.33</v>
      </c>
      <c r="X7" s="571"/>
      <c r="Y7" s="281">
        <v>6.73</v>
      </c>
      <c r="Z7" s="570">
        <f t="shared" si="3"/>
        <v>7</v>
      </c>
      <c r="AA7" s="283">
        <v>311.33</v>
      </c>
      <c r="AB7" s="284">
        <v>4.5999999999999996</v>
      </c>
      <c r="AC7" s="284">
        <v>25.35</v>
      </c>
      <c r="AD7" s="571"/>
      <c r="AE7" s="881"/>
      <c r="AF7" s="298" t="s">
        <v>15</v>
      </c>
      <c r="AG7" s="281">
        <v>4.26</v>
      </c>
      <c r="AH7" s="570">
        <f t="shared" si="4"/>
        <v>6</v>
      </c>
      <c r="AI7" s="283">
        <v>205.33</v>
      </c>
      <c r="AJ7" s="284">
        <v>3.95</v>
      </c>
      <c r="AK7" s="284">
        <v>24.1</v>
      </c>
      <c r="AL7" s="283">
        <v>96.33</v>
      </c>
      <c r="AM7" s="571"/>
      <c r="AN7" s="281">
        <v>4.3099999999999996</v>
      </c>
      <c r="AO7" s="570">
        <f t="shared" si="5"/>
        <v>17</v>
      </c>
      <c r="AP7" s="283">
        <v>250</v>
      </c>
      <c r="AQ7" s="284">
        <v>3.38</v>
      </c>
      <c r="AR7" s="284">
        <v>24.35</v>
      </c>
      <c r="AS7" s="571"/>
      <c r="AT7" s="881"/>
      <c r="AU7" s="298" t="s">
        <v>15</v>
      </c>
      <c r="AV7" s="281" t="s">
        <v>30</v>
      </c>
      <c r="AW7" s="570"/>
      <c r="AX7" s="283" t="s">
        <v>30</v>
      </c>
      <c r="AY7" s="284" t="s">
        <v>30</v>
      </c>
      <c r="AZ7" s="284" t="s">
        <v>30</v>
      </c>
      <c r="BA7" s="283" t="s">
        <v>30</v>
      </c>
      <c r="BB7" s="295"/>
      <c r="BC7" s="305">
        <f t="shared" si="0"/>
        <v>4.79</v>
      </c>
      <c r="BD7" s="572">
        <f t="shared" si="6"/>
        <v>9</v>
      </c>
    </row>
    <row r="8" spans="1:56" ht="13.5" customHeight="1" x14ac:dyDescent="0.25">
      <c r="A8" s="881"/>
      <c r="B8" s="298" t="s">
        <v>16</v>
      </c>
      <c r="C8" s="294" t="s">
        <v>30</v>
      </c>
      <c r="D8" s="570"/>
      <c r="E8" s="291" t="s">
        <v>30</v>
      </c>
      <c r="F8" s="291" t="s">
        <v>30</v>
      </c>
      <c r="G8" s="291" t="s">
        <v>30</v>
      </c>
      <c r="H8" s="295"/>
      <c r="I8" s="281">
        <v>3.74</v>
      </c>
      <c r="J8" s="570">
        <f t="shared" si="1"/>
        <v>24</v>
      </c>
      <c r="K8" s="283">
        <v>184.17</v>
      </c>
      <c r="L8" s="284">
        <v>2.74</v>
      </c>
      <c r="M8" s="284">
        <v>26.19</v>
      </c>
      <c r="N8" s="283">
        <v>98.67</v>
      </c>
      <c r="O8" s="571"/>
      <c r="P8" s="881"/>
      <c r="Q8" s="298" t="s">
        <v>16</v>
      </c>
      <c r="R8" s="281">
        <v>5.29</v>
      </c>
      <c r="S8" s="570">
        <f t="shared" si="2"/>
        <v>6</v>
      </c>
      <c r="T8" s="283">
        <v>366.5</v>
      </c>
      <c r="U8" s="284">
        <v>4.3499999999999996</v>
      </c>
      <c r="V8" s="284">
        <v>23.15</v>
      </c>
      <c r="W8" s="283">
        <v>104.33</v>
      </c>
      <c r="X8" s="571"/>
      <c r="Y8" s="281">
        <v>7.27</v>
      </c>
      <c r="Z8" s="570">
        <f t="shared" si="3"/>
        <v>4</v>
      </c>
      <c r="AA8" s="283">
        <v>312.67</v>
      </c>
      <c r="AB8" s="284">
        <v>4.28</v>
      </c>
      <c r="AC8" s="284">
        <v>23.8</v>
      </c>
      <c r="AD8" s="571"/>
      <c r="AE8" s="881"/>
      <c r="AF8" s="298" t="s">
        <v>16</v>
      </c>
      <c r="AG8" s="281">
        <v>3.59</v>
      </c>
      <c r="AH8" s="570">
        <f t="shared" si="4"/>
        <v>28</v>
      </c>
      <c r="AI8" s="283">
        <v>191.33</v>
      </c>
      <c r="AJ8" s="284">
        <v>3.2</v>
      </c>
      <c r="AK8" s="284">
        <v>22.7</v>
      </c>
      <c r="AL8" s="283">
        <v>105.67</v>
      </c>
      <c r="AM8" s="571"/>
      <c r="AN8" s="281">
        <v>3.86</v>
      </c>
      <c r="AO8" s="570">
        <f t="shared" si="5"/>
        <v>26</v>
      </c>
      <c r="AP8" s="283">
        <v>223</v>
      </c>
      <c r="AQ8" s="284">
        <v>3.4</v>
      </c>
      <c r="AR8" s="284">
        <v>24.1</v>
      </c>
      <c r="AS8" s="571"/>
      <c r="AT8" s="881"/>
      <c r="AU8" s="298" t="s">
        <v>16</v>
      </c>
      <c r="AV8" s="281" t="s">
        <v>30</v>
      </c>
      <c r="AW8" s="570"/>
      <c r="AX8" s="283" t="s">
        <v>30</v>
      </c>
      <c r="AY8" s="284" t="s">
        <v>30</v>
      </c>
      <c r="AZ8" s="284" t="s">
        <v>30</v>
      </c>
      <c r="BA8" s="283" t="s">
        <v>30</v>
      </c>
      <c r="BB8" s="295"/>
      <c r="BC8" s="305">
        <f t="shared" si="0"/>
        <v>4.75</v>
      </c>
      <c r="BD8" s="572">
        <f t="shared" si="6"/>
        <v>10</v>
      </c>
    </row>
    <row r="9" spans="1:56" ht="13.5" customHeight="1" x14ac:dyDescent="0.25">
      <c r="A9" s="881"/>
      <c r="B9" s="298" t="s">
        <v>56</v>
      </c>
      <c r="C9" s="294" t="s">
        <v>30</v>
      </c>
      <c r="D9" s="570"/>
      <c r="E9" s="291" t="s">
        <v>30</v>
      </c>
      <c r="F9" s="291" t="s">
        <v>30</v>
      </c>
      <c r="G9" s="291" t="s">
        <v>30</v>
      </c>
      <c r="H9" s="295"/>
      <c r="I9" s="281">
        <v>4.54</v>
      </c>
      <c r="J9" s="570">
        <f t="shared" si="1"/>
        <v>14</v>
      </c>
      <c r="K9" s="283">
        <v>198</v>
      </c>
      <c r="L9" s="284">
        <v>3.51</v>
      </c>
      <c r="M9" s="284">
        <v>31.18</v>
      </c>
      <c r="N9" s="283">
        <v>97</v>
      </c>
      <c r="O9" s="571"/>
      <c r="P9" s="881"/>
      <c r="Q9" s="298" t="s">
        <v>56</v>
      </c>
      <c r="R9" s="281">
        <v>4.7</v>
      </c>
      <c r="S9" s="570">
        <f t="shared" si="2"/>
        <v>11</v>
      </c>
      <c r="T9" s="283">
        <v>355.83</v>
      </c>
      <c r="U9" s="284">
        <v>4.47</v>
      </c>
      <c r="V9" s="284">
        <v>20.91</v>
      </c>
      <c r="W9" s="283">
        <v>106</v>
      </c>
      <c r="X9" s="571"/>
      <c r="Y9" s="281">
        <v>6.91</v>
      </c>
      <c r="Z9" s="570">
        <f t="shared" si="3"/>
        <v>6</v>
      </c>
      <c r="AA9" s="283">
        <v>307.67</v>
      </c>
      <c r="AB9" s="284">
        <v>4.13</v>
      </c>
      <c r="AC9" s="284">
        <v>20.309999999999999</v>
      </c>
      <c r="AD9" s="571"/>
      <c r="AE9" s="881"/>
      <c r="AF9" s="298" t="s">
        <v>56</v>
      </c>
      <c r="AG9" s="281">
        <v>3.65</v>
      </c>
      <c r="AH9" s="570">
        <f t="shared" si="4"/>
        <v>23</v>
      </c>
      <c r="AI9" s="283">
        <v>173.33</v>
      </c>
      <c r="AJ9" s="284">
        <v>4.05</v>
      </c>
      <c r="AK9" s="284">
        <v>20.8</v>
      </c>
      <c r="AL9" s="283">
        <v>104.67</v>
      </c>
      <c r="AM9" s="571"/>
      <c r="AN9" s="281">
        <v>4.18</v>
      </c>
      <c r="AO9" s="570">
        <f t="shared" si="5"/>
        <v>22</v>
      </c>
      <c r="AP9" s="283">
        <v>242</v>
      </c>
      <c r="AQ9" s="284">
        <v>3.35</v>
      </c>
      <c r="AR9" s="284">
        <v>24.21</v>
      </c>
      <c r="AS9" s="571"/>
      <c r="AT9" s="881"/>
      <c r="AU9" s="298" t="s">
        <v>56</v>
      </c>
      <c r="AV9" s="281" t="s">
        <v>30</v>
      </c>
      <c r="AW9" s="570"/>
      <c r="AX9" s="283" t="s">
        <v>30</v>
      </c>
      <c r="AY9" s="284" t="s">
        <v>30</v>
      </c>
      <c r="AZ9" s="284" t="s">
        <v>30</v>
      </c>
      <c r="BA9" s="283" t="s">
        <v>30</v>
      </c>
      <c r="BB9" s="295"/>
      <c r="BC9" s="305">
        <f t="shared" si="0"/>
        <v>4.7959999999999994</v>
      </c>
      <c r="BD9" s="572">
        <f t="shared" si="6"/>
        <v>8</v>
      </c>
    </row>
    <row r="10" spans="1:56" ht="13.5" customHeight="1" x14ac:dyDescent="0.25">
      <c r="A10" s="881"/>
      <c r="B10" s="298" t="s">
        <v>57</v>
      </c>
      <c r="C10" s="294" t="s">
        <v>30</v>
      </c>
      <c r="D10" s="570"/>
      <c r="E10" s="291" t="s">
        <v>30</v>
      </c>
      <c r="F10" s="291" t="s">
        <v>30</v>
      </c>
      <c r="G10" s="291" t="s">
        <v>30</v>
      </c>
      <c r="H10" s="295"/>
      <c r="I10" s="281">
        <v>4.46</v>
      </c>
      <c r="J10" s="570">
        <f t="shared" si="1"/>
        <v>16</v>
      </c>
      <c r="K10" s="283">
        <v>194.67</v>
      </c>
      <c r="L10" s="284">
        <v>2.92</v>
      </c>
      <c r="M10" s="284">
        <v>27.39</v>
      </c>
      <c r="N10" s="283">
        <v>96</v>
      </c>
      <c r="O10" s="571"/>
      <c r="P10" s="881"/>
      <c r="Q10" s="298" t="s">
        <v>57</v>
      </c>
      <c r="R10" s="281">
        <v>5.52</v>
      </c>
      <c r="S10" s="570">
        <f t="shared" si="2"/>
        <v>5</v>
      </c>
      <c r="T10" s="283">
        <v>359</v>
      </c>
      <c r="U10" s="284">
        <v>3.21</v>
      </c>
      <c r="V10" s="284">
        <v>20.84</v>
      </c>
      <c r="W10" s="283">
        <v>89</v>
      </c>
      <c r="X10" s="571"/>
      <c r="Y10" s="281">
        <v>5.88</v>
      </c>
      <c r="Z10" s="570">
        <f t="shared" si="3"/>
        <v>17</v>
      </c>
      <c r="AA10" s="283">
        <v>297.33</v>
      </c>
      <c r="AB10" s="284">
        <v>3.07</v>
      </c>
      <c r="AC10" s="284">
        <v>21.04</v>
      </c>
      <c r="AD10" s="571"/>
      <c r="AE10" s="881"/>
      <c r="AF10" s="298" t="s">
        <v>57</v>
      </c>
      <c r="AG10" s="281">
        <v>3.99</v>
      </c>
      <c r="AH10" s="570">
        <f t="shared" si="4"/>
        <v>11</v>
      </c>
      <c r="AI10" s="283">
        <v>225.67</v>
      </c>
      <c r="AJ10" s="284">
        <v>2.88</v>
      </c>
      <c r="AK10" s="284">
        <v>22.2</v>
      </c>
      <c r="AL10" s="283">
        <v>88.67</v>
      </c>
      <c r="AM10" s="571"/>
      <c r="AN10" s="281">
        <v>4.3499999999999996</v>
      </c>
      <c r="AO10" s="570">
        <f t="shared" si="5"/>
        <v>15</v>
      </c>
      <c r="AP10" s="283">
        <v>253.33</v>
      </c>
      <c r="AQ10" s="284">
        <v>3.48</v>
      </c>
      <c r="AR10" s="284">
        <v>24.45</v>
      </c>
      <c r="AS10" s="571"/>
      <c r="AT10" s="881"/>
      <c r="AU10" s="298" t="s">
        <v>57</v>
      </c>
      <c r="AV10" s="281" t="s">
        <v>30</v>
      </c>
      <c r="AW10" s="570"/>
      <c r="AX10" s="283" t="s">
        <v>30</v>
      </c>
      <c r="AY10" s="284" t="s">
        <v>30</v>
      </c>
      <c r="AZ10" s="284" t="s">
        <v>30</v>
      </c>
      <c r="BA10" s="283" t="s">
        <v>30</v>
      </c>
      <c r="BB10" s="295"/>
      <c r="BC10" s="305">
        <f t="shared" si="0"/>
        <v>4.8400000000000007</v>
      </c>
      <c r="BD10" s="572">
        <f t="shared" si="6"/>
        <v>5</v>
      </c>
    </row>
    <row r="11" spans="1:56" ht="13.5" customHeight="1" x14ac:dyDescent="0.25">
      <c r="A11" s="881"/>
      <c r="B11" s="298" t="s">
        <v>58</v>
      </c>
      <c r="C11" s="294" t="s">
        <v>30</v>
      </c>
      <c r="D11" s="570"/>
      <c r="E11" s="291" t="s">
        <v>30</v>
      </c>
      <c r="F11" s="291" t="s">
        <v>30</v>
      </c>
      <c r="G11" s="291" t="s">
        <v>30</v>
      </c>
      <c r="H11" s="295"/>
      <c r="I11" s="281">
        <v>4.5199999999999996</v>
      </c>
      <c r="J11" s="570">
        <f t="shared" si="1"/>
        <v>15</v>
      </c>
      <c r="K11" s="283">
        <v>197.33</v>
      </c>
      <c r="L11" s="284">
        <v>3.37</v>
      </c>
      <c r="M11" s="284">
        <v>28.27</v>
      </c>
      <c r="N11" s="283">
        <v>98</v>
      </c>
      <c r="O11" s="571"/>
      <c r="P11" s="881"/>
      <c r="Q11" s="298" t="s">
        <v>58</v>
      </c>
      <c r="R11" s="281">
        <v>3.6</v>
      </c>
      <c r="S11" s="570">
        <f t="shared" si="2"/>
        <v>20</v>
      </c>
      <c r="T11" s="283">
        <v>364.17</v>
      </c>
      <c r="U11" s="284">
        <v>3.23</v>
      </c>
      <c r="V11" s="284">
        <v>26.13</v>
      </c>
      <c r="W11" s="283">
        <v>97</v>
      </c>
      <c r="X11" s="571"/>
      <c r="Y11" s="281">
        <v>4.3099999999999996</v>
      </c>
      <c r="Z11" s="570">
        <f t="shared" si="3"/>
        <v>27</v>
      </c>
      <c r="AA11" s="283">
        <v>344</v>
      </c>
      <c r="AB11" s="284">
        <v>2.48</v>
      </c>
      <c r="AC11" s="284">
        <v>25.69</v>
      </c>
      <c r="AD11" s="571"/>
      <c r="AE11" s="881"/>
      <c r="AF11" s="298" t="s">
        <v>58</v>
      </c>
      <c r="AG11" s="281">
        <v>3.72</v>
      </c>
      <c r="AH11" s="570">
        <f t="shared" si="4"/>
        <v>19</v>
      </c>
      <c r="AI11" s="283">
        <v>184</v>
      </c>
      <c r="AJ11" s="284">
        <v>3.8</v>
      </c>
      <c r="AK11" s="284">
        <v>29.5</v>
      </c>
      <c r="AL11" s="283">
        <v>87.67</v>
      </c>
      <c r="AM11" s="571"/>
      <c r="AN11" s="281">
        <v>4.22</v>
      </c>
      <c r="AO11" s="570">
        <f t="shared" si="5"/>
        <v>21</v>
      </c>
      <c r="AP11" s="283">
        <v>244</v>
      </c>
      <c r="AQ11" s="284">
        <v>3.42</v>
      </c>
      <c r="AR11" s="284">
        <v>24.36</v>
      </c>
      <c r="AS11" s="571"/>
      <c r="AT11" s="881"/>
      <c r="AU11" s="298" t="s">
        <v>58</v>
      </c>
      <c r="AV11" s="281" t="s">
        <v>30</v>
      </c>
      <c r="AW11" s="570"/>
      <c r="AX11" s="283" t="s">
        <v>30</v>
      </c>
      <c r="AY11" s="284" t="s">
        <v>30</v>
      </c>
      <c r="AZ11" s="284" t="s">
        <v>30</v>
      </c>
      <c r="BA11" s="283" t="s">
        <v>30</v>
      </c>
      <c r="BB11" s="295"/>
      <c r="BC11" s="305">
        <f t="shared" si="0"/>
        <v>4.0739999999999998</v>
      </c>
      <c r="BD11" s="572">
        <f t="shared" si="6"/>
        <v>30</v>
      </c>
    </row>
    <row r="12" spans="1:56" ht="13.5" customHeight="1" x14ac:dyDescent="0.25">
      <c r="A12" s="881"/>
      <c r="B12" s="298" t="s">
        <v>59</v>
      </c>
      <c r="C12" s="294" t="s">
        <v>30</v>
      </c>
      <c r="D12" s="570"/>
      <c r="E12" s="291" t="s">
        <v>30</v>
      </c>
      <c r="F12" s="291" t="s">
        <v>30</v>
      </c>
      <c r="G12" s="291" t="s">
        <v>30</v>
      </c>
      <c r="H12" s="295"/>
      <c r="I12" s="281">
        <v>3.19</v>
      </c>
      <c r="J12" s="570">
        <f t="shared" si="1"/>
        <v>26</v>
      </c>
      <c r="K12" s="283">
        <v>164.33</v>
      </c>
      <c r="L12" s="284">
        <v>2.1800000000000002</v>
      </c>
      <c r="M12" s="284">
        <v>25.61</v>
      </c>
      <c r="N12" s="283">
        <v>97</v>
      </c>
      <c r="O12" s="571"/>
      <c r="P12" s="881"/>
      <c r="Q12" s="298" t="s">
        <v>59</v>
      </c>
      <c r="R12" s="281">
        <v>3.98</v>
      </c>
      <c r="S12" s="570">
        <f t="shared" si="2"/>
        <v>19</v>
      </c>
      <c r="T12" s="283">
        <v>401.67</v>
      </c>
      <c r="U12" s="284">
        <v>2.52</v>
      </c>
      <c r="V12" s="284">
        <v>19</v>
      </c>
      <c r="W12" s="283">
        <v>107.67</v>
      </c>
      <c r="X12" s="571"/>
      <c r="Y12" s="281">
        <v>6.19</v>
      </c>
      <c r="Z12" s="570">
        <f t="shared" si="3"/>
        <v>8</v>
      </c>
      <c r="AA12" s="283">
        <v>340.67</v>
      </c>
      <c r="AB12" s="284">
        <v>3.74</v>
      </c>
      <c r="AC12" s="284">
        <v>19.87</v>
      </c>
      <c r="AD12" s="571"/>
      <c r="AE12" s="881"/>
      <c r="AF12" s="298" t="s">
        <v>59</v>
      </c>
      <c r="AG12" s="281">
        <v>3.56</v>
      </c>
      <c r="AH12" s="570">
        <f t="shared" si="4"/>
        <v>29</v>
      </c>
      <c r="AI12" s="283">
        <v>227.67</v>
      </c>
      <c r="AJ12" s="284">
        <v>2.75</v>
      </c>
      <c r="AK12" s="284">
        <v>19.5</v>
      </c>
      <c r="AL12" s="283">
        <v>105.67</v>
      </c>
      <c r="AM12" s="571"/>
      <c r="AN12" s="281">
        <v>4.62</v>
      </c>
      <c r="AO12" s="570">
        <f t="shared" si="5"/>
        <v>7</v>
      </c>
      <c r="AP12" s="283">
        <v>268</v>
      </c>
      <c r="AQ12" s="284">
        <v>3.51</v>
      </c>
      <c r="AR12" s="284">
        <v>24.68</v>
      </c>
      <c r="AS12" s="571"/>
      <c r="AT12" s="881"/>
      <c r="AU12" s="298" t="s">
        <v>59</v>
      </c>
      <c r="AV12" s="281" t="s">
        <v>30</v>
      </c>
      <c r="AW12" s="570"/>
      <c r="AX12" s="283" t="s">
        <v>30</v>
      </c>
      <c r="AY12" s="284" t="s">
        <v>30</v>
      </c>
      <c r="AZ12" s="284" t="s">
        <v>30</v>
      </c>
      <c r="BA12" s="283" t="s">
        <v>30</v>
      </c>
      <c r="BB12" s="295"/>
      <c r="BC12" s="305">
        <f t="shared" si="0"/>
        <v>4.3080000000000007</v>
      </c>
      <c r="BD12" s="572">
        <f t="shared" si="6"/>
        <v>26</v>
      </c>
    </row>
    <row r="13" spans="1:56" ht="13.5" customHeight="1" x14ac:dyDescent="0.25">
      <c r="A13" s="881"/>
      <c r="B13" s="298" t="s">
        <v>99</v>
      </c>
      <c r="C13" s="294" t="s">
        <v>30</v>
      </c>
      <c r="D13" s="570"/>
      <c r="E13" s="291" t="s">
        <v>30</v>
      </c>
      <c r="F13" s="291" t="s">
        <v>30</v>
      </c>
      <c r="G13" s="291" t="s">
        <v>30</v>
      </c>
      <c r="H13" s="295"/>
      <c r="I13" s="281" t="s">
        <v>30</v>
      </c>
      <c r="J13" s="570"/>
      <c r="K13" s="283" t="s">
        <v>30</v>
      </c>
      <c r="L13" s="284" t="s">
        <v>30</v>
      </c>
      <c r="M13" s="284" t="s">
        <v>30</v>
      </c>
      <c r="N13" s="283" t="s">
        <v>30</v>
      </c>
      <c r="O13" s="571"/>
      <c r="P13" s="881"/>
      <c r="Q13" s="298" t="s">
        <v>99</v>
      </c>
      <c r="R13" s="281">
        <v>4.55</v>
      </c>
      <c r="S13" s="570">
        <f t="shared" si="2"/>
        <v>16</v>
      </c>
      <c r="T13" s="283">
        <v>367.5</v>
      </c>
      <c r="U13" s="284">
        <v>3.35</v>
      </c>
      <c r="V13" s="284">
        <v>22.18</v>
      </c>
      <c r="W13" s="283">
        <v>89</v>
      </c>
      <c r="X13" s="571"/>
      <c r="Y13" s="281" t="s">
        <v>30</v>
      </c>
      <c r="Z13" s="570"/>
      <c r="AA13" s="283" t="s">
        <v>30</v>
      </c>
      <c r="AB13" s="284" t="s">
        <v>30</v>
      </c>
      <c r="AC13" s="284" t="s">
        <v>30</v>
      </c>
      <c r="AD13" s="571"/>
      <c r="AE13" s="881"/>
      <c r="AF13" s="298" t="s">
        <v>99</v>
      </c>
      <c r="AG13" s="281" t="s">
        <v>30</v>
      </c>
      <c r="AH13" s="570"/>
      <c r="AI13" s="283" t="s">
        <v>30</v>
      </c>
      <c r="AJ13" s="284" t="s">
        <v>30</v>
      </c>
      <c r="AK13" s="284" t="s">
        <v>30</v>
      </c>
      <c r="AL13" s="283" t="s">
        <v>30</v>
      </c>
      <c r="AM13" s="571"/>
      <c r="AN13" s="281" t="s">
        <v>30</v>
      </c>
      <c r="AO13" s="570"/>
      <c r="AP13" s="283" t="s">
        <v>30</v>
      </c>
      <c r="AQ13" s="284" t="s">
        <v>30</v>
      </c>
      <c r="AR13" s="284" t="s">
        <v>30</v>
      </c>
      <c r="AS13" s="571"/>
      <c r="AT13" s="881"/>
      <c r="AU13" s="298" t="s">
        <v>99</v>
      </c>
      <c r="AV13" s="281" t="s">
        <v>30</v>
      </c>
      <c r="AW13" s="570"/>
      <c r="AX13" s="283" t="s">
        <v>30</v>
      </c>
      <c r="AY13" s="284" t="s">
        <v>30</v>
      </c>
      <c r="AZ13" s="284" t="s">
        <v>30</v>
      </c>
      <c r="BA13" s="283" t="s">
        <v>30</v>
      </c>
      <c r="BB13" s="295"/>
      <c r="BC13" s="305">
        <f t="shared" si="0"/>
        <v>4.55</v>
      </c>
      <c r="BD13" s="572">
        <f t="shared" si="6"/>
        <v>19</v>
      </c>
    </row>
    <row r="14" spans="1:56" ht="13.5" customHeight="1" x14ac:dyDescent="0.25">
      <c r="A14" s="881"/>
      <c r="B14" s="298" t="s">
        <v>100</v>
      </c>
      <c r="C14" s="294" t="s">
        <v>30</v>
      </c>
      <c r="D14" s="570"/>
      <c r="E14" s="291" t="s">
        <v>30</v>
      </c>
      <c r="F14" s="291" t="s">
        <v>30</v>
      </c>
      <c r="G14" s="291" t="s">
        <v>30</v>
      </c>
      <c r="H14" s="295"/>
      <c r="I14" s="281">
        <v>4.6100000000000003</v>
      </c>
      <c r="J14" s="570">
        <f t="shared" si="1"/>
        <v>13</v>
      </c>
      <c r="K14" s="283">
        <v>217</v>
      </c>
      <c r="L14" s="284">
        <v>3.69</v>
      </c>
      <c r="M14" s="284">
        <v>32.07</v>
      </c>
      <c r="N14" s="283">
        <v>97</v>
      </c>
      <c r="O14" s="571"/>
      <c r="P14" s="881"/>
      <c r="Q14" s="298" t="s">
        <v>100</v>
      </c>
      <c r="R14" s="281">
        <v>4.2</v>
      </c>
      <c r="S14" s="570">
        <f t="shared" si="2"/>
        <v>18</v>
      </c>
      <c r="T14" s="283">
        <v>384.83</v>
      </c>
      <c r="U14" s="284">
        <v>2.5099999999999998</v>
      </c>
      <c r="V14" s="284">
        <v>13.88</v>
      </c>
      <c r="W14" s="283">
        <v>102.33</v>
      </c>
      <c r="X14" s="571"/>
      <c r="Y14" s="281">
        <v>5.84</v>
      </c>
      <c r="Z14" s="570">
        <f t="shared" si="3"/>
        <v>18</v>
      </c>
      <c r="AA14" s="283">
        <v>360.67</v>
      </c>
      <c r="AB14" s="284">
        <v>3.12</v>
      </c>
      <c r="AC14" s="284">
        <v>15.42</v>
      </c>
      <c r="AD14" s="571"/>
      <c r="AE14" s="881"/>
      <c r="AF14" s="298" t="s">
        <v>100</v>
      </c>
      <c r="AG14" s="281">
        <v>3.13</v>
      </c>
      <c r="AH14" s="570">
        <f t="shared" si="4"/>
        <v>33</v>
      </c>
      <c r="AI14" s="283">
        <v>246</v>
      </c>
      <c r="AJ14" s="284">
        <v>2.88</v>
      </c>
      <c r="AK14" s="284">
        <v>13.8</v>
      </c>
      <c r="AL14" s="283">
        <v>104.33</v>
      </c>
      <c r="AM14" s="571"/>
      <c r="AN14" s="281">
        <v>4.4800000000000004</v>
      </c>
      <c r="AO14" s="570">
        <f t="shared" si="5"/>
        <v>12</v>
      </c>
      <c r="AP14" s="283">
        <v>258</v>
      </c>
      <c r="AQ14" s="284">
        <v>3.47</v>
      </c>
      <c r="AR14" s="284">
        <v>24.44</v>
      </c>
      <c r="AS14" s="571"/>
      <c r="AT14" s="881"/>
      <c r="AU14" s="298" t="s">
        <v>100</v>
      </c>
      <c r="AV14" s="281" t="s">
        <v>30</v>
      </c>
      <c r="AW14" s="570"/>
      <c r="AX14" s="283" t="s">
        <v>30</v>
      </c>
      <c r="AY14" s="284" t="s">
        <v>30</v>
      </c>
      <c r="AZ14" s="284" t="s">
        <v>30</v>
      </c>
      <c r="BA14" s="283" t="s">
        <v>30</v>
      </c>
      <c r="BB14" s="295"/>
      <c r="BC14" s="305">
        <f t="shared" si="0"/>
        <v>4.452</v>
      </c>
      <c r="BD14" s="572">
        <f t="shared" si="6"/>
        <v>24</v>
      </c>
    </row>
    <row r="15" spans="1:56" ht="13.5" customHeight="1" x14ac:dyDescent="0.25">
      <c r="A15" s="881"/>
      <c r="B15" s="298" t="s">
        <v>180</v>
      </c>
      <c r="C15" s="294" t="s">
        <v>30</v>
      </c>
      <c r="D15" s="570"/>
      <c r="E15" s="291" t="s">
        <v>30</v>
      </c>
      <c r="F15" s="291" t="s">
        <v>30</v>
      </c>
      <c r="G15" s="291" t="s">
        <v>30</v>
      </c>
      <c r="H15" s="295"/>
      <c r="I15" s="281" t="s">
        <v>30</v>
      </c>
      <c r="J15" s="570"/>
      <c r="K15" s="283" t="s">
        <v>30</v>
      </c>
      <c r="L15" s="284" t="s">
        <v>30</v>
      </c>
      <c r="M15" s="284" t="s">
        <v>30</v>
      </c>
      <c r="N15" s="283" t="s">
        <v>30</v>
      </c>
      <c r="O15" s="571"/>
      <c r="P15" s="881"/>
      <c r="Q15" s="298" t="s">
        <v>180</v>
      </c>
      <c r="R15" s="281" t="s">
        <v>30</v>
      </c>
      <c r="S15" s="570"/>
      <c r="T15" s="283" t="s">
        <v>30</v>
      </c>
      <c r="U15" s="284" t="s">
        <v>30</v>
      </c>
      <c r="V15" s="284" t="s">
        <v>30</v>
      </c>
      <c r="W15" s="283" t="s">
        <v>30</v>
      </c>
      <c r="X15" s="571"/>
      <c r="Y15" s="281" t="s">
        <v>30</v>
      </c>
      <c r="Z15" s="570"/>
      <c r="AA15" s="283" t="s">
        <v>30</v>
      </c>
      <c r="AB15" s="284" t="s">
        <v>30</v>
      </c>
      <c r="AC15" s="284" t="s">
        <v>30</v>
      </c>
      <c r="AD15" s="571"/>
      <c r="AE15" s="881"/>
      <c r="AF15" s="298" t="s">
        <v>180</v>
      </c>
      <c r="AG15" s="281">
        <v>3.14</v>
      </c>
      <c r="AH15" s="570">
        <f t="shared" si="4"/>
        <v>32</v>
      </c>
      <c r="AI15" s="283">
        <v>240</v>
      </c>
      <c r="AJ15" s="284">
        <v>1.98</v>
      </c>
      <c r="AK15" s="284">
        <v>17.11</v>
      </c>
      <c r="AL15" s="283">
        <v>107.67</v>
      </c>
      <c r="AM15" s="571"/>
      <c r="AN15" s="281" t="s">
        <v>30</v>
      </c>
      <c r="AO15" s="570"/>
      <c r="AP15" s="283" t="s">
        <v>30</v>
      </c>
      <c r="AQ15" s="284" t="s">
        <v>30</v>
      </c>
      <c r="AR15" s="284" t="s">
        <v>30</v>
      </c>
      <c r="AS15" s="571"/>
      <c r="AT15" s="881"/>
      <c r="AU15" s="298" t="s">
        <v>180</v>
      </c>
      <c r="AV15" s="281" t="s">
        <v>30</v>
      </c>
      <c r="AW15" s="570"/>
      <c r="AX15" s="283" t="s">
        <v>30</v>
      </c>
      <c r="AY15" s="284" t="s">
        <v>30</v>
      </c>
      <c r="AZ15" s="284" t="s">
        <v>30</v>
      </c>
      <c r="BA15" s="283" t="s">
        <v>30</v>
      </c>
      <c r="BB15" s="295"/>
      <c r="BC15" s="305">
        <f t="shared" si="0"/>
        <v>3.14</v>
      </c>
      <c r="BD15" s="572">
        <f t="shared" si="6"/>
        <v>35</v>
      </c>
    </row>
    <row r="16" spans="1:56" ht="13.5" customHeight="1" x14ac:dyDescent="0.25">
      <c r="A16" s="1073"/>
      <c r="B16" s="298" t="s">
        <v>181</v>
      </c>
      <c r="C16" s="294" t="s">
        <v>30</v>
      </c>
      <c r="D16" s="570"/>
      <c r="E16" s="291" t="s">
        <v>30</v>
      </c>
      <c r="F16" s="291" t="s">
        <v>30</v>
      </c>
      <c r="G16" s="291" t="s">
        <v>30</v>
      </c>
      <c r="H16" s="295"/>
      <c r="I16" s="281" t="s">
        <v>30</v>
      </c>
      <c r="J16" s="570"/>
      <c r="K16" s="283" t="s">
        <v>30</v>
      </c>
      <c r="L16" s="284" t="s">
        <v>30</v>
      </c>
      <c r="M16" s="284" t="s">
        <v>30</v>
      </c>
      <c r="N16" s="283" t="s">
        <v>30</v>
      </c>
      <c r="O16" s="571"/>
      <c r="P16" s="1073"/>
      <c r="Q16" s="298" t="s">
        <v>181</v>
      </c>
      <c r="R16" s="281" t="s">
        <v>30</v>
      </c>
      <c r="S16" s="570"/>
      <c r="T16" s="283" t="s">
        <v>30</v>
      </c>
      <c r="U16" s="284" t="s">
        <v>30</v>
      </c>
      <c r="V16" s="284" t="s">
        <v>30</v>
      </c>
      <c r="W16" s="283" t="s">
        <v>30</v>
      </c>
      <c r="X16" s="571"/>
      <c r="Y16" s="281" t="s">
        <v>30</v>
      </c>
      <c r="Z16" s="570"/>
      <c r="AA16" s="283" t="s">
        <v>30</v>
      </c>
      <c r="AB16" s="284" t="s">
        <v>30</v>
      </c>
      <c r="AC16" s="284" t="s">
        <v>30</v>
      </c>
      <c r="AD16" s="571"/>
      <c r="AE16" s="1073"/>
      <c r="AF16" s="298" t="s">
        <v>181</v>
      </c>
      <c r="AG16" s="281">
        <v>3.71</v>
      </c>
      <c r="AH16" s="570">
        <f t="shared" si="4"/>
        <v>20</v>
      </c>
      <c r="AI16" s="283">
        <v>243.67</v>
      </c>
      <c r="AJ16" s="284">
        <v>2.78</v>
      </c>
      <c r="AK16" s="284">
        <v>18.57</v>
      </c>
      <c r="AL16" s="283">
        <v>104.33</v>
      </c>
      <c r="AM16" s="571"/>
      <c r="AN16" s="281" t="s">
        <v>30</v>
      </c>
      <c r="AO16" s="570"/>
      <c r="AP16" s="283" t="s">
        <v>30</v>
      </c>
      <c r="AQ16" s="284" t="s">
        <v>30</v>
      </c>
      <c r="AR16" s="284" t="s">
        <v>30</v>
      </c>
      <c r="AS16" s="571"/>
      <c r="AT16" s="1073"/>
      <c r="AU16" s="298" t="s">
        <v>181</v>
      </c>
      <c r="AV16" s="281" t="s">
        <v>30</v>
      </c>
      <c r="AW16" s="570"/>
      <c r="AX16" s="283" t="s">
        <v>30</v>
      </c>
      <c r="AY16" s="284" t="s">
        <v>30</v>
      </c>
      <c r="AZ16" s="284" t="s">
        <v>30</v>
      </c>
      <c r="BA16" s="283" t="s">
        <v>30</v>
      </c>
      <c r="BB16" s="295"/>
      <c r="BC16" s="305">
        <f t="shared" si="0"/>
        <v>3.71</v>
      </c>
      <c r="BD16" s="572">
        <f t="shared" si="6"/>
        <v>32</v>
      </c>
    </row>
    <row r="17" spans="1:56" ht="13.5" customHeight="1" x14ac:dyDescent="0.25">
      <c r="A17" s="880" t="s">
        <v>395</v>
      </c>
      <c r="B17" s="573" t="s">
        <v>13</v>
      </c>
      <c r="C17" s="281">
        <v>6.07</v>
      </c>
      <c r="D17" s="570">
        <f t="shared" ref="D17:D40" si="7">RANK(C17,C$5:C$40)</f>
        <v>2</v>
      </c>
      <c r="E17" s="283">
        <v>236</v>
      </c>
      <c r="F17" s="284">
        <v>3.05</v>
      </c>
      <c r="G17" s="284">
        <v>19.37</v>
      </c>
      <c r="H17" s="306"/>
      <c r="I17" s="281">
        <v>4.1500000000000004</v>
      </c>
      <c r="J17" s="570">
        <f t="shared" si="1"/>
        <v>23</v>
      </c>
      <c r="K17" s="283">
        <v>185.2</v>
      </c>
      <c r="L17" s="284">
        <v>2.23</v>
      </c>
      <c r="M17" s="284">
        <v>25.63</v>
      </c>
      <c r="N17" s="283">
        <v>97.67</v>
      </c>
      <c r="O17" s="535">
        <f>(I17-I5)/25*1000</f>
        <v>40.400000000000013</v>
      </c>
      <c r="P17" s="880" t="s">
        <v>395</v>
      </c>
      <c r="Q17" s="573" t="s">
        <v>13</v>
      </c>
      <c r="R17" s="281">
        <v>4.88</v>
      </c>
      <c r="S17" s="570">
        <f t="shared" si="2"/>
        <v>9</v>
      </c>
      <c r="T17" s="283">
        <v>369.17</v>
      </c>
      <c r="U17" s="284">
        <v>3.9</v>
      </c>
      <c r="V17" s="284">
        <v>20.75</v>
      </c>
      <c r="W17" s="283">
        <v>101</v>
      </c>
      <c r="X17" s="535">
        <f>(R17-R5)/25*1000</f>
        <v>9.6000000000000085</v>
      </c>
      <c r="Y17" s="281">
        <v>6.01</v>
      </c>
      <c r="Z17" s="570">
        <f t="shared" si="3"/>
        <v>14</v>
      </c>
      <c r="AA17" s="283">
        <v>267.67</v>
      </c>
      <c r="AB17" s="284">
        <v>4.38</v>
      </c>
      <c r="AC17" s="284">
        <v>20.49</v>
      </c>
      <c r="AD17" s="535">
        <f t="shared" ref="AD17:AD24" si="8">(Y17-Y5)/15*1000</f>
        <v>36.000000000000007</v>
      </c>
      <c r="AE17" s="880" t="s">
        <v>395</v>
      </c>
      <c r="AF17" s="573" t="s">
        <v>13</v>
      </c>
      <c r="AG17" s="281">
        <v>3.75</v>
      </c>
      <c r="AH17" s="570">
        <f t="shared" si="4"/>
        <v>18</v>
      </c>
      <c r="AI17" s="283">
        <v>204.33</v>
      </c>
      <c r="AJ17" s="284">
        <v>3.52</v>
      </c>
      <c r="AK17" s="284">
        <v>20.350000000000001</v>
      </c>
      <c r="AL17" s="283">
        <v>98.33</v>
      </c>
      <c r="AM17" s="535">
        <f>(AG17-AG5)/30*1000</f>
        <v>3.3333333333333361</v>
      </c>
      <c r="AN17" s="281">
        <v>4.2699999999999996</v>
      </c>
      <c r="AO17" s="570">
        <f t="shared" si="5"/>
        <v>20</v>
      </c>
      <c r="AP17" s="283">
        <v>245</v>
      </c>
      <c r="AQ17" s="284">
        <v>3.32</v>
      </c>
      <c r="AR17" s="284">
        <v>24.22</v>
      </c>
      <c r="AS17" s="535">
        <f>(AN17-AN5)/20*1000</f>
        <v>10.999999999999988</v>
      </c>
      <c r="AT17" s="880" t="s">
        <v>395</v>
      </c>
      <c r="AU17" s="573" t="s">
        <v>13</v>
      </c>
      <c r="AV17" s="281">
        <v>2.46</v>
      </c>
      <c r="AW17" s="570">
        <f t="shared" ref="AW17:AW40" si="9">RANK(AV17,AV$5:AV$40)</f>
        <v>15</v>
      </c>
      <c r="AX17" s="283">
        <v>189</v>
      </c>
      <c r="AY17" s="284">
        <v>24.52</v>
      </c>
      <c r="AZ17" s="284">
        <v>17</v>
      </c>
      <c r="BA17" s="283">
        <v>94.33</v>
      </c>
      <c r="BB17" s="306"/>
      <c r="BC17" s="305">
        <f t="shared" si="0"/>
        <v>4.5128571428571425</v>
      </c>
      <c r="BD17" s="572">
        <f t="shared" si="6"/>
        <v>21</v>
      </c>
    </row>
    <row r="18" spans="1:56" ht="13.5" customHeight="1" x14ac:dyDescent="0.25">
      <c r="A18" s="881"/>
      <c r="B18" s="298" t="s">
        <v>14</v>
      </c>
      <c r="C18" s="281">
        <v>5.03</v>
      </c>
      <c r="D18" s="570">
        <f t="shared" si="7"/>
        <v>9</v>
      </c>
      <c r="E18" s="283">
        <v>214.67</v>
      </c>
      <c r="F18" s="284">
        <v>3.04</v>
      </c>
      <c r="G18" s="284">
        <v>22.67</v>
      </c>
      <c r="H18" s="306"/>
      <c r="I18" s="281">
        <v>4.88</v>
      </c>
      <c r="J18" s="570">
        <f t="shared" si="1"/>
        <v>10</v>
      </c>
      <c r="K18" s="283">
        <v>203.33</v>
      </c>
      <c r="L18" s="284">
        <v>3.24</v>
      </c>
      <c r="M18" s="284">
        <v>27.58</v>
      </c>
      <c r="N18" s="283">
        <v>99.67</v>
      </c>
      <c r="O18" s="535">
        <f t="shared" ref="O18:O26" si="10">(I18-I6)/25*1000</f>
        <v>17.59999999999998</v>
      </c>
      <c r="P18" s="881"/>
      <c r="Q18" s="298" t="s">
        <v>14</v>
      </c>
      <c r="R18" s="281">
        <v>5.72</v>
      </c>
      <c r="S18" s="570">
        <f t="shared" si="2"/>
        <v>3</v>
      </c>
      <c r="T18" s="283">
        <v>360.17</v>
      </c>
      <c r="U18" s="284">
        <v>4.04</v>
      </c>
      <c r="V18" s="284">
        <v>23.39</v>
      </c>
      <c r="W18" s="283">
        <v>105</v>
      </c>
      <c r="X18" s="535">
        <f t="shared" ref="X18:X26" si="11">(R18-R6)/25*1000</f>
        <v>25.999999999999979</v>
      </c>
      <c r="Y18" s="281">
        <v>5.27</v>
      </c>
      <c r="Z18" s="570">
        <f t="shared" si="3"/>
        <v>25</v>
      </c>
      <c r="AA18" s="283">
        <v>300.33</v>
      </c>
      <c r="AB18" s="284">
        <v>4.6100000000000003</v>
      </c>
      <c r="AC18" s="284">
        <v>24.21</v>
      </c>
      <c r="AD18" s="535">
        <f t="shared" si="8"/>
        <v>5.9999999999999902</v>
      </c>
      <c r="AE18" s="881"/>
      <c r="AF18" s="298" t="s">
        <v>14</v>
      </c>
      <c r="AG18" s="281">
        <v>3.91</v>
      </c>
      <c r="AH18" s="570">
        <f t="shared" si="4"/>
        <v>14</v>
      </c>
      <c r="AI18" s="283">
        <v>223.33</v>
      </c>
      <c r="AJ18" s="284">
        <v>2.88</v>
      </c>
      <c r="AK18" s="284">
        <v>22.7</v>
      </c>
      <c r="AL18" s="283">
        <v>105.67</v>
      </c>
      <c r="AM18" s="535">
        <f t="shared" ref="AM18:AM28" si="12">(AG18-AG6)/30*1000</f>
        <v>20.333333333333346</v>
      </c>
      <c r="AN18" s="281">
        <v>4.13</v>
      </c>
      <c r="AO18" s="570">
        <f t="shared" si="5"/>
        <v>24</v>
      </c>
      <c r="AP18" s="283">
        <v>239</v>
      </c>
      <c r="AQ18" s="284">
        <v>3.28</v>
      </c>
      <c r="AR18" s="284">
        <v>24.12</v>
      </c>
      <c r="AS18" s="535">
        <f t="shared" ref="AS18:AS26" si="13">(AN18-AN6)/20*1000</f>
        <v>13.500000000000002</v>
      </c>
      <c r="AT18" s="881"/>
      <c r="AU18" s="298" t="s">
        <v>14</v>
      </c>
      <c r="AV18" s="281">
        <v>2.6</v>
      </c>
      <c r="AW18" s="570">
        <f t="shared" si="9"/>
        <v>13</v>
      </c>
      <c r="AX18" s="283">
        <v>182.67</v>
      </c>
      <c r="AY18" s="284">
        <v>21.33</v>
      </c>
      <c r="AZ18" s="284">
        <v>21.63</v>
      </c>
      <c r="BA18" s="283">
        <v>98</v>
      </c>
      <c r="BB18" s="306"/>
      <c r="BC18" s="305">
        <f t="shared" si="0"/>
        <v>4.5057142857142853</v>
      </c>
      <c r="BD18" s="572">
        <f t="shared" si="6"/>
        <v>22</v>
      </c>
    </row>
    <row r="19" spans="1:56" ht="13.5" customHeight="1" x14ac:dyDescent="0.25">
      <c r="A19" s="881"/>
      <c r="B19" s="298" t="s">
        <v>15</v>
      </c>
      <c r="C19" s="281">
        <v>5.2</v>
      </c>
      <c r="D19" s="570">
        <f t="shared" si="7"/>
        <v>8</v>
      </c>
      <c r="E19" s="283">
        <v>270.33</v>
      </c>
      <c r="F19" s="284">
        <v>3.81</v>
      </c>
      <c r="G19" s="284">
        <v>30.2</v>
      </c>
      <c r="H19" s="306"/>
      <c r="I19" s="281">
        <v>4.3600000000000003</v>
      </c>
      <c r="J19" s="570">
        <f t="shared" si="1"/>
        <v>19</v>
      </c>
      <c r="K19" s="283">
        <v>186.67</v>
      </c>
      <c r="L19" s="284">
        <v>2.81</v>
      </c>
      <c r="M19" s="284">
        <v>27.07</v>
      </c>
      <c r="N19" s="283">
        <v>99</v>
      </c>
      <c r="O19" s="535">
        <f t="shared" si="10"/>
        <v>32.800000000000011</v>
      </c>
      <c r="P19" s="881"/>
      <c r="Q19" s="298" t="s">
        <v>15</v>
      </c>
      <c r="R19" s="281">
        <v>5.68</v>
      </c>
      <c r="S19" s="570">
        <f t="shared" si="2"/>
        <v>4</v>
      </c>
      <c r="T19" s="283">
        <v>331.67</v>
      </c>
      <c r="U19" s="284">
        <v>4.2699999999999996</v>
      </c>
      <c r="V19" s="284">
        <v>24.51</v>
      </c>
      <c r="W19" s="283">
        <v>104</v>
      </c>
      <c r="X19" s="535">
        <f t="shared" si="11"/>
        <v>22.799999999999976</v>
      </c>
      <c r="Y19" s="281">
        <v>6.97</v>
      </c>
      <c r="Z19" s="570">
        <f t="shared" si="3"/>
        <v>5</v>
      </c>
      <c r="AA19" s="283">
        <v>313.67</v>
      </c>
      <c r="AB19" s="284">
        <v>4.8899999999999997</v>
      </c>
      <c r="AC19" s="284">
        <v>25.42</v>
      </c>
      <c r="AD19" s="535">
        <f t="shared" si="8"/>
        <v>15.999999999999956</v>
      </c>
      <c r="AE19" s="881"/>
      <c r="AF19" s="298" t="s">
        <v>15</v>
      </c>
      <c r="AG19" s="281">
        <v>4.26</v>
      </c>
      <c r="AH19" s="570">
        <f t="shared" si="4"/>
        <v>6</v>
      </c>
      <c r="AI19" s="283">
        <v>207.33</v>
      </c>
      <c r="AJ19" s="284">
        <v>4.38</v>
      </c>
      <c r="AK19" s="284">
        <v>24.77</v>
      </c>
      <c r="AL19" s="283">
        <v>96.67</v>
      </c>
      <c r="AM19" s="535">
        <f t="shared" si="12"/>
        <v>0</v>
      </c>
      <c r="AN19" s="281">
        <v>4.5199999999999996</v>
      </c>
      <c r="AO19" s="570">
        <f t="shared" si="5"/>
        <v>11</v>
      </c>
      <c r="AP19" s="283">
        <v>260</v>
      </c>
      <c r="AQ19" s="284">
        <v>3.41</v>
      </c>
      <c r="AR19" s="284">
        <v>24.42</v>
      </c>
      <c r="AS19" s="535">
        <f t="shared" si="13"/>
        <v>10.499999999999998</v>
      </c>
      <c r="AT19" s="881"/>
      <c r="AU19" s="298" t="s">
        <v>15</v>
      </c>
      <c r="AV19" s="281">
        <v>2.62</v>
      </c>
      <c r="AW19" s="570">
        <f t="shared" si="9"/>
        <v>12</v>
      </c>
      <c r="AX19" s="283">
        <v>167.33</v>
      </c>
      <c r="AY19" s="284">
        <v>21.59</v>
      </c>
      <c r="AZ19" s="284">
        <v>21.73</v>
      </c>
      <c r="BA19" s="283">
        <v>99</v>
      </c>
      <c r="BB19" s="306"/>
      <c r="BC19" s="305">
        <f t="shared" si="0"/>
        <v>4.8014285714285716</v>
      </c>
      <c r="BD19" s="572">
        <f t="shared" si="6"/>
        <v>7</v>
      </c>
    </row>
    <row r="20" spans="1:56" ht="13.5" customHeight="1" x14ac:dyDescent="0.25">
      <c r="A20" s="881"/>
      <c r="B20" s="298" t="s">
        <v>16</v>
      </c>
      <c r="C20" s="281">
        <v>4.12</v>
      </c>
      <c r="D20" s="570">
        <f t="shared" si="7"/>
        <v>16</v>
      </c>
      <c r="E20" s="283">
        <v>208</v>
      </c>
      <c r="F20" s="284">
        <v>2.4500000000000002</v>
      </c>
      <c r="G20" s="284">
        <v>21.6</v>
      </c>
      <c r="H20" s="306"/>
      <c r="I20" s="281">
        <v>4.6399999999999997</v>
      </c>
      <c r="J20" s="570">
        <f t="shared" si="1"/>
        <v>12</v>
      </c>
      <c r="K20" s="283">
        <v>197.8</v>
      </c>
      <c r="L20" s="284">
        <v>2.87</v>
      </c>
      <c r="M20" s="284">
        <v>27.16</v>
      </c>
      <c r="N20" s="283">
        <v>98</v>
      </c>
      <c r="O20" s="535">
        <f t="shared" si="10"/>
        <v>35.999999999999979</v>
      </c>
      <c r="P20" s="881"/>
      <c r="Q20" s="298" t="s">
        <v>16</v>
      </c>
      <c r="R20" s="281">
        <v>5.75</v>
      </c>
      <c r="S20" s="570">
        <f t="shared" si="2"/>
        <v>1</v>
      </c>
      <c r="T20" s="283">
        <v>371</v>
      </c>
      <c r="U20" s="284">
        <v>4.47</v>
      </c>
      <c r="V20" s="284">
        <v>23.48</v>
      </c>
      <c r="W20" s="283">
        <v>104.33</v>
      </c>
      <c r="X20" s="535">
        <f t="shared" si="11"/>
        <v>18.399999999999999</v>
      </c>
      <c r="Y20" s="281">
        <v>7.37</v>
      </c>
      <c r="Z20" s="570">
        <f t="shared" si="3"/>
        <v>2</v>
      </c>
      <c r="AA20" s="283">
        <v>336</v>
      </c>
      <c r="AB20" s="284">
        <v>4.2699999999999996</v>
      </c>
      <c r="AC20" s="284">
        <v>24.46</v>
      </c>
      <c r="AD20" s="535">
        <f t="shared" si="8"/>
        <v>6.6666666666667016</v>
      </c>
      <c r="AE20" s="881"/>
      <c r="AF20" s="298" t="s">
        <v>16</v>
      </c>
      <c r="AG20" s="281">
        <v>3.78</v>
      </c>
      <c r="AH20" s="570">
        <f t="shared" si="4"/>
        <v>17</v>
      </c>
      <c r="AI20" s="283">
        <v>204.67</v>
      </c>
      <c r="AJ20" s="284">
        <v>3.66</v>
      </c>
      <c r="AK20" s="284">
        <v>23.47</v>
      </c>
      <c r="AL20" s="283">
        <v>106.33</v>
      </c>
      <c r="AM20" s="535">
        <f t="shared" si="12"/>
        <v>6.3333333333333313</v>
      </c>
      <c r="AN20" s="281">
        <v>4.1399999999999997</v>
      </c>
      <c r="AO20" s="570">
        <f t="shared" si="5"/>
        <v>23</v>
      </c>
      <c r="AP20" s="283">
        <v>240</v>
      </c>
      <c r="AQ20" s="284">
        <v>3.47</v>
      </c>
      <c r="AR20" s="284">
        <v>24.21</v>
      </c>
      <c r="AS20" s="535">
        <f t="shared" si="13"/>
        <v>13.999999999999989</v>
      </c>
      <c r="AT20" s="881"/>
      <c r="AU20" s="298" t="s">
        <v>16</v>
      </c>
      <c r="AV20" s="281">
        <v>2.1</v>
      </c>
      <c r="AW20" s="570">
        <f t="shared" si="9"/>
        <v>17</v>
      </c>
      <c r="AX20" s="283">
        <v>141</v>
      </c>
      <c r="AY20" s="284">
        <v>21.16</v>
      </c>
      <c r="AZ20" s="284">
        <v>21.83</v>
      </c>
      <c r="BA20" s="283">
        <v>94.33</v>
      </c>
      <c r="BB20" s="306"/>
      <c r="BC20" s="305">
        <f t="shared" si="0"/>
        <v>4.5571428571428578</v>
      </c>
      <c r="BD20" s="572">
        <f t="shared" si="6"/>
        <v>18</v>
      </c>
    </row>
    <row r="21" spans="1:56" ht="13.5" customHeight="1" x14ac:dyDescent="0.25">
      <c r="A21" s="881"/>
      <c r="B21" s="298" t="s">
        <v>56</v>
      </c>
      <c r="C21" s="281">
        <v>4.37</v>
      </c>
      <c r="D21" s="570">
        <f t="shared" si="7"/>
        <v>14</v>
      </c>
      <c r="E21" s="283">
        <v>220.33</v>
      </c>
      <c r="F21" s="284">
        <v>2.94</v>
      </c>
      <c r="G21" s="284">
        <v>20.399999999999999</v>
      </c>
      <c r="H21" s="306"/>
      <c r="I21" s="281">
        <v>5.62</v>
      </c>
      <c r="J21" s="570">
        <f t="shared" si="1"/>
        <v>5</v>
      </c>
      <c r="K21" s="283">
        <v>223.67</v>
      </c>
      <c r="L21" s="284">
        <v>3.63</v>
      </c>
      <c r="M21" s="284">
        <v>31.69</v>
      </c>
      <c r="N21" s="283">
        <v>99</v>
      </c>
      <c r="O21" s="535">
        <f t="shared" si="10"/>
        <v>43.2</v>
      </c>
      <c r="P21" s="881"/>
      <c r="Q21" s="298" t="s">
        <v>56</v>
      </c>
      <c r="R21" s="281">
        <v>4.88</v>
      </c>
      <c r="S21" s="570">
        <f t="shared" si="2"/>
        <v>9</v>
      </c>
      <c r="T21" s="283">
        <v>356.83</v>
      </c>
      <c r="U21" s="284">
        <v>4.5999999999999996</v>
      </c>
      <c r="V21" s="284">
        <v>21.33</v>
      </c>
      <c r="W21" s="283">
        <v>107.67</v>
      </c>
      <c r="X21" s="535">
        <f t="shared" si="11"/>
        <v>7.1999999999999886</v>
      </c>
      <c r="Y21" s="281">
        <v>6.06</v>
      </c>
      <c r="Z21" s="570">
        <f t="shared" si="3"/>
        <v>10</v>
      </c>
      <c r="AA21" s="283">
        <v>351</v>
      </c>
      <c r="AB21" s="284">
        <v>4.22</v>
      </c>
      <c r="AC21" s="284">
        <v>20.68</v>
      </c>
      <c r="AD21" s="535">
        <f t="shared" si="8"/>
        <v>-56.666666666666707</v>
      </c>
      <c r="AE21" s="881"/>
      <c r="AF21" s="298" t="s">
        <v>56</v>
      </c>
      <c r="AG21" s="281">
        <v>4.3499999999999996</v>
      </c>
      <c r="AH21" s="570">
        <f t="shared" si="4"/>
        <v>5</v>
      </c>
      <c r="AI21" s="283">
        <v>186.67</v>
      </c>
      <c r="AJ21" s="284">
        <v>4.3899999999999997</v>
      </c>
      <c r="AK21" s="284">
        <v>21.6</v>
      </c>
      <c r="AL21" s="283">
        <v>105.33</v>
      </c>
      <c r="AM21" s="535">
        <f t="shared" si="12"/>
        <v>23.333333333333325</v>
      </c>
      <c r="AN21" s="281">
        <v>4.3499999999999996</v>
      </c>
      <c r="AO21" s="570">
        <f t="shared" si="5"/>
        <v>15</v>
      </c>
      <c r="AP21" s="283">
        <v>252</v>
      </c>
      <c r="AQ21" s="284">
        <v>3.38</v>
      </c>
      <c r="AR21" s="284">
        <v>24.31</v>
      </c>
      <c r="AS21" s="535">
        <f t="shared" si="13"/>
        <v>8.4999999999999964</v>
      </c>
      <c r="AT21" s="881"/>
      <c r="AU21" s="298" t="s">
        <v>56</v>
      </c>
      <c r="AV21" s="281">
        <v>1.85</v>
      </c>
      <c r="AW21" s="570">
        <f t="shared" si="9"/>
        <v>18</v>
      </c>
      <c r="AX21" s="283">
        <v>116</v>
      </c>
      <c r="AY21" s="284">
        <v>30.12</v>
      </c>
      <c r="AZ21" s="284">
        <v>20.83</v>
      </c>
      <c r="BA21" s="283">
        <v>101</v>
      </c>
      <c r="BB21" s="306"/>
      <c r="BC21" s="305">
        <f t="shared" si="0"/>
        <v>4.4971428571428573</v>
      </c>
      <c r="BD21" s="572">
        <f t="shared" si="6"/>
        <v>23</v>
      </c>
    </row>
    <row r="22" spans="1:56" ht="13.5" customHeight="1" x14ac:dyDescent="0.25">
      <c r="A22" s="881"/>
      <c r="B22" s="298" t="s">
        <v>57</v>
      </c>
      <c r="C22" s="281">
        <v>4.87</v>
      </c>
      <c r="D22" s="570">
        <f t="shared" si="7"/>
        <v>10</v>
      </c>
      <c r="E22" s="283">
        <v>297</v>
      </c>
      <c r="F22" s="284">
        <v>1.86</v>
      </c>
      <c r="G22" s="284">
        <v>20.03</v>
      </c>
      <c r="H22" s="306"/>
      <c r="I22" s="281">
        <v>5.43</v>
      </c>
      <c r="J22" s="570">
        <f t="shared" si="1"/>
        <v>8</v>
      </c>
      <c r="K22" s="283">
        <v>207.77</v>
      </c>
      <c r="L22" s="284">
        <v>3.28</v>
      </c>
      <c r="M22" s="284">
        <v>27.72</v>
      </c>
      <c r="N22" s="283">
        <v>97.33</v>
      </c>
      <c r="O22" s="535">
        <f t="shared" si="10"/>
        <v>38.79999999999999</v>
      </c>
      <c r="P22" s="881"/>
      <c r="Q22" s="298" t="s">
        <v>57</v>
      </c>
      <c r="R22" s="281">
        <v>5.74</v>
      </c>
      <c r="S22" s="570">
        <f t="shared" si="2"/>
        <v>2</v>
      </c>
      <c r="T22" s="283">
        <v>358.33</v>
      </c>
      <c r="U22" s="284">
        <v>3.28</v>
      </c>
      <c r="V22" s="284">
        <v>21.16</v>
      </c>
      <c r="W22" s="283">
        <v>89.33</v>
      </c>
      <c r="X22" s="535">
        <f t="shared" si="11"/>
        <v>8.8000000000000256</v>
      </c>
      <c r="Y22" s="281">
        <v>5.96</v>
      </c>
      <c r="Z22" s="570">
        <f t="shared" si="3"/>
        <v>16</v>
      </c>
      <c r="AA22" s="283">
        <v>296</v>
      </c>
      <c r="AB22" s="284">
        <v>3.35</v>
      </c>
      <c r="AC22" s="284">
        <v>22.17</v>
      </c>
      <c r="AD22" s="535">
        <f t="shared" si="8"/>
        <v>5.3333333333333384</v>
      </c>
      <c r="AE22" s="881"/>
      <c r="AF22" s="298" t="s">
        <v>57</v>
      </c>
      <c r="AG22" s="281">
        <v>3.81</v>
      </c>
      <c r="AH22" s="570">
        <f t="shared" si="4"/>
        <v>16</v>
      </c>
      <c r="AI22" s="283">
        <v>227</v>
      </c>
      <c r="AJ22" s="284">
        <v>2.88</v>
      </c>
      <c r="AK22" s="284">
        <v>23.3</v>
      </c>
      <c r="AL22" s="283">
        <v>88.67</v>
      </c>
      <c r="AM22" s="535">
        <f t="shared" si="12"/>
        <v>-6.0000000000000053</v>
      </c>
      <c r="AN22" s="281">
        <v>4.57</v>
      </c>
      <c r="AO22" s="570">
        <f t="shared" si="5"/>
        <v>10</v>
      </c>
      <c r="AP22" s="283">
        <v>265</v>
      </c>
      <c r="AQ22" s="284">
        <v>3.52</v>
      </c>
      <c r="AR22" s="284">
        <v>24.57</v>
      </c>
      <c r="AS22" s="535">
        <f t="shared" si="13"/>
        <v>11.000000000000032</v>
      </c>
      <c r="AT22" s="881"/>
      <c r="AU22" s="298" t="s">
        <v>57</v>
      </c>
      <c r="AV22" s="281">
        <v>1.26</v>
      </c>
      <c r="AW22" s="570">
        <f t="shared" si="9"/>
        <v>20</v>
      </c>
      <c r="AX22" s="283">
        <v>159</v>
      </c>
      <c r="AY22" s="284">
        <v>11.21</v>
      </c>
      <c r="AZ22" s="284">
        <v>22.63</v>
      </c>
      <c r="BA22" s="283">
        <v>82.33</v>
      </c>
      <c r="BB22" s="306"/>
      <c r="BC22" s="305">
        <f t="shared" si="0"/>
        <v>4.5200000000000005</v>
      </c>
      <c r="BD22" s="572">
        <f t="shared" si="6"/>
        <v>20</v>
      </c>
    </row>
    <row r="23" spans="1:56" ht="13.5" customHeight="1" x14ac:dyDescent="0.25">
      <c r="A23" s="881"/>
      <c r="B23" s="298" t="s">
        <v>58</v>
      </c>
      <c r="C23" s="281">
        <v>5.56</v>
      </c>
      <c r="D23" s="570">
        <f t="shared" si="7"/>
        <v>5</v>
      </c>
      <c r="E23" s="283">
        <v>257.33</v>
      </c>
      <c r="F23" s="284">
        <v>2.5099999999999998</v>
      </c>
      <c r="G23" s="284">
        <v>28.07</v>
      </c>
      <c r="H23" s="306"/>
      <c r="I23" s="281">
        <v>5.59</v>
      </c>
      <c r="J23" s="570">
        <f t="shared" si="1"/>
        <v>6</v>
      </c>
      <c r="K23" s="283">
        <v>217</v>
      </c>
      <c r="L23" s="284">
        <v>3.48</v>
      </c>
      <c r="M23" s="284">
        <v>29.6</v>
      </c>
      <c r="N23" s="283">
        <v>98.67</v>
      </c>
      <c r="O23" s="535">
        <f t="shared" si="10"/>
        <v>42.800000000000011</v>
      </c>
      <c r="P23" s="881"/>
      <c r="Q23" s="298" t="s">
        <v>58</v>
      </c>
      <c r="R23" s="281">
        <v>4.57</v>
      </c>
      <c r="S23" s="570">
        <f t="shared" si="2"/>
        <v>15</v>
      </c>
      <c r="T23" s="283">
        <v>373.33</v>
      </c>
      <c r="U23" s="284">
        <v>3.29</v>
      </c>
      <c r="V23" s="284">
        <v>28.89</v>
      </c>
      <c r="W23" s="283">
        <v>96.67</v>
      </c>
      <c r="X23" s="535">
        <f t="shared" si="11"/>
        <v>38.800000000000011</v>
      </c>
      <c r="Y23" s="281">
        <v>5.74</v>
      </c>
      <c r="Z23" s="570">
        <f t="shared" si="3"/>
        <v>20</v>
      </c>
      <c r="AA23" s="283">
        <v>340.33</v>
      </c>
      <c r="AB23" s="284">
        <v>2.85</v>
      </c>
      <c r="AC23" s="284">
        <v>26.45</v>
      </c>
      <c r="AD23" s="535">
        <f t="shared" si="8"/>
        <v>95.333333333333371</v>
      </c>
      <c r="AE23" s="881"/>
      <c r="AF23" s="298" t="s">
        <v>58</v>
      </c>
      <c r="AG23" s="281">
        <v>3.67</v>
      </c>
      <c r="AH23" s="570">
        <f t="shared" si="4"/>
        <v>21</v>
      </c>
      <c r="AI23" s="283">
        <v>213</v>
      </c>
      <c r="AJ23" s="284">
        <v>2.89</v>
      </c>
      <c r="AK23" s="284">
        <v>28.25</v>
      </c>
      <c r="AL23" s="283">
        <v>88</v>
      </c>
      <c r="AM23" s="535">
        <f t="shared" si="12"/>
        <v>-1.6666666666666754</v>
      </c>
      <c r="AN23" s="281">
        <v>4.4800000000000004</v>
      </c>
      <c r="AO23" s="570">
        <f t="shared" si="5"/>
        <v>12</v>
      </c>
      <c r="AP23" s="283">
        <v>259</v>
      </c>
      <c r="AQ23" s="284">
        <v>3.49</v>
      </c>
      <c r="AR23" s="284">
        <v>24.47</v>
      </c>
      <c r="AS23" s="535">
        <f t="shared" si="13"/>
        <v>13.000000000000034</v>
      </c>
      <c r="AT23" s="881"/>
      <c r="AU23" s="298" t="s">
        <v>58</v>
      </c>
      <c r="AV23" s="281">
        <v>2.4700000000000002</v>
      </c>
      <c r="AW23" s="570">
        <f t="shared" si="9"/>
        <v>14</v>
      </c>
      <c r="AX23" s="283">
        <v>171.33</v>
      </c>
      <c r="AY23" s="284">
        <v>18.71</v>
      </c>
      <c r="AZ23" s="284">
        <v>22.5</v>
      </c>
      <c r="BA23" s="283">
        <v>83.33</v>
      </c>
      <c r="BB23" s="306"/>
      <c r="BC23" s="305">
        <f t="shared" si="0"/>
        <v>4.5828571428571436</v>
      </c>
      <c r="BD23" s="572">
        <f t="shared" si="6"/>
        <v>16</v>
      </c>
    </row>
    <row r="24" spans="1:56" ht="13.5" customHeight="1" x14ac:dyDescent="0.25">
      <c r="A24" s="881"/>
      <c r="B24" s="298" t="s">
        <v>59</v>
      </c>
      <c r="C24" s="281">
        <v>4.05</v>
      </c>
      <c r="D24" s="570">
        <f t="shared" si="7"/>
        <v>17</v>
      </c>
      <c r="E24" s="283">
        <v>267.67</v>
      </c>
      <c r="F24" s="284">
        <v>2.23</v>
      </c>
      <c r="G24" s="284">
        <v>18.600000000000001</v>
      </c>
      <c r="H24" s="306"/>
      <c r="I24" s="281">
        <v>4.21</v>
      </c>
      <c r="J24" s="570">
        <f t="shared" si="1"/>
        <v>22</v>
      </c>
      <c r="K24" s="283">
        <v>186.6</v>
      </c>
      <c r="L24" s="284">
        <v>2.74</v>
      </c>
      <c r="M24" s="284">
        <v>25.96</v>
      </c>
      <c r="N24" s="283">
        <v>98.33</v>
      </c>
      <c r="O24" s="535">
        <f t="shared" si="10"/>
        <v>40.800000000000004</v>
      </c>
      <c r="P24" s="881"/>
      <c r="Q24" s="298" t="s">
        <v>59</v>
      </c>
      <c r="R24" s="281">
        <v>4.28</v>
      </c>
      <c r="S24" s="570">
        <f t="shared" si="2"/>
        <v>17</v>
      </c>
      <c r="T24" s="283">
        <v>416.67</v>
      </c>
      <c r="U24" s="284">
        <v>2.8</v>
      </c>
      <c r="V24" s="284">
        <v>19.52</v>
      </c>
      <c r="W24" s="283">
        <v>108.33</v>
      </c>
      <c r="X24" s="535">
        <f t="shared" si="11"/>
        <v>12.000000000000011</v>
      </c>
      <c r="Y24" s="281">
        <v>6.16</v>
      </c>
      <c r="Z24" s="570">
        <f t="shared" si="3"/>
        <v>9</v>
      </c>
      <c r="AA24" s="283">
        <v>331</v>
      </c>
      <c r="AB24" s="284">
        <v>3.48</v>
      </c>
      <c r="AC24" s="284">
        <v>20.29</v>
      </c>
      <c r="AD24" s="535">
        <f t="shared" si="8"/>
        <v>-2.0000000000000164</v>
      </c>
      <c r="AE24" s="881"/>
      <c r="AF24" s="298" t="s">
        <v>59</v>
      </c>
      <c r="AG24" s="281">
        <v>3.9</v>
      </c>
      <c r="AH24" s="570">
        <f t="shared" si="4"/>
        <v>15</v>
      </c>
      <c r="AI24" s="283">
        <v>243.33</v>
      </c>
      <c r="AJ24" s="284">
        <v>2.96</v>
      </c>
      <c r="AK24" s="284">
        <v>19.829999999999998</v>
      </c>
      <c r="AL24" s="283">
        <v>105.67</v>
      </c>
      <c r="AM24" s="535">
        <f t="shared" si="12"/>
        <v>11.333333333333329</v>
      </c>
      <c r="AN24" s="281">
        <v>4.71</v>
      </c>
      <c r="AO24" s="570">
        <f t="shared" si="5"/>
        <v>6</v>
      </c>
      <c r="AP24" s="283">
        <v>272</v>
      </c>
      <c r="AQ24" s="284">
        <v>3.56</v>
      </c>
      <c r="AR24" s="284">
        <v>24.78</v>
      </c>
      <c r="AS24" s="535">
        <f t="shared" si="13"/>
        <v>4.4999999999999929</v>
      </c>
      <c r="AT24" s="881"/>
      <c r="AU24" s="298" t="s">
        <v>59</v>
      </c>
      <c r="AV24" s="281">
        <v>2.68</v>
      </c>
      <c r="AW24" s="570">
        <f t="shared" si="9"/>
        <v>11</v>
      </c>
      <c r="AX24" s="283">
        <v>150</v>
      </c>
      <c r="AY24" s="284">
        <v>17.05</v>
      </c>
      <c r="AZ24" s="284">
        <v>18.829999999999998</v>
      </c>
      <c r="BA24" s="283">
        <v>99</v>
      </c>
      <c r="BB24" s="306"/>
      <c r="BC24" s="305">
        <f t="shared" si="0"/>
        <v>4.2842857142857138</v>
      </c>
      <c r="BD24" s="572">
        <f t="shared" si="6"/>
        <v>27</v>
      </c>
    </row>
    <row r="25" spans="1:56" ht="13.5" customHeight="1" x14ac:dyDescent="0.25">
      <c r="A25" s="881"/>
      <c r="B25" s="298" t="s">
        <v>99</v>
      </c>
      <c r="C25" s="294" t="s">
        <v>30</v>
      </c>
      <c r="D25" s="570"/>
      <c r="E25" s="291" t="s">
        <v>30</v>
      </c>
      <c r="F25" s="291" t="s">
        <v>30</v>
      </c>
      <c r="G25" s="291" t="s">
        <v>30</v>
      </c>
      <c r="H25" s="306"/>
      <c r="I25" s="281" t="s">
        <v>30</v>
      </c>
      <c r="J25" s="570"/>
      <c r="K25" s="283" t="s">
        <v>30</v>
      </c>
      <c r="L25" s="284" t="s">
        <v>30</v>
      </c>
      <c r="M25" s="284" t="s">
        <v>30</v>
      </c>
      <c r="N25" s="283" t="s">
        <v>30</v>
      </c>
      <c r="O25" s="535"/>
      <c r="P25" s="881"/>
      <c r="Q25" s="298" t="s">
        <v>99</v>
      </c>
      <c r="R25" s="281">
        <v>4.68</v>
      </c>
      <c r="S25" s="570">
        <f t="shared" si="2"/>
        <v>12</v>
      </c>
      <c r="T25" s="283">
        <v>380.33</v>
      </c>
      <c r="U25" s="284">
        <v>3.51</v>
      </c>
      <c r="V25" s="284">
        <v>23.18</v>
      </c>
      <c r="W25" s="283">
        <v>89</v>
      </c>
      <c r="X25" s="535">
        <f t="shared" si="11"/>
        <v>5.1999999999999957</v>
      </c>
      <c r="Y25" s="281" t="s">
        <v>30</v>
      </c>
      <c r="Z25" s="570"/>
      <c r="AA25" s="283" t="s">
        <v>30</v>
      </c>
      <c r="AB25" s="284" t="s">
        <v>30</v>
      </c>
      <c r="AC25" s="284" t="s">
        <v>30</v>
      </c>
      <c r="AD25" s="535"/>
      <c r="AE25" s="881"/>
      <c r="AF25" s="298" t="s">
        <v>99</v>
      </c>
      <c r="AG25" s="281" t="s">
        <v>30</v>
      </c>
      <c r="AH25" s="570"/>
      <c r="AI25" s="283" t="s">
        <v>30</v>
      </c>
      <c r="AJ25" s="284" t="s">
        <v>30</v>
      </c>
      <c r="AK25" s="284" t="s">
        <v>30</v>
      </c>
      <c r="AL25" s="283" t="s">
        <v>30</v>
      </c>
      <c r="AM25" s="535"/>
      <c r="AN25" s="281" t="s">
        <v>30</v>
      </c>
      <c r="AO25" s="570"/>
      <c r="AP25" s="283" t="s">
        <v>30</v>
      </c>
      <c r="AQ25" s="284" t="s">
        <v>30</v>
      </c>
      <c r="AR25" s="284" t="s">
        <v>30</v>
      </c>
      <c r="AS25" s="535"/>
      <c r="AT25" s="881"/>
      <c r="AU25" s="298" t="s">
        <v>99</v>
      </c>
      <c r="AV25" s="281" t="s">
        <v>30</v>
      </c>
      <c r="AW25" s="570"/>
      <c r="AX25" s="283" t="s">
        <v>30</v>
      </c>
      <c r="AY25" s="284" t="s">
        <v>30</v>
      </c>
      <c r="AZ25" s="284" t="s">
        <v>30</v>
      </c>
      <c r="BA25" s="283" t="s">
        <v>30</v>
      </c>
      <c r="BB25" s="306"/>
      <c r="BC25" s="305">
        <f t="shared" si="0"/>
        <v>4.68</v>
      </c>
      <c r="BD25" s="572">
        <f t="shared" si="6"/>
        <v>12</v>
      </c>
    </row>
    <row r="26" spans="1:56" ht="13.5" customHeight="1" x14ac:dyDescent="0.25">
      <c r="A26" s="881"/>
      <c r="B26" s="298" t="s">
        <v>100</v>
      </c>
      <c r="C26" s="281">
        <v>3.95</v>
      </c>
      <c r="D26" s="570">
        <f t="shared" si="7"/>
        <v>19</v>
      </c>
      <c r="E26" s="283">
        <v>310.33</v>
      </c>
      <c r="F26" s="284">
        <v>2.34</v>
      </c>
      <c r="G26" s="284">
        <v>14.2</v>
      </c>
      <c r="H26" s="306"/>
      <c r="I26" s="281">
        <v>5.75</v>
      </c>
      <c r="J26" s="570">
        <f t="shared" si="1"/>
        <v>3</v>
      </c>
      <c r="K26" s="283">
        <v>229.33</v>
      </c>
      <c r="L26" s="284">
        <v>3.82</v>
      </c>
      <c r="M26" s="284">
        <v>32.83</v>
      </c>
      <c r="N26" s="283">
        <v>98.33</v>
      </c>
      <c r="O26" s="535">
        <f t="shared" si="10"/>
        <v>45.599999999999987</v>
      </c>
      <c r="P26" s="881"/>
      <c r="Q26" s="298" t="s">
        <v>100</v>
      </c>
      <c r="R26" s="281">
        <v>4.58</v>
      </c>
      <c r="S26" s="570">
        <f t="shared" si="2"/>
        <v>14</v>
      </c>
      <c r="T26" s="283">
        <v>387.33</v>
      </c>
      <c r="U26" s="284">
        <v>2.52</v>
      </c>
      <c r="V26" s="284">
        <v>14.07</v>
      </c>
      <c r="W26" s="283">
        <v>101</v>
      </c>
      <c r="X26" s="535">
        <f t="shared" si="11"/>
        <v>15.199999999999996</v>
      </c>
      <c r="Y26" s="281">
        <v>5.49</v>
      </c>
      <c r="Z26" s="570">
        <f t="shared" si="3"/>
        <v>23</v>
      </c>
      <c r="AA26" s="283">
        <v>389.67</v>
      </c>
      <c r="AB26" s="284">
        <v>3.41</v>
      </c>
      <c r="AC26" s="284">
        <v>15.27</v>
      </c>
      <c r="AD26" s="535">
        <f>(Y26-Y14)/15*1000</f>
        <v>-23.333333333333311</v>
      </c>
      <c r="AE26" s="881"/>
      <c r="AF26" s="298" t="s">
        <v>100</v>
      </c>
      <c r="AG26" s="281">
        <v>3.62</v>
      </c>
      <c r="AH26" s="570">
        <f t="shared" si="4"/>
        <v>26</v>
      </c>
      <c r="AI26" s="283">
        <v>252</v>
      </c>
      <c r="AJ26" s="284">
        <v>2.99</v>
      </c>
      <c r="AK26" s="284">
        <v>13.83</v>
      </c>
      <c r="AL26" s="283">
        <v>104.67</v>
      </c>
      <c r="AM26" s="535">
        <f t="shared" si="12"/>
        <v>16.333333333333343</v>
      </c>
      <c r="AN26" s="281">
        <v>4.59</v>
      </c>
      <c r="AO26" s="570">
        <f t="shared" si="5"/>
        <v>9</v>
      </c>
      <c r="AP26" s="283">
        <v>266</v>
      </c>
      <c r="AQ26" s="284">
        <v>3.53</v>
      </c>
      <c r="AR26" s="284">
        <v>24.58</v>
      </c>
      <c r="AS26" s="535">
        <f t="shared" si="13"/>
        <v>5.4999999999999716</v>
      </c>
      <c r="AT26" s="881"/>
      <c r="AU26" s="298" t="s">
        <v>100</v>
      </c>
      <c r="AV26" s="281">
        <v>1.81</v>
      </c>
      <c r="AW26" s="570">
        <f t="shared" si="9"/>
        <v>19</v>
      </c>
      <c r="AX26" s="283">
        <v>159</v>
      </c>
      <c r="AY26" s="284">
        <v>17.39</v>
      </c>
      <c r="AZ26" s="284">
        <v>14.07</v>
      </c>
      <c r="BA26" s="283">
        <v>99.67</v>
      </c>
      <c r="BB26" s="306"/>
      <c r="BC26" s="305">
        <f t="shared" si="0"/>
        <v>4.2557142857142853</v>
      </c>
      <c r="BD26" s="572">
        <f t="shared" si="6"/>
        <v>28</v>
      </c>
    </row>
    <row r="27" spans="1:56" ht="13.5" customHeight="1" x14ac:dyDescent="0.25">
      <c r="A27" s="881"/>
      <c r="B27" s="298" t="s">
        <v>180</v>
      </c>
      <c r="C27" s="281">
        <v>2.73</v>
      </c>
      <c r="D27" s="570">
        <f t="shared" si="7"/>
        <v>22</v>
      </c>
      <c r="E27" s="283">
        <v>281.33</v>
      </c>
      <c r="F27" s="284">
        <v>1.57</v>
      </c>
      <c r="G27" s="284">
        <v>13.63</v>
      </c>
      <c r="H27" s="306"/>
      <c r="I27" s="281" t="s">
        <v>30</v>
      </c>
      <c r="J27" s="570"/>
      <c r="K27" s="283" t="s">
        <v>30</v>
      </c>
      <c r="L27" s="284" t="s">
        <v>30</v>
      </c>
      <c r="M27" s="284" t="s">
        <v>30</v>
      </c>
      <c r="N27" s="283" t="s">
        <v>30</v>
      </c>
      <c r="O27" s="535"/>
      <c r="P27" s="881"/>
      <c r="Q27" s="298" t="s">
        <v>180</v>
      </c>
      <c r="R27" s="281" t="s">
        <v>30</v>
      </c>
      <c r="S27" s="570"/>
      <c r="T27" s="283" t="s">
        <v>30</v>
      </c>
      <c r="U27" s="284" t="s">
        <v>30</v>
      </c>
      <c r="V27" s="284" t="s">
        <v>30</v>
      </c>
      <c r="W27" s="283" t="s">
        <v>30</v>
      </c>
      <c r="X27" s="535"/>
      <c r="Y27" s="281" t="s">
        <v>30</v>
      </c>
      <c r="Z27" s="570"/>
      <c r="AA27" s="283" t="s">
        <v>30</v>
      </c>
      <c r="AB27" s="284" t="s">
        <v>30</v>
      </c>
      <c r="AC27" s="284" t="s">
        <v>30</v>
      </c>
      <c r="AD27" s="535"/>
      <c r="AE27" s="881"/>
      <c r="AF27" s="298" t="s">
        <v>180</v>
      </c>
      <c r="AG27" s="281">
        <v>3.61</v>
      </c>
      <c r="AH27" s="570">
        <f t="shared" si="4"/>
        <v>27</v>
      </c>
      <c r="AI27" s="283">
        <v>252</v>
      </c>
      <c r="AJ27" s="284">
        <v>2.64</v>
      </c>
      <c r="AK27" s="284">
        <v>16.5</v>
      </c>
      <c r="AL27" s="283">
        <v>108</v>
      </c>
      <c r="AM27" s="535">
        <f t="shared" si="12"/>
        <v>15.666666666666659</v>
      </c>
      <c r="AN27" s="281" t="s">
        <v>30</v>
      </c>
      <c r="AO27" s="570"/>
      <c r="AP27" s="283" t="s">
        <v>30</v>
      </c>
      <c r="AQ27" s="284" t="s">
        <v>30</v>
      </c>
      <c r="AR27" s="284" t="s">
        <v>30</v>
      </c>
      <c r="AS27" s="535"/>
      <c r="AT27" s="881"/>
      <c r="AU27" s="298" t="s">
        <v>180</v>
      </c>
      <c r="AV27" s="281" t="s">
        <v>30</v>
      </c>
      <c r="AW27" s="570"/>
      <c r="AX27" s="283" t="s">
        <v>30</v>
      </c>
      <c r="AY27" s="284" t="s">
        <v>30</v>
      </c>
      <c r="AZ27" s="284" t="s">
        <v>30</v>
      </c>
      <c r="BA27" s="283" t="s">
        <v>30</v>
      </c>
      <c r="BB27" s="306"/>
      <c r="BC27" s="305">
        <f t="shared" si="0"/>
        <v>3.17</v>
      </c>
      <c r="BD27" s="572">
        <f t="shared" si="6"/>
        <v>34</v>
      </c>
    </row>
    <row r="28" spans="1:56" ht="13.5" customHeight="1" x14ac:dyDescent="0.25">
      <c r="A28" s="1073"/>
      <c r="B28" s="574" t="s">
        <v>181</v>
      </c>
      <c r="C28" s="281">
        <v>4.79</v>
      </c>
      <c r="D28" s="570">
        <f t="shared" si="7"/>
        <v>11</v>
      </c>
      <c r="E28" s="283">
        <v>259.33</v>
      </c>
      <c r="F28" s="284">
        <v>2.37</v>
      </c>
      <c r="G28" s="284">
        <v>14.1</v>
      </c>
      <c r="H28" s="306"/>
      <c r="I28" s="281" t="s">
        <v>30</v>
      </c>
      <c r="J28" s="570"/>
      <c r="K28" s="283" t="s">
        <v>30</v>
      </c>
      <c r="L28" s="284" t="s">
        <v>30</v>
      </c>
      <c r="M28" s="284" t="s">
        <v>30</v>
      </c>
      <c r="N28" s="283" t="s">
        <v>30</v>
      </c>
      <c r="O28" s="535"/>
      <c r="P28" s="1073"/>
      <c r="Q28" s="574" t="s">
        <v>181</v>
      </c>
      <c r="R28" s="281" t="s">
        <v>30</v>
      </c>
      <c r="S28" s="570"/>
      <c r="T28" s="283" t="s">
        <v>30</v>
      </c>
      <c r="U28" s="284" t="s">
        <v>30</v>
      </c>
      <c r="V28" s="284" t="s">
        <v>30</v>
      </c>
      <c r="W28" s="283" t="s">
        <v>30</v>
      </c>
      <c r="X28" s="535"/>
      <c r="Y28" s="281" t="s">
        <v>30</v>
      </c>
      <c r="Z28" s="570"/>
      <c r="AA28" s="283" t="s">
        <v>30</v>
      </c>
      <c r="AB28" s="284" t="s">
        <v>30</v>
      </c>
      <c r="AC28" s="284" t="s">
        <v>30</v>
      </c>
      <c r="AD28" s="535"/>
      <c r="AE28" s="1073"/>
      <c r="AF28" s="574" t="s">
        <v>181</v>
      </c>
      <c r="AG28" s="281">
        <v>3.63</v>
      </c>
      <c r="AH28" s="570">
        <f t="shared" si="4"/>
        <v>25</v>
      </c>
      <c r="AI28" s="283">
        <v>249.33</v>
      </c>
      <c r="AJ28" s="284">
        <v>2.77</v>
      </c>
      <c r="AK28" s="284">
        <v>19</v>
      </c>
      <c r="AL28" s="283">
        <v>104.33</v>
      </c>
      <c r="AM28" s="535">
        <f t="shared" si="12"/>
        <v>-2.6666666666666692</v>
      </c>
      <c r="AN28" s="281" t="s">
        <v>30</v>
      </c>
      <c r="AO28" s="570"/>
      <c r="AP28" s="283" t="s">
        <v>30</v>
      </c>
      <c r="AQ28" s="284" t="s">
        <v>30</v>
      </c>
      <c r="AR28" s="284" t="s">
        <v>30</v>
      </c>
      <c r="AS28" s="535"/>
      <c r="AT28" s="1073"/>
      <c r="AU28" s="574" t="s">
        <v>181</v>
      </c>
      <c r="AV28" s="281">
        <v>3.07</v>
      </c>
      <c r="AW28" s="570">
        <f t="shared" si="9"/>
        <v>9</v>
      </c>
      <c r="AX28" s="283">
        <v>200.67</v>
      </c>
      <c r="AY28" s="284">
        <v>21.35</v>
      </c>
      <c r="AZ28" s="284">
        <v>23.5</v>
      </c>
      <c r="BA28" s="283">
        <v>99.33</v>
      </c>
      <c r="BB28" s="306"/>
      <c r="BC28" s="305">
        <f t="shared" si="0"/>
        <v>3.83</v>
      </c>
      <c r="BD28" s="572">
        <f t="shared" si="6"/>
        <v>31</v>
      </c>
    </row>
    <row r="29" spans="1:56" ht="13.5" customHeight="1" x14ac:dyDescent="0.25">
      <c r="A29" s="1075" t="s">
        <v>396</v>
      </c>
      <c r="B29" s="298" t="s">
        <v>13</v>
      </c>
      <c r="C29" s="281">
        <v>6.67</v>
      </c>
      <c r="D29" s="570">
        <f t="shared" si="7"/>
        <v>1</v>
      </c>
      <c r="E29" s="283">
        <v>271.33</v>
      </c>
      <c r="F29" s="284">
        <v>2.31</v>
      </c>
      <c r="G29" s="284">
        <v>19.100000000000001</v>
      </c>
      <c r="H29" s="306">
        <f>(C29-C17)/37.5*1000</f>
        <v>15.999999999999989</v>
      </c>
      <c r="I29" s="281">
        <v>4.2699999999999996</v>
      </c>
      <c r="J29" s="570">
        <f t="shared" si="1"/>
        <v>20</v>
      </c>
      <c r="K29" s="283">
        <v>188.1</v>
      </c>
      <c r="L29" s="284">
        <v>2.2799999999999998</v>
      </c>
      <c r="M29" s="284">
        <v>28.13</v>
      </c>
      <c r="N29" s="283">
        <v>99.33</v>
      </c>
      <c r="O29" s="535">
        <f>(I29-I5)/50*1000</f>
        <v>22.599999999999987</v>
      </c>
      <c r="P29" s="1075" t="s">
        <v>396</v>
      </c>
      <c r="Q29" s="298" t="s">
        <v>13</v>
      </c>
      <c r="R29" s="281" t="s">
        <v>30</v>
      </c>
      <c r="S29" s="570"/>
      <c r="T29" s="283" t="s">
        <v>30</v>
      </c>
      <c r="U29" s="284" t="s">
        <v>30</v>
      </c>
      <c r="V29" s="284" t="s">
        <v>30</v>
      </c>
      <c r="W29" s="283" t="s">
        <v>30</v>
      </c>
      <c r="X29" s="535"/>
      <c r="Y29" s="281">
        <v>5.76</v>
      </c>
      <c r="Z29" s="570">
        <f t="shared" si="3"/>
        <v>19</v>
      </c>
      <c r="AA29" s="283">
        <v>263.67</v>
      </c>
      <c r="AB29" s="284">
        <v>4.33</v>
      </c>
      <c r="AC29" s="284">
        <v>20.63</v>
      </c>
      <c r="AD29" s="535">
        <f t="shared" ref="AD29:AD36" si="14">(Y29-Y5)/30*1000</f>
        <v>9.6666666666666679</v>
      </c>
      <c r="AE29" s="1075" t="s">
        <v>396</v>
      </c>
      <c r="AF29" s="298" t="s">
        <v>13</v>
      </c>
      <c r="AG29" s="281">
        <v>4.2300000000000004</v>
      </c>
      <c r="AH29" s="570">
        <f t="shared" si="4"/>
        <v>8</v>
      </c>
      <c r="AI29" s="283">
        <v>216.33</v>
      </c>
      <c r="AJ29" s="284">
        <v>3.94</v>
      </c>
      <c r="AK29" s="284">
        <v>21.43</v>
      </c>
      <c r="AL29" s="283">
        <v>98.33</v>
      </c>
      <c r="AM29" s="535">
        <f>(AG29-AG5)/60*1000</f>
        <v>9.666666666666675</v>
      </c>
      <c r="AN29" s="281">
        <v>4.3099999999999996</v>
      </c>
      <c r="AO29" s="570">
        <f t="shared" si="5"/>
        <v>17</v>
      </c>
      <c r="AP29" s="283">
        <v>249</v>
      </c>
      <c r="AQ29" s="284">
        <v>3.42</v>
      </c>
      <c r="AR29" s="284">
        <v>24.27</v>
      </c>
      <c r="AS29" s="535">
        <f>(AN29-AN5)/40*1000</f>
        <v>6.4999999999999947</v>
      </c>
      <c r="AT29" s="1075" t="s">
        <v>396</v>
      </c>
      <c r="AU29" s="298" t="s">
        <v>13</v>
      </c>
      <c r="AV29" s="281">
        <v>4.41</v>
      </c>
      <c r="AW29" s="570">
        <f t="shared" si="9"/>
        <v>4</v>
      </c>
      <c r="AX29" s="283">
        <v>134</v>
      </c>
      <c r="AY29" s="284">
        <v>32.020000000000003</v>
      </c>
      <c r="AZ29" s="284">
        <v>18.47</v>
      </c>
      <c r="BA29" s="283">
        <v>93.33</v>
      </c>
      <c r="BB29" s="306">
        <f>(AV29-AV17)/30*1000</f>
        <v>65</v>
      </c>
      <c r="BC29" s="305">
        <f t="shared" si="0"/>
        <v>4.9416666666666664</v>
      </c>
      <c r="BD29" s="572">
        <f t="shared" si="6"/>
        <v>2</v>
      </c>
    </row>
    <row r="30" spans="1:56" ht="13.5" customHeight="1" x14ac:dyDescent="0.25">
      <c r="A30" s="1076"/>
      <c r="B30" s="298" t="s">
        <v>14</v>
      </c>
      <c r="C30" s="281">
        <v>5.36</v>
      </c>
      <c r="D30" s="570">
        <f t="shared" si="7"/>
        <v>6</v>
      </c>
      <c r="E30" s="283">
        <v>236</v>
      </c>
      <c r="F30" s="284">
        <v>2.4500000000000002</v>
      </c>
      <c r="G30" s="284">
        <v>22.63</v>
      </c>
      <c r="H30" s="306">
        <f t="shared" ref="H30:H40" si="15">(C30-C18)/37.5*1000</f>
        <v>8.8000000000000025</v>
      </c>
      <c r="I30" s="281">
        <v>4.92</v>
      </c>
      <c r="J30" s="570">
        <f t="shared" si="1"/>
        <v>9</v>
      </c>
      <c r="K30" s="283">
        <v>214.8</v>
      </c>
      <c r="L30" s="284">
        <v>3.34</v>
      </c>
      <c r="M30" s="284">
        <v>28.26</v>
      </c>
      <c r="N30" s="283">
        <v>99</v>
      </c>
      <c r="O30" s="535">
        <f>(I30-I6)/50*1000</f>
        <v>9.5999999999999908</v>
      </c>
      <c r="P30" s="1076"/>
      <c r="Q30" s="298" t="s">
        <v>14</v>
      </c>
      <c r="R30" s="281" t="s">
        <v>30</v>
      </c>
      <c r="S30" s="570"/>
      <c r="T30" s="283" t="s">
        <v>30</v>
      </c>
      <c r="U30" s="284" t="s">
        <v>30</v>
      </c>
      <c r="V30" s="284" t="s">
        <v>30</v>
      </c>
      <c r="W30" s="283" t="s">
        <v>30</v>
      </c>
      <c r="X30" s="535"/>
      <c r="Y30" s="281">
        <v>5.54</v>
      </c>
      <c r="Z30" s="570">
        <f t="shared" si="3"/>
        <v>21</v>
      </c>
      <c r="AA30" s="283">
        <v>308.33</v>
      </c>
      <c r="AB30" s="284">
        <v>4.55</v>
      </c>
      <c r="AC30" s="284">
        <v>24.24</v>
      </c>
      <c r="AD30" s="535">
        <f t="shared" si="14"/>
        <v>12.000000000000011</v>
      </c>
      <c r="AE30" s="1076"/>
      <c r="AF30" s="298" t="s">
        <v>14</v>
      </c>
      <c r="AG30" s="281">
        <v>4.55</v>
      </c>
      <c r="AH30" s="570">
        <f t="shared" si="4"/>
        <v>3</v>
      </c>
      <c r="AI30" s="283">
        <v>230.33</v>
      </c>
      <c r="AJ30" s="284">
        <v>3.83</v>
      </c>
      <c r="AK30" s="284">
        <v>23.47</v>
      </c>
      <c r="AL30" s="283">
        <v>106</v>
      </c>
      <c r="AM30" s="535">
        <f t="shared" ref="AM30:AM40" si="16">(AG30-AG6)/60*1000</f>
        <v>20.833333333333332</v>
      </c>
      <c r="AN30" s="281">
        <v>4.4800000000000004</v>
      </c>
      <c r="AO30" s="570">
        <f t="shared" si="5"/>
        <v>12</v>
      </c>
      <c r="AP30" s="283">
        <v>260.33</v>
      </c>
      <c r="AQ30" s="284">
        <v>3.13</v>
      </c>
      <c r="AR30" s="284">
        <v>24.18</v>
      </c>
      <c r="AS30" s="535">
        <f t="shared" ref="AS30:AS38" si="17">(AN30-AN6)/40*1000</f>
        <v>15.500000000000014</v>
      </c>
      <c r="AT30" s="1076"/>
      <c r="AU30" s="298" t="s">
        <v>14</v>
      </c>
      <c r="AV30" s="281">
        <v>3.42</v>
      </c>
      <c r="AW30" s="570">
        <f t="shared" si="9"/>
        <v>7</v>
      </c>
      <c r="AX30" s="283">
        <v>195</v>
      </c>
      <c r="AY30" s="284">
        <v>26.13</v>
      </c>
      <c r="AZ30" s="284">
        <v>24.93</v>
      </c>
      <c r="BA30" s="283">
        <v>97.67</v>
      </c>
      <c r="BB30" s="306">
        <f t="shared" ref="BB30:BB40" si="18">(AV30-AV18)/30*1000</f>
        <v>27.333333333333329</v>
      </c>
      <c r="BC30" s="305">
        <f t="shared" si="0"/>
        <v>4.7116666666666669</v>
      </c>
      <c r="BD30" s="572">
        <f t="shared" si="6"/>
        <v>11</v>
      </c>
    </row>
    <row r="31" spans="1:56" ht="13.5" customHeight="1" x14ac:dyDescent="0.25">
      <c r="A31" s="1076"/>
      <c r="B31" s="298" t="s">
        <v>15</v>
      </c>
      <c r="C31" s="281">
        <v>4.6900000000000004</v>
      </c>
      <c r="D31" s="570">
        <f t="shared" si="7"/>
        <v>13</v>
      </c>
      <c r="E31" s="283">
        <v>263</v>
      </c>
      <c r="F31" s="284">
        <v>3.23</v>
      </c>
      <c r="G31" s="284">
        <v>23.3</v>
      </c>
      <c r="H31" s="306">
        <f t="shared" si="15"/>
        <v>-13.599999999999994</v>
      </c>
      <c r="I31" s="281">
        <v>4.42</v>
      </c>
      <c r="J31" s="570">
        <f t="shared" si="1"/>
        <v>18</v>
      </c>
      <c r="K31" s="283">
        <v>212</v>
      </c>
      <c r="L31" s="284">
        <v>2.86</v>
      </c>
      <c r="M31" s="284">
        <v>27.72</v>
      </c>
      <c r="N31" s="283">
        <v>99</v>
      </c>
      <c r="O31" s="535">
        <f t="shared" ref="O31:O38" si="19">(I31-I7)/50*1000</f>
        <v>17.599999999999998</v>
      </c>
      <c r="P31" s="1076"/>
      <c r="Q31" s="298" t="s">
        <v>15</v>
      </c>
      <c r="R31" s="281" t="s">
        <v>30</v>
      </c>
      <c r="S31" s="570"/>
      <c r="T31" s="283" t="s">
        <v>30</v>
      </c>
      <c r="U31" s="284" t="s">
        <v>30</v>
      </c>
      <c r="V31" s="284" t="s">
        <v>30</v>
      </c>
      <c r="W31" s="283" t="s">
        <v>30</v>
      </c>
      <c r="X31" s="535"/>
      <c r="Y31" s="281">
        <v>7.3</v>
      </c>
      <c r="Z31" s="570">
        <f t="shared" si="3"/>
        <v>3</v>
      </c>
      <c r="AA31" s="283">
        <v>306</v>
      </c>
      <c r="AB31" s="284">
        <v>4.87</v>
      </c>
      <c r="AC31" s="284">
        <v>25.4</v>
      </c>
      <c r="AD31" s="535">
        <f t="shared" si="14"/>
        <v>18.999999999999979</v>
      </c>
      <c r="AE31" s="1076"/>
      <c r="AF31" s="298" t="s">
        <v>15</v>
      </c>
      <c r="AG31" s="281">
        <v>4.87</v>
      </c>
      <c r="AH31" s="570">
        <f t="shared" si="4"/>
        <v>1</v>
      </c>
      <c r="AI31" s="283">
        <v>223.33</v>
      </c>
      <c r="AJ31" s="284">
        <v>3.68</v>
      </c>
      <c r="AK31" s="284">
        <v>25.3</v>
      </c>
      <c r="AL31" s="283">
        <v>96.67</v>
      </c>
      <c r="AM31" s="535">
        <f t="shared" si="16"/>
        <v>10.166666666666673</v>
      </c>
      <c r="AN31" s="281">
        <v>4.78</v>
      </c>
      <c r="AO31" s="570">
        <f t="shared" si="5"/>
        <v>2</v>
      </c>
      <c r="AP31" s="283">
        <v>277</v>
      </c>
      <c r="AQ31" s="284">
        <v>3.46</v>
      </c>
      <c r="AR31" s="284">
        <v>24.5</v>
      </c>
      <c r="AS31" s="535">
        <f t="shared" si="17"/>
        <v>11.750000000000016</v>
      </c>
      <c r="AT31" s="1076"/>
      <c r="AU31" s="298" t="s">
        <v>15</v>
      </c>
      <c r="AV31" s="281">
        <v>3.1</v>
      </c>
      <c r="AW31" s="570">
        <f t="shared" si="9"/>
        <v>8</v>
      </c>
      <c r="AX31" s="283">
        <v>170.33</v>
      </c>
      <c r="AY31" s="284">
        <v>21.07</v>
      </c>
      <c r="AZ31" s="284">
        <v>23.43</v>
      </c>
      <c r="BA31" s="283">
        <v>98.67</v>
      </c>
      <c r="BB31" s="306">
        <f t="shared" si="18"/>
        <v>16</v>
      </c>
      <c r="BC31" s="305">
        <f t="shared" si="0"/>
        <v>4.8600000000000003</v>
      </c>
      <c r="BD31" s="572">
        <f t="shared" si="6"/>
        <v>4</v>
      </c>
    </row>
    <row r="32" spans="1:56" ht="13.5" customHeight="1" x14ac:dyDescent="0.25">
      <c r="A32" s="1076"/>
      <c r="B32" s="298" t="s">
        <v>16</v>
      </c>
      <c r="C32" s="281">
        <v>4.0199999999999996</v>
      </c>
      <c r="D32" s="570">
        <f t="shared" si="7"/>
        <v>18</v>
      </c>
      <c r="E32" s="283">
        <v>222</v>
      </c>
      <c r="F32" s="284">
        <v>2.21</v>
      </c>
      <c r="G32" s="284">
        <v>20.8</v>
      </c>
      <c r="H32" s="306">
        <f t="shared" si="15"/>
        <v>-2.6666666666666807</v>
      </c>
      <c r="I32" s="281">
        <v>4.78</v>
      </c>
      <c r="J32" s="570">
        <f t="shared" si="1"/>
        <v>11</v>
      </c>
      <c r="K32" s="283">
        <v>214.33</v>
      </c>
      <c r="L32" s="284">
        <v>3.11</v>
      </c>
      <c r="M32" s="284">
        <v>27</v>
      </c>
      <c r="N32" s="283">
        <v>99</v>
      </c>
      <c r="O32" s="535">
        <f t="shared" si="19"/>
        <v>20.8</v>
      </c>
      <c r="P32" s="1076"/>
      <c r="Q32" s="298" t="s">
        <v>16</v>
      </c>
      <c r="R32" s="281" t="s">
        <v>30</v>
      </c>
      <c r="S32" s="570"/>
      <c r="T32" s="283" t="s">
        <v>30</v>
      </c>
      <c r="U32" s="284" t="s">
        <v>30</v>
      </c>
      <c r="V32" s="284" t="s">
        <v>30</v>
      </c>
      <c r="W32" s="283" t="s">
        <v>30</v>
      </c>
      <c r="X32" s="535"/>
      <c r="Y32" s="281">
        <v>8.09</v>
      </c>
      <c r="Z32" s="570">
        <f t="shared" si="3"/>
        <v>1</v>
      </c>
      <c r="AA32" s="283">
        <v>328.33</v>
      </c>
      <c r="AB32" s="284">
        <v>4.25</v>
      </c>
      <c r="AC32" s="284">
        <v>24.38</v>
      </c>
      <c r="AD32" s="535">
        <f t="shared" si="14"/>
        <v>27.333333333333343</v>
      </c>
      <c r="AE32" s="1076"/>
      <c r="AF32" s="298" t="s">
        <v>16</v>
      </c>
      <c r="AG32" s="281">
        <v>4.5599999999999996</v>
      </c>
      <c r="AH32" s="570">
        <f t="shared" si="4"/>
        <v>2</v>
      </c>
      <c r="AI32" s="283">
        <v>217.33</v>
      </c>
      <c r="AJ32" s="284">
        <v>4.1399999999999997</v>
      </c>
      <c r="AK32" s="284">
        <v>23.27</v>
      </c>
      <c r="AL32" s="283">
        <v>106.33</v>
      </c>
      <c r="AM32" s="535">
        <f t="shared" si="16"/>
        <v>16.166666666666664</v>
      </c>
      <c r="AN32" s="281">
        <v>4.28</v>
      </c>
      <c r="AO32" s="570">
        <f t="shared" si="5"/>
        <v>19</v>
      </c>
      <c r="AP32" s="283">
        <v>247</v>
      </c>
      <c r="AQ32" s="284">
        <v>3.52</v>
      </c>
      <c r="AR32" s="284">
        <v>24.28</v>
      </c>
      <c r="AS32" s="535">
        <f t="shared" si="17"/>
        <v>10.500000000000009</v>
      </c>
      <c r="AT32" s="1076"/>
      <c r="AU32" s="298" t="s">
        <v>16</v>
      </c>
      <c r="AV32" s="281">
        <v>2.31</v>
      </c>
      <c r="AW32" s="570">
        <f t="shared" si="9"/>
        <v>16</v>
      </c>
      <c r="AX32" s="283">
        <v>150.33000000000001</v>
      </c>
      <c r="AY32" s="284">
        <v>23.15</v>
      </c>
      <c r="AZ32" s="284">
        <v>21.23</v>
      </c>
      <c r="BA32" s="283">
        <v>94.67</v>
      </c>
      <c r="BB32" s="306">
        <f t="shared" si="18"/>
        <v>6.9999999999999982</v>
      </c>
      <c r="BC32" s="305">
        <f t="shared" si="0"/>
        <v>4.6733333333333329</v>
      </c>
      <c r="BD32" s="572">
        <f t="shared" si="6"/>
        <v>13</v>
      </c>
    </row>
    <row r="33" spans="1:56" ht="13.5" customHeight="1" x14ac:dyDescent="0.25">
      <c r="A33" s="1076"/>
      <c r="B33" s="298" t="s">
        <v>56</v>
      </c>
      <c r="C33" s="281">
        <v>4.74</v>
      </c>
      <c r="D33" s="570">
        <f t="shared" si="7"/>
        <v>12</v>
      </c>
      <c r="E33" s="283">
        <v>219.33</v>
      </c>
      <c r="F33" s="284">
        <v>3.11</v>
      </c>
      <c r="G33" s="284">
        <v>20.73</v>
      </c>
      <c r="H33" s="306">
        <f t="shared" si="15"/>
        <v>9.8666666666666689</v>
      </c>
      <c r="I33" s="281">
        <v>5.77</v>
      </c>
      <c r="J33" s="570">
        <f t="shared" si="1"/>
        <v>2</v>
      </c>
      <c r="K33" s="283">
        <v>232.07</v>
      </c>
      <c r="L33" s="284">
        <v>3.8</v>
      </c>
      <c r="M33" s="284">
        <v>32.29</v>
      </c>
      <c r="N33" s="283">
        <v>99</v>
      </c>
      <c r="O33" s="535">
        <f t="shared" si="19"/>
        <v>24.599999999999991</v>
      </c>
      <c r="P33" s="1076"/>
      <c r="Q33" s="298" t="s">
        <v>56</v>
      </c>
      <c r="R33" s="281" t="s">
        <v>30</v>
      </c>
      <c r="S33" s="570"/>
      <c r="T33" s="283" t="s">
        <v>30</v>
      </c>
      <c r="U33" s="284" t="s">
        <v>30</v>
      </c>
      <c r="V33" s="284" t="s">
        <v>30</v>
      </c>
      <c r="W33" s="283" t="s">
        <v>30</v>
      </c>
      <c r="X33" s="535"/>
      <c r="Y33" s="281">
        <v>6.04</v>
      </c>
      <c r="Z33" s="570">
        <f t="shared" si="3"/>
        <v>11</v>
      </c>
      <c r="AA33" s="283">
        <v>334.67</v>
      </c>
      <c r="AB33" s="284">
        <v>4.26</v>
      </c>
      <c r="AC33" s="284">
        <v>20.7</v>
      </c>
      <c r="AD33" s="535">
        <f t="shared" si="14"/>
        <v>-29.000000000000004</v>
      </c>
      <c r="AE33" s="1076"/>
      <c r="AF33" s="298" t="s">
        <v>56</v>
      </c>
      <c r="AG33" s="281">
        <v>4.03</v>
      </c>
      <c r="AH33" s="570">
        <f t="shared" si="4"/>
        <v>10</v>
      </c>
      <c r="AI33" s="283">
        <v>197.33</v>
      </c>
      <c r="AJ33" s="284">
        <v>4.3</v>
      </c>
      <c r="AK33" s="284">
        <v>21.67</v>
      </c>
      <c r="AL33" s="283">
        <v>105.67</v>
      </c>
      <c r="AM33" s="535">
        <f t="shared" si="16"/>
        <v>6.3333333333333393</v>
      </c>
      <c r="AN33" s="281">
        <v>4.62</v>
      </c>
      <c r="AO33" s="570">
        <f t="shared" si="5"/>
        <v>7</v>
      </c>
      <c r="AP33" s="283">
        <v>268</v>
      </c>
      <c r="AQ33" s="284">
        <v>3.41</v>
      </c>
      <c r="AR33" s="284">
        <v>24.39</v>
      </c>
      <c r="AS33" s="535">
        <f t="shared" si="17"/>
        <v>11.000000000000011</v>
      </c>
      <c r="AT33" s="1076"/>
      <c r="AU33" s="298" t="s">
        <v>56</v>
      </c>
      <c r="AV33" s="281">
        <v>2.7</v>
      </c>
      <c r="AW33" s="570">
        <f t="shared" si="9"/>
        <v>10</v>
      </c>
      <c r="AX33" s="283">
        <v>117.67</v>
      </c>
      <c r="AY33" s="284">
        <v>21.91</v>
      </c>
      <c r="AZ33" s="284">
        <v>18.399999999999999</v>
      </c>
      <c r="BA33" s="283">
        <v>101</v>
      </c>
      <c r="BB33" s="306">
        <f t="shared" si="18"/>
        <v>28.333333333333336</v>
      </c>
      <c r="BC33" s="305">
        <f t="shared" si="0"/>
        <v>4.6500000000000004</v>
      </c>
      <c r="BD33" s="572">
        <f t="shared" si="6"/>
        <v>14</v>
      </c>
    </row>
    <row r="34" spans="1:56" ht="13.5" customHeight="1" x14ac:dyDescent="0.25">
      <c r="A34" s="1076"/>
      <c r="B34" s="298" t="s">
        <v>57</v>
      </c>
      <c r="C34" s="281">
        <v>5.32</v>
      </c>
      <c r="D34" s="570">
        <f t="shared" si="7"/>
        <v>7</v>
      </c>
      <c r="E34" s="283">
        <v>314</v>
      </c>
      <c r="F34" s="284">
        <v>2.25</v>
      </c>
      <c r="G34" s="284">
        <v>20.8</v>
      </c>
      <c r="H34" s="306">
        <f t="shared" si="15"/>
        <v>12.000000000000005</v>
      </c>
      <c r="I34" s="281">
        <v>5.53</v>
      </c>
      <c r="J34" s="570">
        <f t="shared" si="1"/>
        <v>7</v>
      </c>
      <c r="K34" s="283">
        <v>226.33</v>
      </c>
      <c r="L34" s="284">
        <v>3.56</v>
      </c>
      <c r="M34" s="284">
        <v>28.89</v>
      </c>
      <c r="N34" s="283">
        <v>99</v>
      </c>
      <c r="O34" s="535">
        <f t="shared" si="19"/>
        <v>21.400000000000006</v>
      </c>
      <c r="P34" s="1076"/>
      <c r="Q34" s="298" t="s">
        <v>57</v>
      </c>
      <c r="R34" s="281" t="s">
        <v>30</v>
      </c>
      <c r="S34" s="570"/>
      <c r="T34" s="283" t="s">
        <v>30</v>
      </c>
      <c r="U34" s="284" t="s">
        <v>30</v>
      </c>
      <c r="V34" s="284" t="s">
        <v>30</v>
      </c>
      <c r="W34" s="283" t="s">
        <v>30</v>
      </c>
      <c r="X34" s="535"/>
      <c r="Y34" s="281">
        <v>6.02</v>
      </c>
      <c r="Z34" s="570">
        <f t="shared" si="3"/>
        <v>13</v>
      </c>
      <c r="AA34" s="283">
        <v>304.67</v>
      </c>
      <c r="AB34" s="284">
        <v>3.33</v>
      </c>
      <c r="AC34" s="284">
        <v>22.3</v>
      </c>
      <c r="AD34" s="535">
        <f t="shared" si="14"/>
        <v>4.6666666666666554</v>
      </c>
      <c r="AE34" s="1076"/>
      <c r="AF34" s="298" t="s">
        <v>57</v>
      </c>
      <c r="AG34" s="281">
        <v>3.25</v>
      </c>
      <c r="AH34" s="570">
        <f t="shared" si="4"/>
        <v>31</v>
      </c>
      <c r="AI34" s="283">
        <v>226.33</v>
      </c>
      <c r="AJ34" s="284">
        <v>3.23</v>
      </c>
      <c r="AK34" s="284">
        <v>23.13</v>
      </c>
      <c r="AL34" s="283">
        <v>88.67</v>
      </c>
      <c r="AM34" s="535">
        <f t="shared" si="16"/>
        <v>-12.333333333333337</v>
      </c>
      <c r="AN34" s="281">
        <v>4.75</v>
      </c>
      <c r="AO34" s="570">
        <f t="shared" si="5"/>
        <v>4</v>
      </c>
      <c r="AP34" s="283">
        <v>275.67</v>
      </c>
      <c r="AQ34" s="284">
        <v>3.59</v>
      </c>
      <c r="AR34" s="284">
        <v>24.6</v>
      </c>
      <c r="AS34" s="535">
        <f t="shared" si="17"/>
        <v>10.000000000000009</v>
      </c>
      <c r="AT34" s="1076"/>
      <c r="AU34" s="298" t="s">
        <v>57</v>
      </c>
      <c r="AV34" s="281">
        <v>4.5599999999999996</v>
      </c>
      <c r="AW34" s="570">
        <f t="shared" si="9"/>
        <v>1</v>
      </c>
      <c r="AX34" s="283">
        <v>170.33</v>
      </c>
      <c r="AY34" s="284">
        <v>20.29</v>
      </c>
      <c r="AZ34" s="284">
        <v>31.47</v>
      </c>
      <c r="BA34" s="283">
        <v>82.67</v>
      </c>
      <c r="BB34" s="306">
        <f t="shared" si="18"/>
        <v>110</v>
      </c>
      <c r="BC34" s="305">
        <f t="shared" si="0"/>
        <v>4.9050000000000002</v>
      </c>
      <c r="BD34" s="572">
        <f t="shared" si="6"/>
        <v>3</v>
      </c>
    </row>
    <row r="35" spans="1:56" ht="13.5" customHeight="1" x14ac:dyDescent="0.25">
      <c r="A35" s="1076"/>
      <c r="B35" s="298" t="s">
        <v>58</v>
      </c>
      <c r="C35" s="281">
        <v>5.99</v>
      </c>
      <c r="D35" s="570">
        <f t="shared" si="7"/>
        <v>3</v>
      </c>
      <c r="E35" s="283">
        <v>318.33</v>
      </c>
      <c r="F35" s="284">
        <v>2.21</v>
      </c>
      <c r="G35" s="284">
        <v>28.47</v>
      </c>
      <c r="H35" s="306">
        <f t="shared" si="15"/>
        <v>11.466666666666683</v>
      </c>
      <c r="I35" s="281">
        <v>5.63</v>
      </c>
      <c r="J35" s="570">
        <f t="shared" si="1"/>
        <v>4</v>
      </c>
      <c r="K35" s="283">
        <v>230.53</v>
      </c>
      <c r="L35" s="284">
        <v>3.73</v>
      </c>
      <c r="M35" s="284">
        <v>30.37</v>
      </c>
      <c r="N35" s="283">
        <v>99.67</v>
      </c>
      <c r="O35" s="535">
        <f t="shared" si="19"/>
        <v>22.200000000000006</v>
      </c>
      <c r="P35" s="1076"/>
      <c r="Q35" s="298" t="s">
        <v>58</v>
      </c>
      <c r="R35" s="281" t="s">
        <v>30</v>
      </c>
      <c r="S35" s="570"/>
      <c r="T35" s="283" t="s">
        <v>30</v>
      </c>
      <c r="U35" s="284" t="s">
        <v>30</v>
      </c>
      <c r="V35" s="284" t="s">
        <v>30</v>
      </c>
      <c r="W35" s="283" t="s">
        <v>30</v>
      </c>
      <c r="X35" s="535"/>
      <c r="Y35" s="281">
        <v>5.98</v>
      </c>
      <c r="Z35" s="570">
        <f t="shared" si="3"/>
        <v>15</v>
      </c>
      <c r="AA35" s="283">
        <v>336.67</v>
      </c>
      <c r="AB35" s="284">
        <v>2.83</v>
      </c>
      <c r="AC35" s="284">
        <v>26.74</v>
      </c>
      <c r="AD35" s="535">
        <f t="shared" si="14"/>
        <v>55.666666666666693</v>
      </c>
      <c r="AE35" s="1076"/>
      <c r="AF35" s="298" t="s">
        <v>58</v>
      </c>
      <c r="AG35" s="281">
        <v>3.97</v>
      </c>
      <c r="AH35" s="570">
        <f t="shared" si="4"/>
        <v>13</v>
      </c>
      <c r="AI35" s="283">
        <v>215</v>
      </c>
      <c r="AJ35" s="284">
        <v>3.83</v>
      </c>
      <c r="AK35" s="284">
        <v>29.86</v>
      </c>
      <c r="AL35" s="283">
        <v>87.67</v>
      </c>
      <c r="AM35" s="535">
        <f t="shared" si="16"/>
        <v>4.166666666666667</v>
      </c>
      <c r="AN35" s="281">
        <v>4.78</v>
      </c>
      <c r="AO35" s="570">
        <f t="shared" si="5"/>
        <v>2</v>
      </c>
      <c r="AP35" s="283">
        <v>279</v>
      </c>
      <c r="AQ35" s="284">
        <v>3.52</v>
      </c>
      <c r="AR35" s="284">
        <v>24.51</v>
      </c>
      <c r="AS35" s="535">
        <f t="shared" si="17"/>
        <v>14.000000000000012</v>
      </c>
      <c r="AT35" s="1076"/>
      <c r="AU35" s="298" t="s">
        <v>58</v>
      </c>
      <c r="AV35" s="281">
        <v>4.42</v>
      </c>
      <c r="AW35" s="570">
        <f t="shared" si="9"/>
        <v>3</v>
      </c>
      <c r="AX35" s="283">
        <v>189.67</v>
      </c>
      <c r="AY35" s="284">
        <v>21.01</v>
      </c>
      <c r="AZ35" s="284">
        <v>25.43</v>
      </c>
      <c r="BA35" s="283">
        <v>84.33</v>
      </c>
      <c r="BB35" s="306">
        <f t="shared" si="18"/>
        <v>64.999999999999986</v>
      </c>
      <c r="BC35" s="305">
        <f t="shared" si="0"/>
        <v>5.1283333333333339</v>
      </c>
      <c r="BD35" s="572">
        <f t="shared" si="6"/>
        <v>1</v>
      </c>
    </row>
    <row r="36" spans="1:56" ht="13.5" customHeight="1" x14ac:dyDescent="0.25">
      <c r="A36" s="1076"/>
      <c r="B36" s="298" t="s">
        <v>59</v>
      </c>
      <c r="C36" s="281">
        <v>3.5</v>
      </c>
      <c r="D36" s="570">
        <f t="shared" si="7"/>
        <v>20</v>
      </c>
      <c r="E36" s="283">
        <v>297.33</v>
      </c>
      <c r="F36" s="284">
        <v>2.15</v>
      </c>
      <c r="G36" s="284">
        <v>18.37</v>
      </c>
      <c r="H36" s="306">
        <f t="shared" si="15"/>
        <v>-14.666666666666661</v>
      </c>
      <c r="I36" s="281">
        <v>4.2699999999999996</v>
      </c>
      <c r="J36" s="570">
        <f t="shared" si="1"/>
        <v>20</v>
      </c>
      <c r="K36" s="283">
        <v>197.6</v>
      </c>
      <c r="L36" s="284">
        <v>2.83</v>
      </c>
      <c r="M36" s="284">
        <v>27.43</v>
      </c>
      <c r="N36" s="283">
        <v>99.67</v>
      </c>
      <c r="O36" s="535">
        <f t="shared" si="19"/>
        <v>21.599999999999994</v>
      </c>
      <c r="P36" s="1076"/>
      <c r="Q36" s="298" t="s">
        <v>59</v>
      </c>
      <c r="R36" s="281" t="s">
        <v>30</v>
      </c>
      <c r="S36" s="570"/>
      <c r="T36" s="283" t="s">
        <v>30</v>
      </c>
      <c r="U36" s="284" t="s">
        <v>30</v>
      </c>
      <c r="V36" s="284" t="s">
        <v>30</v>
      </c>
      <c r="W36" s="283" t="s">
        <v>30</v>
      </c>
      <c r="X36" s="535"/>
      <c r="Y36" s="281">
        <v>6.04</v>
      </c>
      <c r="Z36" s="570">
        <f t="shared" si="3"/>
        <v>11</v>
      </c>
      <c r="AA36" s="283">
        <v>331</v>
      </c>
      <c r="AB36" s="284">
        <v>3.49</v>
      </c>
      <c r="AC36" s="284">
        <v>20.56</v>
      </c>
      <c r="AD36" s="535">
        <f t="shared" si="14"/>
        <v>-5.0000000000000124</v>
      </c>
      <c r="AE36" s="1076"/>
      <c r="AF36" s="298" t="s">
        <v>59</v>
      </c>
      <c r="AG36" s="281">
        <v>4.43</v>
      </c>
      <c r="AH36" s="570">
        <f t="shared" si="4"/>
        <v>4</v>
      </c>
      <c r="AI36" s="283">
        <v>242.67</v>
      </c>
      <c r="AJ36" s="284">
        <v>3.05</v>
      </c>
      <c r="AK36" s="284">
        <v>19.75</v>
      </c>
      <c r="AL36" s="283">
        <v>106</v>
      </c>
      <c r="AM36" s="535">
        <f t="shared" si="16"/>
        <v>14.499999999999995</v>
      </c>
      <c r="AN36" s="281">
        <v>4.8499999999999996</v>
      </c>
      <c r="AO36" s="570">
        <f t="shared" si="5"/>
        <v>1</v>
      </c>
      <c r="AP36" s="283">
        <v>282</v>
      </c>
      <c r="AQ36" s="284">
        <v>3.61</v>
      </c>
      <c r="AR36" s="284">
        <v>24.81</v>
      </c>
      <c r="AS36" s="535">
        <f t="shared" si="17"/>
        <v>5.7499999999999885</v>
      </c>
      <c r="AT36" s="1076"/>
      <c r="AU36" s="298" t="s">
        <v>59</v>
      </c>
      <c r="AV36" s="281">
        <v>4.33</v>
      </c>
      <c r="AW36" s="570">
        <f t="shared" si="9"/>
        <v>5</v>
      </c>
      <c r="AX36" s="283">
        <v>177</v>
      </c>
      <c r="AY36" s="284">
        <v>21.6</v>
      </c>
      <c r="AZ36" s="284">
        <v>20.6</v>
      </c>
      <c r="BA36" s="283">
        <v>99</v>
      </c>
      <c r="BB36" s="306">
        <f t="shared" si="18"/>
        <v>55</v>
      </c>
      <c r="BC36" s="305">
        <f t="shared" si="0"/>
        <v>4.5699999999999994</v>
      </c>
      <c r="BD36" s="572">
        <f t="shared" si="6"/>
        <v>17</v>
      </c>
    </row>
    <row r="37" spans="1:56" ht="13.5" customHeight="1" x14ac:dyDescent="0.25">
      <c r="A37" s="1076"/>
      <c r="B37" s="298" t="s">
        <v>99</v>
      </c>
      <c r="C37" s="294" t="s">
        <v>30</v>
      </c>
      <c r="D37" s="570"/>
      <c r="E37" s="291" t="s">
        <v>30</v>
      </c>
      <c r="F37" s="291" t="s">
        <v>30</v>
      </c>
      <c r="G37" s="291" t="s">
        <v>30</v>
      </c>
      <c r="H37" s="306"/>
      <c r="I37" s="281" t="s">
        <v>30</v>
      </c>
      <c r="J37" s="570"/>
      <c r="K37" s="283" t="s">
        <v>30</v>
      </c>
      <c r="L37" s="284" t="s">
        <v>30</v>
      </c>
      <c r="M37" s="284" t="s">
        <v>30</v>
      </c>
      <c r="N37" s="283" t="s">
        <v>30</v>
      </c>
      <c r="O37" s="535"/>
      <c r="P37" s="1076"/>
      <c r="Q37" s="298" t="s">
        <v>99</v>
      </c>
      <c r="R37" s="281" t="s">
        <v>30</v>
      </c>
      <c r="S37" s="570"/>
      <c r="T37" s="283" t="s">
        <v>30</v>
      </c>
      <c r="U37" s="284" t="s">
        <v>30</v>
      </c>
      <c r="V37" s="284" t="s">
        <v>30</v>
      </c>
      <c r="W37" s="283" t="s">
        <v>30</v>
      </c>
      <c r="X37" s="535"/>
      <c r="Y37" s="281" t="s">
        <v>30</v>
      </c>
      <c r="Z37" s="570"/>
      <c r="AA37" s="283" t="s">
        <v>30</v>
      </c>
      <c r="AB37" s="284" t="s">
        <v>30</v>
      </c>
      <c r="AC37" s="284" t="s">
        <v>30</v>
      </c>
      <c r="AD37" s="535"/>
      <c r="AE37" s="1076"/>
      <c r="AF37" s="298" t="s">
        <v>99</v>
      </c>
      <c r="AG37" s="281" t="s">
        <v>30</v>
      </c>
      <c r="AH37" s="570"/>
      <c r="AI37" s="283" t="s">
        <v>30</v>
      </c>
      <c r="AJ37" s="284" t="s">
        <v>30</v>
      </c>
      <c r="AK37" s="284" t="s">
        <v>30</v>
      </c>
      <c r="AL37" s="283" t="s">
        <v>30</v>
      </c>
      <c r="AM37" s="535"/>
      <c r="AN37" s="281" t="s">
        <v>30</v>
      </c>
      <c r="AO37" s="570"/>
      <c r="AP37" s="283" t="s">
        <v>30</v>
      </c>
      <c r="AQ37" s="284" t="s">
        <v>30</v>
      </c>
      <c r="AR37" s="284" t="s">
        <v>30</v>
      </c>
      <c r="AS37" s="535"/>
      <c r="AT37" s="1076"/>
      <c r="AU37" s="298" t="s">
        <v>99</v>
      </c>
      <c r="AV37" s="281" t="s">
        <v>30</v>
      </c>
      <c r="AW37" s="570"/>
      <c r="AX37" s="283" t="s">
        <v>30</v>
      </c>
      <c r="AY37" s="284" t="s">
        <v>30</v>
      </c>
      <c r="AZ37" s="284" t="s">
        <v>30</v>
      </c>
      <c r="BA37" s="283" t="s">
        <v>30</v>
      </c>
      <c r="BB37" s="306"/>
      <c r="BC37" s="305"/>
      <c r="BD37" s="572"/>
    </row>
    <row r="38" spans="1:56" ht="13.5" customHeight="1" x14ac:dyDescent="0.25">
      <c r="A38" s="1076"/>
      <c r="B38" s="298" t="s">
        <v>100</v>
      </c>
      <c r="C38" s="281">
        <v>4.37</v>
      </c>
      <c r="D38" s="570">
        <f t="shared" si="7"/>
        <v>14</v>
      </c>
      <c r="E38" s="283">
        <v>335</v>
      </c>
      <c r="F38" s="284">
        <v>1.95</v>
      </c>
      <c r="G38" s="284">
        <v>13.6</v>
      </c>
      <c r="H38" s="306">
        <f t="shared" si="15"/>
        <v>11.199999999999998</v>
      </c>
      <c r="I38" s="281">
        <v>5.82</v>
      </c>
      <c r="J38" s="570">
        <f t="shared" si="1"/>
        <v>1</v>
      </c>
      <c r="K38" s="283">
        <v>239.7</v>
      </c>
      <c r="L38" s="284">
        <v>3.84</v>
      </c>
      <c r="M38" s="284">
        <v>33.21</v>
      </c>
      <c r="N38" s="283">
        <v>99.33</v>
      </c>
      <c r="O38" s="535">
        <f t="shared" si="19"/>
        <v>24.2</v>
      </c>
      <c r="P38" s="1076"/>
      <c r="Q38" s="298" t="s">
        <v>100</v>
      </c>
      <c r="R38" s="281" t="s">
        <v>30</v>
      </c>
      <c r="S38" s="570"/>
      <c r="T38" s="283" t="s">
        <v>30</v>
      </c>
      <c r="U38" s="284" t="s">
        <v>30</v>
      </c>
      <c r="V38" s="284" t="s">
        <v>30</v>
      </c>
      <c r="W38" s="283" t="s">
        <v>30</v>
      </c>
      <c r="X38" s="535"/>
      <c r="Y38" s="281">
        <v>5.54</v>
      </c>
      <c r="Z38" s="570">
        <f t="shared" si="3"/>
        <v>21</v>
      </c>
      <c r="AA38" s="283">
        <v>374</v>
      </c>
      <c r="AB38" s="284">
        <v>3.37</v>
      </c>
      <c r="AC38" s="284">
        <v>15.34</v>
      </c>
      <c r="AD38" s="535">
        <f>(Y38-Y14)/30*1000</f>
        <v>-9.9999999999999929</v>
      </c>
      <c r="AE38" s="1076"/>
      <c r="AF38" s="298" t="s">
        <v>100</v>
      </c>
      <c r="AG38" s="281">
        <v>4.1500000000000004</v>
      </c>
      <c r="AH38" s="570">
        <f t="shared" si="4"/>
        <v>9</v>
      </c>
      <c r="AI38" s="283">
        <v>266</v>
      </c>
      <c r="AJ38" s="284">
        <v>2.2799999999999998</v>
      </c>
      <c r="AK38" s="284">
        <v>13.57</v>
      </c>
      <c r="AL38" s="283">
        <v>104.67</v>
      </c>
      <c r="AM38" s="535">
        <f t="shared" si="16"/>
        <v>17.000000000000007</v>
      </c>
      <c r="AN38" s="281">
        <v>4.72</v>
      </c>
      <c r="AO38" s="570">
        <f t="shared" si="5"/>
        <v>5</v>
      </c>
      <c r="AP38" s="283">
        <v>271.67</v>
      </c>
      <c r="AQ38" s="284">
        <v>3.55</v>
      </c>
      <c r="AR38" s="284">
        <v>24.62</v>
      </c>
      <c r="AS38" s="535">
        <f t="shared" si="17"/>
        <v>5.9999999999999831</v>
      </c>
      <c r="AT38" s="1076"/>
      <c r="AU38" s="298" t="s">
        <v>100</v>
      </c>
      <c r="AV38" s="281">
        <v>4.2699999999999996</v>
      </c>
      <c r="AW38" s="570">
        <f t="shared" si="9"/>
        <v>6</v>
      </c>
      <c r="AX38" s="283">
        <v>189.33</v>
      </c>
      <c r="AY38" s="284">
        <v>16.2</v>
      </c>
      <c r="AZ38" s="284">
        <v>20.67</v>
      </c>
      <c r="BA38" s="283">
        <v>101</v>
      </c>
      <c r="BB38" s="306">
        <f t="shared" si="18"/>
        <v>81.999999999999986</v>
      </c>
      <c r="BC38" s="305">
        <f>AVERAGE(C38,I38,Y38,R38,AG38,AN38,AV38)</f>
        <v>4.8116666666666665</v>
      </c>
      <c r="BD38" s="572">
        <f t="shared" si="6"/>
        <v>6</v>
      </c>
    </row>
    <row r="39" spans="1:56" ht="13.5" customHeight="1" x14ac:dyDescent="0.25">
      <c r="A39" s="1076"/>
      <c r="B39" s="298" t="s">
        <v>180</v>
      </c>
      <c r="C39" s="281">
        <v>3.15</v>
      </c>
      <c r="D39" s="570">
        <f t="shared" si="7"/>
        <v>21</v>
      </c>
      <c r="E39" s="283">
        <v>254.67</v>
      </c>
      <c r="F39" s="284">
        <v>2.15</v>
      </c>
      <c r="G39" s="284">
        <v>14.5</v>
      </c>
      <c r="H39" s="306">
        <f t="shared" si="15"/>
        <v>11.199999999999998</v>
      </c>
      <c r="I39" s="281" t="s">
        <v>30</v>
      </c>
      <c r="J39" s="570"/>
      <c r="K39" s="283" t="s">
        <v>30</v>
      </c>
      <c r="L39" s="284" t="s">
        <v>30</v>
      </c>
      <c r="M39" s="284" t="s">
        <v>30</v>
      </c>
      <c r="N39" s="283" t="s">
        <v>30</v>
      </c>
      <c r="O39" s="535"/>
      <c r="P39" s="1076"/>
      <c r="Q39" s="298" t="s">
        <v>180</v>
      </c>
      <c r="R39" s="281" t="s">
        <v>30</v>
      </c>
      <c r="S39" s="570"/>
      <c r="T39" s="283" t="s">
        <v>30</v>
      </c>
      <c r="U39" s="284" t="s">
        <v>30</v>
      </c>
      <c r="V39" s="284" t="s">
        <v>30</v>
      </c>
      <c r="W39" s="283" t="s">
        <v>30</v>
      </c>
      <c r="X39" s="535"/>
      <c r="Y39" s="281" t="s">
        <v>30</v>
      </c>
      <c r="Z39" s="570"/>
      <c r="AA39" s="283" t="s">
        <v>30</v>
      </c>
      <c r="AB39" s="284" t="s">
        <v>30</v>
      </c>
      <c r="AC39" s="284" t="s">
        <v>30</v>
      </c>
      <c r="AD39" s="535"/>
      <c r="AE39" s="1076"/>
      <c r="AF39" s="298" t="s">
        <v>180</v>
      </c>
      <c r="AG39" s="281">
        <v>3.99</v>
      </c>
      <c r="AH39" s="570">
        <f t="shared" si="4"/>
        <v>11</v>
      </c>
      <c r="AI39" s="283">
        <v>265</v>
      </c>
      <c r="AJ39" s="284">
        <v>2.2200000000000002</v>
      </c>
      <c r="AK39" s="284">
        <v>17.8</v>
      </c>
      <c r="AL39" s="283">
        <v>107.67</v>
      </c>
      <c r="AM39" s="535">
        <f t="shared" si="16"/>
        <v>14.166666666666668</v>
      </c>
      <c r="AN39" s="281" t="s">
        <v>30</v>
      </c>
      <c r="AO39" s="570"/>
      <c r="AP39" s="283" t="s">
        <v>30</v>
      </c>
      <c r="AQ39" s="284" t="s">
        <v>30</v>
      </c>
      <c r="AR39" s="284" t="s">
        <v>30</v>
      </c>
      <c r="AS39" s="535"/>
      <c r="AT39" s="1076"/>
      <c r="AU39" s="298" t="s">
        <v>180</v>
      </c>
      <c r="AV39" s="281" t="s">
        <v>30</v>
      </c>
      <c r="AW39" s="570"/>
      <c r="AX39" s="283" t="s">
        <v>30</v>
      </c>
      <c r="AY39" s="284" t="s">
        <v>30</v>
      </c>
      <c r="AZ39" s="284" t="s">
        <v>30</v>
      </c>
      <c r="BA39" s="283" t="s">
        <v>30</v>
      </c>
      <c r="BB39" s="306"/>
      <c r="BC39" s="305">
        <f>AVERAGE(C39,I39,Y39,R39,AG39,AN39,AV39)</f>
        <v>3.5700000000000003</v>
      </c>
      <c r="BD39" s="572">
        <f t="shared" si="6"/>
        <v>33</v>
      </c>
    </row>
    <row r="40" spans="1:56" ht="13.5" customHeight="1" x14ac:dyDescent="0.25">
      <c r="A40" s="1076"/>
      <c r="B40" s="298" t="s">
        <v>181</v>
      </c>
      <c r="C40" s="281">
        <v>5.76</v>
      </c>
      <c r="D40" s="570">
        <f t="shared" si="7"/>
        <v>4</v>
      </c>
      <c r="E40" s="283">
        <v>339</v>
      </c>
      <c r="F40" s="284">
        <v>2.65</v>
      </c>
      <c r="G40" s="284">
        <v>15.55</v>
      </c>
      <c r="H40" s="306">
        <f t="shared" si="15"/>
        <v>25.86666666666666</v>
      </c>
      <c r="I40" s="281" t="s">
        <v>30</v>
      </c>
      <c r="J40" s="570"/>
      <c r="K40" s="283" t="s">
        <v>30</v>
      </c>
      <c r="L40" s="284" t="s">
        <v>30</v>
      </c>
      <c r="M40" s="284" t="s">
        <v>30</v>
      </c>
      <c r="N40" s="283" t="s">
        <v>30</v>
      </c>
      <c r="O40" s="535"/>
      <c r="P40" s="1076"/>
      <c r="Q40" s="298" t="s">
        <v>181</v>
      </c>
      <c r="R40" s="281" t="s">
        <v>30</v>
      </c>
      <c r="S40" s="570"/>
      <c r="T40" s="283" t="s">
        <v>30</v>
      </c>
      <c r="U40" s="284" t="s">
        <v>30</v>
      </c>
      <c r="V40" s="284" t="s">
        <v>30</v>
      </c>
      <c r="W40" s="283" t="s">
        <v>30</v>
      </c>
      <c r="X40" s="535"/>
      <c r="Y40" s="281" t="s">
        <v>30</v>
      </c>
      <c r="Z40" s="570"/>
      <c r="AA40" s="283" t="s">
        <v>30</v>
      </c>
      <c r="AB40" s="284" t="s">
        <v>30</v>
      </c>
      <c r="AC40" s="284" t="s">
        <v>30</v>
      </c>
      <c r="AD40" s="535"/>
      <c r="AE40" s="1076"/>
      <c r="AF40" s="298" t="s">
        <v>181</v>
      </c>
      <c r="AG40" s="281">
        <v>3.67</v>
      </c>
      <c r="AH40" s="570">
        <f t="shared" si="4"/>
        <v>21</v>
      </c>
      <c r="AI40" s="283">
        <v>257.67</v>
      </c>
      <c r="AJ40" s="284">
        <v>3.01</v>
      </c>
      <c r="AK40" s="284">
        <v>19.12</v>
      </c>
      <c r="AL40" s="283">
        <v>104.67</v>
      </c>
      <c r="AM40" s="535">
        <f t="shared" si="16"/>
        <v>-0.6666666666666673</v>
      </c>
      <c r="AN40" s="281" t="s">
        <v>30</v>
      </c>
      <c r="AO40" s="570"/>
      <c r="AP40" s="283" t="s">
        <v>30</v>
      </c>
      <c r="AQ40" s="284" t="s">
        <v>30</v>
      </c>
      <c r="AR40" s="284" t="s">
        <v>30</v>
      </c>
      <c r="AS40" s="535"/>
      <c r="AT40" s="1076"/>
      <c r="AU40" s="298" t="s">
        <v>181</v>
      </c>
      <c r="AV40" s="281">
        <v>4.4800000000000004</v>
      </c>
      <c r="AW40" s="570">
        <f t="shared" si="9"/>
        <v>2</v>
      </c>
      <c r="AX40" s="283">
        <v>223.33</v>
      </c>
      <c r="AY40" s="284">
        <v>22.93</v>
      </c>
      <c r="AZ40" s="284">
        <v>24</v>
      </c>
      <c r="BA40" s="283">
        <v>100.67</v>
      </c>
      <c r="BB40" s="306">
        <f t="shared" si="18"/>
        <v>47.000000000000021</v>
      </c>
      <c r="BC40" s="305">
        <f>AVERAGE(C40,I40,Y40,R40,AG40,AN40,AV40)</f>
        <v>4.6366666666666667</v>
      </c>
      <c r="BD40" s="572">
        <f t="shared" si="6"/>
        <v>15</v>
      </c>
    </row>
    <row r="41" spans="1:56" s="559" customFormat="1" ht="13.5" customHeight="1" x14ac:dyDescent="0.25">
      <c r="A41" s="1079" t="s">
        <v>61</v>
      </c>
      <c r="B41" s="1080"/>
      <c r="C41" s="298"/>
      <c r="D41" s="295"/>
      <c r="E41" s="295"/>
      <c r="F41" s="295"/>
      <c r="G41" s="295"/>
      <c r="H41" s="295"/>
      <c r="I41" s="298"/>
      <c r="J41" s="295"/>
      <c r="K41" s="295"/>
      <c r="L41" s="295"/>
      <c r="M41" s="295"/>
      <c r="N41" s="295"/>
      <c r="O41" s="571"/>
      <c r="P41" s="1079" t="s">
        <v>61</v>
      </c>
      <c r="Q41" s="1080"/>
      <c r="R41" s="298"/>
      <c r="S41" s="295"/>
      <c r="T41" s="295"/>
      <c r="U41" s="295"/>
      <c r="V41" s="295"/>
      <c r="W41" s="295"/>
      <c r="X41" s="571"/>
      <c r="Y41" s="298"/>
      <c r="Z41" s="295"/>
      <c r="AA41" s="295"/>
      <c r="AB41" s="295"/>
      <c r="AC41" s="295"/>
      <c r="AD41" s="571"/>
      <c r="AE41" s="1079" t="s">
        <v>61</v>
      </c>
      <c r="AF41" s="1080"/>
      <c r="AG41" s="298"/>
      <c r="AH41" s="295"/>
      <c r="AI41" s="295"/>
      <c r="AJ41" s="295"/>
      <c r="AK41" s="295"/>
      <c r="AL41" s="295"/>
      <c r="AM41" s="571"/>
      <c r="AN41" s="298"/>
      <c r="AO41" s="295"/>
      <c r="AP41" s="295"/>
      <c r="AQ41" s="295"/>
      <c r="AR41" s="295"/>
      <c r="AS41" s="571"/>
      <c r="AT41" s="1079" t="s">
        <v>61</v>
      </c>
      <c r="AU41" s="1080"/>
      <c r="AV41" s="298"/>
      <c r="AW41" s="295"/>
      <c r="AX41" s="295"/>
      <c r="AY41" s="295"/>
      <c r="AZ41" s="295"/>
      <c r="BA41" s="295"/>
      <c r="BB41" s="295"/>
      <c r="BC41" s="575"/>
      <c r="BD41" s="576"/>
    </row>
    <row r="42" spans="1:56" s="579" customFormat="1" ht="13.5" customHeight="1" x14ac:dyDescent="0.25">
      <c r="A42" s="1077" t="s">
        <v>397</v>
      </c>
      <c r="B42" s="1078"/>
      <c r="C42" s="294">
        <v>0.62</v>
      </c>
      <c r="D42" s="295"/>
      <c r="E42" s="291">
        <v>24.96</v>
      </c>
      <c r="F42" s="291">
        <v>0.28000000000000003</v>
      </c>
      <c r="G42" s="291" t="s">
        <v>20</v>
      </c>
      <c r="H42" s="295"/>
      <c r="I42" s="294" t="s">
        <v>20</v>
      </c>
      <c r="J42" s="295"/>
      <c r="K42" s="291" t="s">
        <v>20</v>
      </c>
      <c r="L42" s="291" t="s">
        <v>20</v>
      </c>
      <c r="M42" s="291" t="s">
        <v>20</v>
      </c>
      <c r="N42" s="291">
        <v>1.34</v>
      </c>
      <c r="O42" s="571"/>
      <c r="P42" s="1077" t="s">
        <v>397</v>
      </c>
      <c r="Q42" s="1078"/>
      <c r="R42" s="294" t="s">
        <v>20</v>
      </c>
      <c r="S42" s="295"/>
      <c r="T42" s="291" t="s">
        <v>20</v>
      </c>
      <c r="U42" s="291" t="s">
        <v>20</v>
      </c>
      <c r="V42" s="291" t="s">
        <v>20</v>
      </c>
      <c r="W42" s="291" t="s">
        <v>20</v>
      </c>
      <c r="X42" s="571"/>
      <c r="Y42" s="294">
        <v>0.57999999999999996</v>
      </c>
      <c r="Z42" s="295"/>
      <c r="AA42" s="291" t="s">
        <v>20</v>
      </c>
      <c r="AB42" s="291">
        <v>0.23</v>
      </c>
      <c r="AC42" s="291" t="s">
        <v>20</v>
      </c>
      <c r="AD42" s="571"/>
      <c r="AE42" s="1077" t="s">
        <v>397</v>
      </c>
      <c r="AF42" s="1078"/>
      <c r="AG42" s="294" t="s">
        <v>20</v>
      </c>
      <c r="AH42" s="295"/>
      <c r="AI42" s="291" t="s">
        <v>20</v>
      </c>
      <c r="AJ42" s="291" t="s">
        <v>20</v>
      </c>
      <c r="AK42" s="291" t="s">
        <v>20</v>
      </c>
      <c r="AL42" s="291" t="s">
        <v>20</v>
      </c>
      <c r="AM42" s="571"/>
      <c r="AN42" s="294" t="s">
        <v>20</v>
      </c>
      <c r="AO42" s="295"/>
      <c r="AP42" s="291" t="s">
        <v>20</v>
      </c>
      <c r="AQ42" s="291" t="s">
        <v>20</v>
      </c>
      <c r="AR42" s="291" t="s">
        <v>20</v>
      </c>
      <c r="AS42" s="571"/>
      <c r="AT42" s="1077" t="s">
        <v>397</v>
      </c>
      <c r="AU42" s="1078"/>
      <c r="AV42" s="294" t="s">
        <v>20</v>
      </c>
      <c r="AW42" s="295"/>
      <c r="AX42" s="291" t="s">
        <v>20</v>
      </c>
      <c r="AY42" s="291" t="s">
        <v>20</v>
      </c>
      <c r="AZ42" s="291" t="s">
        <v>20</v>
      </c>
      <c r="BA42" s="291" t="s">
        <v>20</v>
      </c>
      <c r="BB42" s="295"/>
      <c r="BC42" s="577"/>
      <c r="BD42" s="578"/>
    </row>
    <row r="43" spans="1:56" s="579" customFormat="1" ht="13.5" customHeight="1" x14ac:dyDescent="0.25">
      <c r="A43" s="1077" t="s">
        <v>398</v>
      </c>
      <c r="B43" s="1078"/>
      <c r="C43" s="294">
        <v>0.84</v>
      </c>
      <c r="D43" s="295"/>
      <c r="E43" s="291">
        <v>27.18</v>
      </c>
      <c r="F43" s="291">
        <v>0.33</v>
      </c>
      <c r="G43" s="291" t="s">
        <v>20</v>
      </c>
      <c r="H43" s="295"/>
      <c r="I43" s="294" t="s">
        <v>20</v>
      </c>
      <c r="J43" s="295"/>
      <c r="K43" s="291" t="s">
        <v>20</v>
      </c>
      <c r="L43" s="291" t="s">
        <v>20</v>
      </c>
      <c r="M43" s="291" t="s">
        <v>20</v>
      </c>
      <c r="N43" s="291">
        <v>1.33</v>
      </c>
      <c r="O43" s="571"/>
      <c r="P43" s="1077" t="s">
        <v>398</v>
      </c>
      <c r="Q43" s="1078"/>
      <c r="R43" s="294" t="s">
        <v>20</v>
      </c>
      <c r="S43" s="295"/>
      <c r="T43" s="291" t="s">
        <v>20</v>
      </c>
      <c r="U43" s="291" t="s">
        <v>20</v>
      </c>
      <c r="V43" s="291" t="s">
        <v>20</v>
      </c>
      <c r="W43" s="291" t="s">
        <v>20</v>
      </c>
      <c r="X43" s="571"/>
      <c r="Y43" s="294">
        <v>0.55000000000000004</v>
      </c>
      <c r="Z43" s="295"/>
      <c r="AA43" s="291" t="s">
        <v>20</v>
      </c>
      <c r="AB43" s="291">
        <v>0.22</v>
      </c>
      <c r="AC43" s="291" t="s">
        <v>20</v>
      </c>
      <c r="AD43" s="571"/>
      <c r="AE43" s="1077" t="s">
        <v>398</v>
      </c>
      <c r="AF43" s="1078"/>
      <c r="AG43" s="294" t="s">
        <v>20</v>
      </c>
      <c r="AH43" s="295"/>
      <c r="AI43" s="291" t="s">
        <v>20</v>
      </c>
      <c r="AJ43" s="291" t="s">
        <v>20</v>
      </c>
      <c r="AK43" s="291" t="s">
        <v>20</v>
      </c>
      <c r="AL43" s="291" t="s">
        <v>20</v>
      </c>
      <c r="AM43" s="571"/>
      <c r="AN43" s="294" t="s">
        <v>20</v>
      </c>
      <c r="AO43" s="295"/>
      <c r="AP43" s="291" t="s">
        <v>20</v>
      </c>
      <c r="AQ43" s="291" t="s">
        <v>20</v>
      </c>
      <c r="AR43" s="291" t="s">
        <v>20</v>
      </c>
      <c r="AS43" s="571"/>
      <c r="AT43" s="1077" t="s">
        <v>398</v>
      </c>
      <c r="AU43" s="1078"/>
      <c r="AV43" s="294" t="s">
        <v>20</v>
      </c>
      <c r="AW43" s="295"/>
      <c r="AX43" s="291" t="s">
        <v>20</v>
      </c>
      <c r="AY43" s="291" t="s">
        <v>20</v>
      </c>
      <c r="AZ43" s="291" t="s">
        <v>20</v>
      </c>
      <c r="BA43" s="291" t="s">
        <v>20</v>
      </c>
      <c r="BB43" s="295"/>
      <c r="BC43" s="577"/>
      <c r="BD43" s="578"/>
    </row>
    <row r="44" spans="1:56" s="559" customFormat="1" ht="13.5" customHeight="1" x14ac:dyDescent="0.25">
      <c r="A44" s="580"/>
      <c r="B44" s="581"/>
      <c r="C44" s="298"/>
      <c r="D44" s="295"/>
      <c r="E44" s="295"/>
      <c r="F44" s="295"/>
      <c r="G44" s="295"/>
      <c r="H44" s="537"/>
      <c r="I44" s="298"/>
      <c r="J44" s="295"/>
      <c r="K44" s="295"/>
      <c r="L44" s="295"/>
      <c r="M44" s="295"/>
      <c r="N44" s="295"/>
      <c r="O44" s="582"/>
      <c r="P44" s="580"/>
      <c r="Q44" s="581"/>
      <c r="R44" s="298"/>
      <c r="S44" s="295"/>
      <c r="T44" s="295"/>
      <c r="U44" s="295"/>
      <c r="V44" s="295"/>
      <c r="W44" s="295"/>
      <c r="X44" s="582"/>
      <c r="Y44" s="298"/>
      <c r="Z44" s="295"/>
      <c r="AA44" s="295"/>
      <c r="AB44" s="295"/>
      <c r="AC44" s="295"/>
      <c r="AD44" s="582"/>
      <c r="AE44" s="580"/>
      <c r="AF44" s="581"/>
      <c r="AG44" s="298"/>
      <c r="AH44" s="295"/>
      <c r="AI44" s="295"/>
      <c r="AJ44" s="295"/>
      <c r="AK44" s="295"/>
      <c r="AL44" s="295"/>
      <c r="AM44" s="582"/>
      <c r="AN44" s="298"/>
      <c r="AO44" s="295"/>
      <c r="AP44" s="295"/>
      <c r="AQ44" s="295"/>
      <c r="AR44" s="295"/>
      <c r="AS44" s="582"/>
      <c r="AT44" s="580"/>
      <c r="AU44" s="581"/>
      <c r="AV44" s="298"/>
      <c r="AW44" s="295"/>
      <c r="AX44" s="295"/>
      <c r="AY44" s="295"/>
      <c r="AZ44" s="295"/>
      <c r="BA44" s="295"/>
      <c r="BB44" s="537"/>
      <c r="BC44" s="575"/>
      <c r="BD44" s="576"/>
    </row>
    <row r="45" spans="1:56" s="559" customFormat="1" ht="13.5" customHeight="1" x14ac:dyDescent="0.25">
      <c r="A45" s="1079" t="s">
        <v>399</v>
      </c>
      <c r="B45" s="1080"/>
      <c r="C45" s="294" t="s">
        <v>30</v>
      </c>
      <c r="D45" s="570"/>
      <c r="E45" s="291" t="s">
        <v>30</v>
      </c>
      <c r="F45" s="291" t="s">
        <v>30</v>
      </c>
      <c r="G45" s="291" t="s">
        <v>30</v>
      </c>
      <c r="H45" s="537"/>
      <c r="I45" s="305">
        <f>AVERAGE(I5:I16)</f>
        <v>4.0200000000000005</v>
      </c>
      <c r="J45" s="570">
        <f>RANK(I45,I$45:I$47)</f>
        <v>3</v>
      </c>
      <c r="K45" s="537">
        <f>AVERAGE(K5:K16)</f>
        <v>187.49999999999997</v>
      </c>
      <c r="L45" s="306">
        <f>AVERAGE(L5:L16)</f>
        <v>2.8777777777777782</v>
      </c>
      <c r="M45" s="306">
        <f t="shared" ref="M45" si="20">AVERAGE(M5:M16)</f>
        <v>27.562222222222221</v>
      </c>
      <c r="N45" s="537">
        <f>AVERAGE(N5:N16)</f>
        <v>96.925555555555547</v>
      </c>
      <c r="O45" s="582"/>
      <c r="P45" s="1079" t="s">
        <v>399</v>
      </c>
      <c r="Q45" s="1080"/>
      <c r="R45" s="305">
        <f>AVERAGE(R5:R16)</f>
        <v>4.6659999999999995</v>
      </c>
      <c r="S45" s="570">
        <f>RANK(R45,R$45:R$47)</f>
        <v>2</v>
      </c>
      <c r="T45" s="537">
        <f>AVERAGE(T5:T16)</f>
        <v>364.65100000000001</v>
      </c>
      <c r="U45" s="306">
        <f>AVERAGE(U5:U16)</f>
        <v>3.5219999999999998</v>
      </c>
      <c r="V45" s="306">
        <f t="shared" ref="V45" si="21">AVERAGE(V5:V16)</f>
        <v>21.431000000000001</v>
      </c>
      <c r="W45" s="537">
        <f>AVERAGE(W5:W16)</f>
        <v>100.566</v>
      </c>
      <c r="X45" s="582"/>
      <c r="Y45" s="305">
        <f>AVERAGE(Y5:Y16)</f>
        <v>5.9755555555555553</v>
      </c>
      <c r="Z45" s="570">
        <f>RANK(Y45,Y$45:Y$47)</f>
        <v>3</v>
      </c>
      <c r="AA45" s="537">
        <f>AVERAGE(AA5:AA16)</f>
        <v>314.66777777777781</v>
      </c>
      <c r="AB45" s="306">
        <f>AVERAGE(AB5:AB16)</f>
        <v>3.8255555555555554</v>
      </c>
      <c r="AC45" s="306">
        <f t="shared" ref="AC45" si="22">AVERAGE(AC5:AC16)</f>
        <v>21.61888888888889</v>
      </c>
      <c r="AD45" s="582"/>
      <c r="AE45" s="1079" t="s">
        <v>399</v>
      </c>
      <c r="AF45" s="1080"/>
      <c r="AG45" s="305">
        <f>AVERAGE(AG5:AG16)</f>
        <v>3.6090909090909089</v>
      </c>
      <c r="AH45" s="570">
        <f>RANK(AG45,AG$45:AG$47)</f>
        <v>3</v>
      </c>
      <c r="AI45" s="537">
        <f>AVERAGE(AI5:AI16)</f>
        <v>213.84909090909093</v>
      </c>
      <c r="AJ45" s="306">
        <f>AVERAGE(AJ5:AJ16)</f>
        <v>3.05</v>
      </c>
      <c r="AK45" s="306">
        <f t="shared" ref="AK45" si="23">AVERAGE(AK5:AK16)</f>
        <v>21.08</v>
      </c>
      <c r="AL45" s="537">
        <f>AVERAGE(AL5:AL16)</f>
        <v>100.8190909090909</v>
      </c>
      <c r="AM45" s="582"/>
      <c r="AN45" s="305">
        <f>AVERAGE(AN5:AN16)</f>
        <v>4.2144444444444433</v>
      </c>
      <c r="AO45" s="570">
        <f>RANK(AN45,AN$45:AN$47)</f>
        <v>3</v>
      </c>
      <c r="AP45" s="537">
        <f>AVERAGE(AP5:AP16)</f>
        <v>244.62888888888887</v>
      </c>
      <c r="AQ45" s="306">
        <f>AVERAGE(AQ5:AQ16)</f>
        <v>3.382222222222222</v>
      </c>
      <c r="AR45" s="306">
        <f t="shared" ref="AR45" si="24">AVERAGE(AR5:AR16)</f>
        <v>24.313333333333333</v>
      </c>
      <c r="AS45" s="582"/>
      <c r="AT45" s="1079" t="s">
        <v>399</v>
      </c>
      <c r="AU45" s="1080"/>
      <c r="AV45" s="305"/>
      <c r="AW45" s="570"/>
      <c r="AX45" s="537"/>
      <c r="AY45" s="306"/>
      <c r="AZ45" s="306"/>
      <c r="BA45" s="537"/>
      <c r="BB45" s="537"/>
      <c r="BC45" s="305">
        <f>AVERAGE(C45,I45,Y45,R45,AG45,AN45,AV45)</f>
        <v>4.4970181818181816</v>
      </c>
      <c r="BD45" s="572">
        <f>RANK(BC45,BC$45:BC$47)</f>
        <v>2</v>
      </c>
    </row>
    <row r="46" spans="1:56" s="559" customFormat="1" ht="13.5" customHeight="1" x14ac:dyDescent="0.25">
      <c r="A46" s="1079" t="s">
        <v>400</v>
      </c>
      <c r="B46" s="1080"/>
      <c r="C46" s="305">
        <f>AVERAGE(C17:C28)</f>
        <v>4.6127272727272732</v>
      </c>
      <c r="D46" s="570">
        <f t="shared" ref="D46:D47" si="25">RANK(C46,C$45:C$47)</f>
        <v>2</v>
      </c>
      <c r="E46" s="537">
        <f t="shared" ref="E46:G46" si="26">AVERAGE(E17:E28)</f>
        <v>256.57454545454544</v>
      </c>
      <c r="F46" s="306">
        <f>AVERAGE(F17:F28)</f>
        <v>2.5609090909090915</v>
      </c>
      <c r="G46" s="306">
        <f t="shared" si="26"/>
        <v>20.260909090909088</v>
      </c>
      <c r="H46" s="306"/>
      <c r="I46" s="305">
        <f>AVERAGE(I17:I28)</f>
        <v>4.9588888888888896</v>
      </c>
      <c r="J46" s="570">
        <f t="shared" ref="J46:J47" si="27">RANK(I46,I$45:I$47)</f>
        <v>2</v>
      </c>
      <c r="K46" s="537">
        <f>AVERAGE(K17:K28)</f>
        <v>204.15222222222221</v>
      </c>
      <c r="L46" s="306">
        <f t="shared" ref="L46" si="28">AVERAGE(L17:L28)</f>
        <v>3.1222222222222222</v>
      </c>
      <c r="M46" s="306">
        <f>AVERAGE(M17:M28)</f>
        <v>28.36</v>
      </c>
      <c r="N46" s="537">
        <f>AVERAGE(N17:N28)</f>
        <v>98.444444444444457</v>
      </c>
      <c r="O46" s="535">
        <f>(I46-I45)/25*1000</f>
        <v>37.555555555555564</v>
      </c>
      <c r="P46" s="1079" t="s">
        <v>400</v>
      </c>
      <c r="Q46" s="1080"/>
      <c r="R46" s="305">
        <f>AVERAGE(R17:R28)</f>
        <v>5.0759999999999996</v>
      </c>
      <c r="S46" s="570">
        <f>RANK(R46,R$45:R$47)</f>
        <v>1</v>
      </c>
      <c r="T46" s="537">
        <f>AVERAGE(T17:T28)</f>
        <v>370.483</v>
      </c>
      <c r="U46" s="306">
        <f t="shared" ref="U46" si="29">AVERAGE(U17:U28)</f>
        <v>3.6680000000000006</v>
      </c>
      <c r="V46" s="306">
        <f>AVERAGE(V17:V28)</f>
        <v>22.027999999999999</v>
      </c>
      <c r="W46" s="537">
        <f>AVERAGE(W17:W28)</f>
        <v>100.63300000000001</v>
      </c>
      <c r="X46" s="535">
        <f>(R46-R45)/25*1000</f>
        <v>16.400000000000006</v>
      </c>
      <c r="Y46" s="305">
        <f>AVERAGE(Y17:Y28)</f>
        <v>6.1144444444444455</v>
      </c>
      <c r="Z46" s="570">
        <f t="shared" ref="Z46:Z47" si="30">RANK(Y46,Y$45:Y$47)</f>
        <v>2</v>
      </c>
      <c r="AA46" s="537">
        <f>AVERAGE(AA17:AA28)</f>
        <v>325.07444444444445</v>
      </c>
      <c r="AB46" s="306">
        <f t="shared" ref="AB46" si="31">AVERAGE(AB17:AB28)</f>
        <v>3.9399999999999995</v>
      </c>
      <c r="AC46" s="306">
        <f>AVERAGE(AC17:AC28)</f>
        <v>22.16</v>
      </c>
      <c r="AD46" s="535">
        <f>(Y46-Y45)/25*1000</f>
        <v>5.5555555555556069</v>
      </c>
      <c r="AE46" s="1079" t="s">
        <v>400</v>
      </c>
      <c r="AF46" s="1080"/>
      <c r="AG46" s="305">
        <f>AVERAGE(AG17:AG28)</f>
        <v>3.8445454545454538</v>
      </c>
      <c r="AH46" s="570">
        <f t="shared" ref="AH46:AH47" si="32">RANK(AG46,AG$45:AG$47)</f>
        <v>2</v>
      </c>
      <c r="AI46" s="537">
        <f>AVERAGE(AI17:AI28)</f>
        <v>223.90818181818179</v>
      </c>
      <c r="AJ46" s="306">
        <f t="shared" ref="AJ46" si="33">AVERAGE(AJ17:AJ28)</f>
        <v>3.2690909090909099</v>
      </c>
      <c r="AK46" s="306">
        <f>AVERAGE(AK17:AK28)</f>
        <v>21.236363636363635</v>
      </c>
      <c r="AL46" s="537">
        <f>AVERAGE(AL17:AL28)</f>
        <v>101.06090909090908</v>
      </c>
      <c r="AM46" s="535">
        <f>(AG46-AG45)/25*1000</f>
        <v>9.4181818181817967</v>
      </c>
      <c r="AN46" s="305">
        <f>AVERAGE(AN17:AN28)</f>
        <v>4.4177777777777765</v>
      </c>
      <c r="AO46" s="570">
        <f t="shared" ref="AO46:AO47" si="34">RANK(AN46,AN$45:AN$47)</f>
        <v>2</v>
      </c>
      <c r="AP46" s="537">
        <f>AVERAGE(AP17:AP28)</f>
        <v>255.33333333333334</v>
      </c>
      <c r="AQ46" s="306">
        <f t="shared" ref="AQ46" si="35">AVERAGE(AQ17:AQ28)</f>
        <v>3.4399999999999995</v>
      </c>
      <c r="AR46" s="306">
        <f>AVERAGE(AR17:AR28)</f>
        <v>24.408888888888889</v>
      </c>
      <c r="AS46" s="535">
        <f>(AN46-AN45)/20*1000</f>
        <v>10.166666666666657</v>
      </c>
      <c r="AT46" s="1079" t="s">
        <v>400</v>
      </c>
      <c r="AU46" s="1080"/>
      <c r="AV46" s="305">
        <f>AVERAGE(AV17:AV28)</f>
        <v>2.2920000000000003</v>
      </c>
      <c r="AW46" s="570">
        <f t="shared" ref="AW46:AW47" si="36">RANK(AV46,AV$45:AV$47)</f>
        <v>2</v>
      </c>
      <c r="AX46" s="537">
        <f>AVERAGE(AX17:AX28)</f>
        <v>163.6</v>
      </c>
      <c r="AY46" s="306">
        <f t="shared" ref="AY46" si="37">AVERAGE(AY17:AY28)</f>
        <v>20.443000000000005</v>
      </c>
      <c r="AZ46" s="306">
        <f>AVERAGE(AZ17:AZ28)</f>
        <v>20.454999999999995</v>
      </c>
      <c r="BA46" s="537">
        <f>AVERAGE(BA17:BA28)</f>
        <v>95.032000000000011</v>
      </c>
      <c r="BB46" s="306"/>
      <c r="BC46" s="305">
        <f>AVERAGE(C46,I46,Y46,R46,AG46,AN46,AV46)</f>
        <v>4.4737691197691198</v>
      </c>
      <c r="BD46" s="572">
        <f>RANK(BC46,BC$45:BC$47)</f>
        <v>3</v>
      </c>
    </row>
    <row r="47" spans="1:56" s="559" customFormat="1" ht="13.5" customHeight="1" x14ac:dyDescent="0.25">
      <c r="A47" s="1079" t="s">
        <v>401</v>
      </c>
      <c r="B47" s="1080"/>
      <c r="C47" s="305">
        <f>AVERAGE(C29:C40)</f>
        <v>4.87</v>
      </c>
      <c r="D47" s="570">
        <f t="shared" si="25"/>
        <v>1</v>
      </c>
      <c r="E47" s="537">
        <f t="shared" ref="E47:F47" si="38">AVERAGE(E29:E40)</f>
        <v>279.08999999999997</v>
      </c>
      <c r="F47" s="306">
        <f t="shared" si="38"/>
        <v>2.4245454545454539</v>
      </c>
      <c r="G47" s="306">
        <f>AVERAGE(G29:G40)</f>
        <v>19.804545454545455</v>
      </c>
      <c r="H47" s="306" t="e">
        <f>(C47-C45)/37.5*1000</f>
        <v>#VALUE!</v>
      </c>
      <c r="I47" s="305">
        <f>AVERAGE(I29:I40)</f>
        <v>5.0455555555555556</v>
      </c>
      <c r="J47" s="570">
        <f t="shared" si="27"/>
        <v>1</v>
      </c>
      <c r="K47" s="537">
        <f t="shared" ref="K47:N47" si="39">AVERAGE(K29:K40)</f>
        <v>217.27333333333331</v>
      </c>
      <c r="L47" s="306">
        <f t="shared" si="39"/>
        <v>3.2611111111111111</v>
      </c>
      <c r="M47" s="306">
        <f t="shared" si="39"/>
        <v>29.255555555555556</v>
      </c>
      <c r="N47" s="537">
        <f t="shared" si="39"/>
        <v>99.222222222222214</v>
      </c>
      <c r="O47" s="535">
        <f>(I47-I45)/50*1000</f>
        <v>20.511111111111102</v>
      </c>
      <c r="P47" s="1079" t="s">
        <v>401</v>
      </c>
      <c r="Q47" s="1080"/>
      <c r="R47" s="281" t="s">
        <v>30</v>
      </c>
      <c r="S47" s="570"/>
      <c r="T47" s="283" t="s">
        <v>30</v>
      </c>
      <c r="U47" s="284" t="s">
        <v>30</v>
      </c>
      <c r="V47" s="284" t="s">
        <v>30</v>
      </c>
      <c r="W47" s="283" t="s">
        <v>30</v>
      </c>
      <c r="X47" s="535"/>
      <c r="Y47" s="305">
        <f>AVERAGE(Y29:Y40)</f>
        <v>6.2566666666666668</v>
      </c>
      <c r="Z47" s="570">
        <f t="shared" si="30"/>
        <v>1</v>
      </c>
      <c r="AA47" s="537">
        <f t="shared" ref="AA47:AC47" si="40">AVERAGE(AA29:AA40)</f>
        <v>320.81555555555559</v>
      </c>
      <c r="AB47" s="306">
        <f t="shared" si="40"/>
        <v>3.9199999999999995</v>
      </c>
      <c r="AC47" s="306">
        <f t="shared" si="40"/>
        <v>22.254444444444445</v>
      </c>
      <c r="AD47" s="535">
        <f>(Y47-Y45)/50*1000</f>
        <v>5.6222222222222307</v>
      </c>
      <c r="AE47" s="1079" t="s">
        <v>401</v>
      </c>
      <c r="AF47" s="1080"/>
      <c r="AG47" s="305">
        <f>AVERAGE(AG29:AG40)</f>
        <v>4.1545454545454552</v>
      </c>
      <c r="AH47" s="570">
        <f t="shared" si="32"/>
        <v>1</v>
      </c>
      <c r="AI47" s="537">
        <f t="shared" ref="AI47:AL47" si="41">AVERAGE(AI29:AI40)</f>
        <v>232.48363636363638</v>
      </c>
      <c r="AJ47" s="306">
        <f t="shared" si="41"/>
        <v>3.4099999999999997</v>
      </c>
      <c r="AK47" s="306">
        <f>AVERAGE(AK29:AK40)</f>
        <v>21.67</v>
      </c>
      <c r="AL47" s="537">
        <f t="shared" si="41"/>
        <v>101.12272727272726</v>
      </c>
      <c r="AM47" s="535">
        <f>(AG47-AG45)/50*1000</f>
        <v>10.909090909090926</v>
      </c>
      <c r="AN47" s="305">
        <f>AVERAGE(AN29:AN40)</f>
        <v>4.6188888888888888</v>
      </c>
      <c r="AO47" s="570">
        <f t="shared" si="34"/>
        <v>1</v>
      </c>
      <c r="AP47" s="537">
        <f t="shared" ref="AP47:AQ47" si="42">AVERAGE(AP29:AP40)</f>
        <v>267.74111111111114</v>
      </c>
      <c r="AQ47" s="306">
        <f t="shared" si="42"/>
        <v>3.4677777777777776</v>
      </c>
      <c r="AR47" s="306">
        <f>AVERAGE(AR29:AR40)</f>
        <v>24.462222222222223</v>
      </c>
      <c r="AS47" s="535">
        <f>(AN47-AN45)/40*1000</f>
        <v>10.111111111111137</v>
      </c>
      <c r="AT47" s="1079" t="s">
        <v>401</v>
      </c>
      <c r="AU47" s="1080"/>
      <c r="AV47" s="305">
        <f>AVERAGE(AV29:AV40)</f>
        <v>3.8</v>
      </c>
      <c r="AW47" s="570">
        <f t="shared" si="36"/>
        <v>1</v>
      </c>
      <c r="AX47" s="537">
        <f t="shared" ref="AX47:AY47" si="43">AVERAGE(AX29:AX40)</f>
        <v>171.69900000000001</v>
      </c>
      <c r="AY47" s="306">
        <f t="shared" si="43"/>
        <v>22.630999999999997</v>
      </c>
      <c r="AZ47" s="306">
        <f>AVERAGE(AZ29:AZ40)</f>
        <v>22.863</v>
      </c>
      <c r="BA47" s="537">
        <f t="shared" ref="BA47" si="44">AVERAGE(BA29:BA40)</f>
        <v>95.301000000000002</v>
      </c>
      <c r="BB47" s="306">
        <f>(AV47-AV45)/30*1000</f>
        <v>126.66666666666664</v>
      </c>
      <c r="BC47" s="305">
        <f>AVERAGE(C47,I47,Y47,R47,AG47,AN47,AV47)</f>
        <v>4.7909427609427615</v>
      </c>
      <c r="BD47" s="572">
        <f>RANK(BC47,BC$45:BC$47)</f>
        <v>1</v>
      </c>
    </row>
    <row r="48" spans="1:56" s="559" customFormat="1" ht="13.5" customHeight="1" x14ac:dyDescent="0.25">
      <c r="A48" s="298"/>
      <c r="B48" s="295"/>
      <c r="C48" s="298"/>
      <c r="D48" s="295"/>
      <c r="E48" s="295"/>
      <c r="F48" s="295"/>
      <c r="G48" s="295"/>
      <c r="H48" s="295"/>
      <c r="I48" s="298"/>
      <c r="J48" s="295"/>
      <c r="K48" s="295"/>
      <c r="L48" s="295"/>
      <c r="M48" s="295"/>
      <c r="N48" s="295"/>
      <c r="O48" s="571"/>
      <c r="P48" s="298"/>
      <c r="Q48" s="295"/>
      <c r="R48" s="298"/>
      <c r="S48" s="295"/>
      <c r="T48" s="295"/>
      <c r="U48" s="295"/>
      <c r="V48" s="295"/>
      <c r="W48" s="295"/>
      <c r="X48" s="571"/>
      <c r="Y48" s="298"/>
      <c r="Z48" s="295"/>
      <c r="AA48" s="295"/>
      <c r="AB48" s="295"/>
      <c r="AC48" s="295"/>
      <c r="AD48" s="571"/>
      <c r="AE48" s="298"/>
      <c r="AF48" s="295"/>
      <c r="AG48" s="298"/>
      <c r="AH48" s="295"/>
      <c r="AI48" s="295"/>
      <c r="AJ48" s="295"/>
      <c r="AK48" s="295"/>
      <c r="AL48" s="295"/>
      <c r="AM48" s="571"/>
      <c r="AN48" s="298"/>
      <c r="AO48" s="295"/>
      <c r="AP48" s="295"/>
      <c r="AQ48" s="295"/>
      <c r="AR48" s="295"/>
      <c r="AS48" s="571"/>
      <c r="AT48" s="298"/>
      <c r="AU48" s="295"/>
      <c r="AV48" s="298"/>
      <c r="AW48" s="295"/>
      <c r="AX48" s="295"/>
      <c r="AY48" s="295"/>
      <c r="AZ48" s="295"/>
      <c r="BA48" s="295"/>
      <c r="BB48" s="295"/>
      <c r="BC48" s="575"/>
      <c r="BD48" s="576"/>
    </row>
    <row r="49" spans="1:56" s="585" customFormat="1" ht="13.5" customHeight="1" x14ac:dyDescent="0.25">
      <c r="A49" s="1081" t="s">
        <v>22</v>
      </c>
      <c r="B49" s="1082"/>
      <c r="C49" s="294" t="s">
        <v>20</v>
      </c>
      <c r="D49" s="295"/>
      <c r="E49" s="291">
        <v>16.82</v>
      </c>
      <c r="F49" s="291" t="s">
        <v>20</v>
      </c>
      <c r="G49" s="291" t="s">
        <v>20</v>
      </c>
      <c r="H49" s="295"/>
      <c r="I49" s="294">
        <v>0.15</v>
      </c>
      <c r="J49" s="295"/>
      <c r="K49" s="291">
        <v>4.91</v>
      </c>
      <c r="L49" s="291">
        <v>0.12</v>
      </c>
      <c r="M49" s="291">
        <v>0.4</v>
      </c>
      <c r="N49" s="291">
        <v>0.68</v>
      </c>
      <c r="O49" s="571"/>
      <c r="P49" s="1081" t="s">
        <v>22</v>
      </c>
      <c r="Q49" s="1082"/>
      <c r="R49" s="294">
        <v>0.5</v>
      </c>
      <c r="S49" s="295"/>
      <c r="T49" s="291">
        <v>13.4</v>
      </c>
      <c r="U49" s="291">
        <v>0.35</v>
      </c>
      <c r="V49" s="291">
        <v>0.36</v>
      </c>
      <c r="W49" s="291">
        <v>0.53</v>
      </c>
      <c r="X49" s="571"/>
      <c r="Y49" s="294" t="s">
        <v>20</v>
      </c>
      <c r="Z49" s="295"/>
      <c r="AA49" s="291" t="s">
        <v>20</v>
      </c>
      <c r="AB49" s="291" t="s">
        <v>20</v>
      </c>
      <c r="AC49" s="291">
        <v>0.15</v>
      </c>
      <c r="AD49" s="571"/>
      <c r="AE49" s="1081" t="s">
        <v>22</v>
      </c>
      <c r="AF49" s="1082"/>
      <c r="AG49" s="294" t="s">
        <v>20</v>
      </c>
      <c r="AH49" s="295"/>
      <c r="AI49" s="291" t="s">
        <v>20</v>
      </c>
      <c r="AJ49" s="291" t="s">
        <v>20</v>
      </c>
      <c r="AK49" s="291" t="s">
        <v>20</v>
      </c>
      <c r="AL49" s="291" t="s">
        <v>20</v>
      </c>
      <c r="AM49" s="571"/>
      <c r="AN49" s="294">
        <v>0.12</v>
      </c>
      <c r="AO49" s="295"/>
      <c r="AP49" s="291" t="s">
        <v>20</v>
      </c>
      <c r="AQ49" s="291">
        <v>0.03</v>
      </c>
      <c r="AR49" s="291">
        <v>0.04</v>
      </c>
      <c r="AS49" s="571"/>
      <c r="AT49" s="1081" t="s">
        <v>22</v>
      </c>
      <c r="AU49" s="1082"/>
      <c r="AV49" s="294">
        <v>0.53</v>
      </c>
      <c r="AW49" s="295"/>
      <c r="AX49" s="291">
        <v>2.35</v>
      </c>
      <c r="AY49" s="291">
        <v>1.32</v>
      </c>
      <c r="AZ49" s="291">
        <v>0.63</v>
      </c>
      <c r="BA49" s="291">
        <v>0.11</v>
      </c>
      <c r="BB49" s="295"/>
      <c r="BC49" s="583"/>
      <c r="BD49" s="584"/>
    </row>
    <row r="50" spans="1:56" s="590" customFormat="1" ht="13.5" customHeight="1" x14ac:dyDescent="0.25">
      <c r="A50" s="1083" t="s">
        <v>23</v>
      </c>
      <c r="B50" s="1084"/>
      <c r="C50" s="315">
        <v>15.21</v>
      </c>
      <c r="D50" s="586"/>
      <c r="E50" s="317">
        <v>5.93</v>
      </c>
      <c r="F50" s="317">
        <v>9.31</v>
      </c>
      <c r="G50" s="317">
        <v>14.2</v>
      </c>
      <c r="H50" s="586"/>
      <c r="I50" s="315">
        <v>6.73</v>
      </c>
      <c r="J50" s="586"/>
      <c r="K50" s="317">
        <v>5</v>
      </c>
      <c r="L50" s="317">
        <v>8.2799999999999994</v>
      </c>
      <c r="M50" s="317">
        <v>2.94</v>
      </c>
      <c r="N50" s="317">
        <v>1.44</v>
      </c>
      <c r="O50" s="587"/>
      <c r="P50" s="1083" t="s">
        <v>23</v>
      </c>
      <c r="Q50" s="1084"/>
      <c r="R50" s="315">
        <v>18.23</v>
      </c>
      <c r="S50" s="586"/>
      <c r="T50" s="317">
        <v>6.49</v>
      </c>
      <c r="U50" s="317">
        <v>17.43</v>
      </c>
      <c r="V50" s="317">
        <v>2.93</v>
      </c>
      <c r="W50" s="317">
        <v>0.93</v>
      </c>
      <c r="X50" s="587"/>
      <c r="Y50" s="315">
        <v>5.33</v>
      </c>
      <c r="Z50" s="586"/>
      <c r="AA50" s="317">
        <v>7.97</v>
      </c>
      <c r="AB50" s="317">
        <v>3.4</v>
      </c>
      <c r="AC50" s="317">
        <v>1.37</v>
      </c>
      <c r="AD50" s="587"/>
      <c r="AE50" s="1083" t="s">
        <v>23</v>
      </c>
      <c r="AF50" s="1084"/>
      <c r="AG50" s="315">
        <v>18.989999999999998</v>
      </c>
      <c r="AH50" s="586"/>
      <c r="AI50" s="317">
        <v>12.45</v>
      </c>
      <c r="AJ50" s="317">
        <v>14.54</v>
      </c>
      <c r="AK50" s="317">
        <v>3.82</v>
      </c>
      <c r="AL50" s="317">
        <v>0.5</v>
      </c>
      <c r="AM50" s="587"/>
      <c r="AN50" s="315">
        <v>5.46</v>
      </c>
      <c r="AO50" s="586"/>
      <c r="AP50" s="317">
        <v>11.66</v>
      </c>
      <c r="AQ50" s="317">
        <v>1.99</v>
      </c>
      <c r="AR50" s="317">
        <v>0.3</v>
      </c>
      <c r="AS50" s="587"/>
      <c r="AT50" s="1083" t="s">
        <v>23</v>
      </c>
      <c r="AU50" s="1084"/>
      <c r="AV50" s="315">
        <v>30.77</v>
      </c>
      <c r="AW50" s="586"/>
      <c r="AX50" s="317">
        <v>2.5</v>
      </c>
      <c r="AY50" s="317">
        <v>10.89</v>
      </c>
      <c r="AZ50" s="317">
        <v>5.15</v>
      </c>
      <c r="BA50" s="317">
        <v>0.21</v>
      </c>
      <c r="BB50" s="586"/>
      <c r="BC50" s="588"/>
      <c r="BD50" s="589"/>
    </row>
    <row r="51" spans="1:56" s="590" customFormat="1" ht="13.5" customHeight="1" x14ac:dyDescent="0.25">
      <c r="A51" s="591"/>
      <c r="B51" s="591"/>
      <c r="C51" s="291"/>
      <c r="D51" s="295"/>
      <c r="E51" s="291"/>
      <c r="F51" s="291"/>
      <c r="G51" s="291"/>
      <c r="H51" s="295"/>
      <c r="I51" s="291"/>
      <c r="J51" s="295"/>
      <c r="K51" s="291"/>
      <c r="L51" s="291"/>
      <c r="M51" s="291"/>
      <c r="N51" s="291"/>
      <c r="O51" s="295"/>
      <c r="P51" s="591"/>
      <c r="Q51" s="591"/>
      <c r="R51" s="291"/>
      <c r="S51" s="295"/>
      <c r="T51" s="291"/>
      <c r="U51" s="291"/>
      <c r="V51" s="291"/>
      <c r="W51" s="291"/>
      <c r="X51" s="295"/>
      <c r="Y51" s="291"/>
      <c r="Z51" s="295"/>
      <c r="AA51" s="291"/>
      <c r="AB51" s="291"/>
      <c r="AC51" s="291"/>
      <c r="AD51" s="295"/>
      <c r="AE51" s="591"/>
      <c r="AF51" s="591"/>
      <c r="AG51" s="291"/>
      <c r="AH51" s="295"/>
      <c r="AI51" s="291"/>
      <c r="AJ51" s="291"/>
      <c r="AK51" s="291"/>
      <c r="AL51" s="291"/>
      <c r="AM51" s="295"/>
      <c r="AN51" s="291"/>
      <c r="AO51" s="295"/>
      <c r="AP51" s="291"/>
      <c r="AQ51" s="291"/>
      <c r="AR51" s="291"/>
      <c r="AS51" s="295"/>
      <c r="AT51" s="591"/>
      <c r="AU51" s="591"/>
      <c r="AV51" s="291"/>
      <c r="AW51" s="295"/>
      <c r="AX51" s="291"/>
      <c r="AY51" s="291"/>
      <c r="AZ51" s="291"/>
      <c r="BA51" s="291"/>
      <c r="BB51" s="295"/>
    </row>
    <row r="52" spans="1:56" s="590" customFormat="1" ht="13.5" customHeight="1" x14ac:dyDescent="0.25">
      <c r="A52" s="557" t="s">
        <v>386</v>
      </c>
      <c r="B52" s="591"/>
      <c r="C52" s="291"/>
      <c r="D52" s="295"/>
      <c r="E52" s="291"/>
      <c r="F52" s="291"/>
      <c r="G52" s="291"/>
      <c r="H52" s="295"/>
      <c r="I52" s="291"/>
      <c r="J52" s="295"/>
      <c r="K52" s="291"/>
      <c r="L52" s="291"/>
      <c r="M52" s="291"/>
      <c r="N52" s="291"/>
      <c r="O52" s="295"/>
      <c r="P52" s="557" t="s">
        <v>386</v>
      </c>
      <c r="Q52" s="591"/>
      <c r="R52" s="291"/>
      <c r="S52" s="295"/>
      <c r="T52" s="291"/>
      <c r="U52" s="291"/>
      <c r="V52" s="291"/>
      <c r="W52" s="291"/>
      <c r="X52" s="295"/>
      <c r="Y52" s="291"/>
      <c r="Z52" s="295"/>
      <c r="AA52" s="291"/>
      <c r="AB52" s="291"/>
      <c r="AC52" s="291"/>
      <c r="AD52" s="295"/>
      <c r="AE52" s="557" t="s">
        <v>386</v>
      </c>
      <c r="AF52" s="591"/>
      <c r="AG52" s="291"/>
      <c r="AH52" s="295"/>
      <c r="AI52" s="291"/>
      <c r="AJ52" s="291"/>
      <c r="AK52" s="291"/>
      <c r="AL52" s="291"/>
      <c r="AM52" s="295"/>
      <c r="AN52" s="291"/>
      <c r="AO52" s="295"/>
      <c r="AP52" s="291"/>
      <c r="AQ52" s="291"/>
      <c r="AR52" s="291"/>
      <c r="AS52" s="295"/>
      <c r="AT52" s="557" t="s">
        <v>386</v>
      </c>
      <c r="AU52" s="591"/>
      <c r="AV52" s="291"/>
      <c r="AW52" s="295"/>
      <c r="AX52" s="291"/>
      <c r="AY52" s="291"/>
      <c r="AZ52" s="291"/>
      <c r="BA52" s="291"/>
      <c r="BB52" s="295"/>
    </row>
    <row r="53" spans="1:56" s="563" customFormat="1" ht="18" customHeight="1" x14ac:dyDescent="0.25">
      <c r="A53" s="1071" t="s">
        <v>389</v>
      </c>
      <c r="B53" s="1066" t="s">
        <v>3</v>
      </c>
      <c r="C53" s="1068" t="s">
        <v>248</v>
      </c>
      <c r="D53" s="1069"/>
      <c r="E53" s="1069"/>
      <c r="F53" s="1069"/>
      <c r="G53" s="1069"/>
      <c r="H53" s="1070"/>
      <c r="I53" s="1068" t="s">
        <v>90</v>
      </c>
      <c r="J53" s="1069"/>
      <c r="K53" s="1069"/>
      <c r="L53" s="1069"/>
      <c r="M53" s="1069"/>
      <c r="N53" s="1069"/>
      <c r="O53" s="1070"/>
      <c r="P53" s="1071" t="s">
        <v>389</v>
      </c>
      <c r="Q53" s="1066" t="s">
        <v>3</v>
      </c>
      <c r="R53" s="1068" t="s">
        <v>91</v>
      </c>
      <c r="S53" s="1069"/>
      <c r="T53" s="1069"/>
      <c r="U53" s="1069"/>
      <c r="V53" s="1069"/>
      <c r="W53" s="1069"/>
      <c r="X53" s="1070"/>
      <c r="Y53" s="1068" t="s">
        <v>92</v>
      </c>
      <c r="Z53" s="1069"/>
      <c r="AA53" s="1069"/>
      <c r="AB53" s="1069"/>
      <c r="AC53" s="1069"/>
      <c r="AD53" s="1070"/>
      <c r="AE53" s="1071" t="s">
        <v>389</v>
      </c>
      <c r="AF53" s="1066" t="s">
        <v>3</v>
      </c>
      <c r="AG53" s="1068" t="s">
        <v>350</v>
      </c>
      <c r="AH53" s="1069"/>
      <c r="AI53" s="1069"/>
      <c r="AJ53" s="1069"/>
      <c r="AK53" s="1069"/>
      <c r="AL53" s="1069"/>
      <c r="AM53" s="1070"/>
      <c r="AN53" s="1068" t="s">
        <v>172</v>
      </c>
      <c r="AO53" s="1069"/>
      <c r="AP53" s="1069"/>
      <c r="AQ53" s="1069"/>
      <c r="AR53" s="1069"/>
      <c r="AS53" s="1070"/>
      <c r="AT53" s="1071" t="s">
        <v>389</v>
      </c>
      <c r="AU53" s="1066" t="s">
        <v>3</v>
      </c>
      <c r="AV53" s="1068" t="s">
        <v>174</v>
      </c>
      <c r="AW53" s="1069"/>
      <c r="AX53" s="1069"/>
      <c r="AY53" s="1069"/>
      <c r="AZ53" s="1069"/>
      <c r="BA53" s="1069"/>
      <c r="BB53" s="1070"/>
      <c r="BC53" s="1071" t="s">
        <v>390</v>
      </c>
      <c r="BD53" s="1071" t="s">
        <v>6</v>
      </c>
    </row>
    <row r="54" spans="1:56" s="563" customFormat="1" ht="70.5" customHeight="1" x14ac:dyDescent="0.25">
      <c r="A54" s="1074"/>
      <c r="B54" s="1067"/>
      <c r="C54" s="263" t="s">
        <v>7</v>
      </c>
      <c r="D54" s="564" t="s">
        <v>6</v>
      </c>
      <c r="E54" s="265" t="s">
        <v>391</v>
      </c>
      <c r="F54" s="265" t="s">
        <v>9</v>
      </c>
      <c r="G54" s="265" t="s">
        <v>392</v>
      </c>
      <c r="H54" s="266" t="s">
        <v>393</v>
      </c>
      <c r="I54" s="259" t="s">
        <v>7</v>
      </c>
      <c r="J54" s="565" t="s">
        <v>6</v>
      </c>
      <c r="K54" s="261" t="s">
        <v>391</v>
      </c>
      <c r="L54" s="261" t="s">
        <v>9</v>
      </c>
      <c r="M54" s="261" t="s">
        <v>392</v>
      </c>
      <c r="N54" s="261" t="s">
        <v>255</v>
      </c>
      <c r="O54" s="262" t="s">
        <v>393</v>
      </c>
      <c r="P54" s="1074"/>
      <c r="Q54" s="1067"/>
      <c r="R54" s="259" t="s">
        <v>7</v>
      </c>
      <c r="S54" s="565" t="s">
        <v>6</v>
      </c>
      <c r="T54" s="261" t="s">
        <v>391</v>
      </c>
      <c r="U54" s="261" t="s">
        <v>9</v>
      </c>
      <c r="V54" s="261" t="s">
        <v>392</v>
      </c>
      <c r="W54" s="261" t="s">
        <v>255</v>
      </c>
      <c r="X54" s="262" t="s">
        <v>393</v>
      </c>
      <c r="Y54" s="259" t="s">
        <v>7</v>
      </c>
      <c r="Z54" s="565" t="s">
        <v>6</v>
      </c>
      <c r="AA54" s="261" t="s">
        <v>391</v>
      </c>
      <c r="AB54" s="261" t="s">
        <v>9</v>
      </c>
      <c r="AC54" s="261" t="s">
        <v>392</v>
      </c>
      <c r="AD54" s="262" t="s">
        <v>393</v>
      </c>
      <c r="AE54" s="1074"/>
      <c r="AF54" s="1067"/>
      <c r="AG54" s="259" t="s">
        <v>7</v>
      </c>
      <c r="AH54" s="565" t="s">
        <v>6</v>
      </c>
      <c r="AI54" s="261" t="s">
        <v>391</v>
      </c>
      <c r="AJ54" s="261" t="s">
        <v>9</v>
      </c>
      <c r="AK54" s="261" t="s">
        <v>392</v>
      </c>
      <c r="AL54" s="261" t="s">
        <v>255</v>
      </c>
      <c r="AM54" s="262" t="s">
        <v>393</v>
      </c>
      <c r="AN54" s="259" t="s">
        <v>7</v>
      </c>
      <c r="AO54" s="565" t="s">
        <v>6</v>
      </c>
      <c r="AP54" s="261" t="s">
        <v>391</v>
      </c>
      <c r="AQ54" s="261" t="s">
        <v>9</v>
      </c>
      <c r="AR54" s="261" t="s">
        <v>392</v>
      </c>
      <c r="AS54" s="262" t="s">
        <v>393</v>
      </c>
      <c r="AT54" s="1074"/>
      <c r="AU54" s="1067"/>
      <c r="AV54" s="259" t="s">
        <v>7</v>
      </c>
      <c r="AW54" s="565" t="s">
        <v>6</v>
      </c>
      <c r="AX54" s="261" t="s">
        <v>391</v>
      </c>
      <c r="AY54" s="261" t="s">
        <v>9</v>
      </c>
      <c r="AZ54" s="261" t="s">
        <v>392</v>
      </c>
      <c r="BA54" s="261" t="s">
        <v>255</v>
      </c>
      <c r="BB54" s="262" t="s">
        <v>393</v>
      </c>
      <c r="BC54" s="1072"/>
      <c r="BD54" s="1072"/>
    </row>
    <row r="55" spans="1:56" s="559" customFormat="1" ht="13.5" customHeight="1" x14ac:dyDescent="0.25">
      <c r="A55" s="580" t="s">
        <v>24</v>
      </c>
      <c r="B55" s="592"/>
      <c r="C55" s="305"/>
      <c r="D55" s="546"/>
      <c r="E55" s="537"/>
      <c r="F55" s="537"/>
      <c r="G55" s="537"/>
      <c r="H55" s="306"/>
      <c r="I55" s="568"/>
      <c r="J55" s="593"/>
      <c r="K55" s="594"/>
      <c r="L55" s="594"/>
      <c r="M55" s="594"/>
      <c r="N55" s="594"/>
      <c r="O55" s="534"/>
      <c r="P55" s="580" t="s">
        <v>24</v>
      </c>
      <c r="Q55" s="592"/>
      <c r="R55" s="568"/>
      <c r="S55" s="593"/>
      <c r="T55" s="594"/>
      <c r="U55" s="594"/>
      <c r="V55" s="594"/>
      <c r="W55" s="594"/>
      <c r="X55" s="534"/>
      <c r="Y55" s="568"/>
      <c r="Z55" s="593"/>
      <c r="AA55" s="594"/>
      <c r="AB55" s="594"/>
      <c r="AC55" s="594"/>
      <c r="AD55" s="534"/>
      <c r="AE55" s="580" t="s">
        <v>24</v>
      </c>
      <c r="AF55" s="592"/>
      <c r="AG55" s="568"/>
      <c r="AH55" s="593"/>
      <c r="AI55" s="594"/>
      <c r="AJ55" s="594"/>
      <c r="AK55" s="594"/>
      <c r="AL55" s="594"/>
      <c r="AM55" s="534"/>
      <c r="AN55" s="568"/>
      <c r="AO55" s="593"/>
      <c r="AP55" s="594"/>
      <c r="AQ55" s="594"/>
      <c r="AR55" s="594"/>
      <c r="AS55" s="534"/>
      <c r="AT55" s="580" t="s">
        <v>24</v>
      </c>
      <c r="AU55" s="592"/>
      <c r="AV55" s="568"/>
      <c r="AW55" s="593"/>
      <c r="AX55" s="594"/>
      <c r="AY55" s="594"/>
      <c r="AZ55" s="594"/>
      <c r="BA55" s="594"/>
      <c r="BB55" s="595"/>
      <c r="BC55" s="596"/>
      <c r="BD55" s="597"/>
    </row>
    <row r="56" spans="1:56" s="559" customFormat="1" ht="13.5" customHeight="1" x14ac:dyDescent="0.25">
      <c r="A56" s="1079" t="s">
        <v>13</v>
      </c>
      <c r="B56" s="1080"/>
      <c r="C56" s="305">
        <f t="shared" ref="C56:C63" si="45">AVERAGE(C5,C17,C29)</f>
        <v>6.37</v>
      </c>
      <c r="D56" s="570">
        <f t="shared" ref="D56:D63" si="46">RANK(C56,C$56:C$67)</f>
        <v>1</v>
      </c>
      <c r="E56" s="537">
        <f>AVERAGE(E5,E17,E29)</f>
        <v>253.66499999999999</v>
      </c>
      <c r="F56" s="306">
        <f>AVERAGE(F5,F17,F29)</f>
        <v>2.6799999999999997</v>
      </c>
      <c r="G56" s="598">
        <f>AVERAGE(G5,G17,G29)</f>
        <v>19.234999999999999</v>
      </c>
      <c r="H56" s="306">
        <f t="shared" ref="H56:H63" si="47">AVERAGE(H17,H29)</f>
        <v>15.999999999999989</v>
      </c>
      <c r="I56" s="305">
        <f>AVERAGE(I5,I17,I29)</f>
        <v>3.8533333333333335</v>
      </c>
      <c r="J56" s="570">
        <f t="shared" ref="J56:J63" si="48">RANK(I56,I$56:I$67)</f>
        <v>9</v>
      </c>
      <c r="K56" s="537">
        <f>AVERAGE(K5,K17,K29)</f>
        <v>181.76666666666665</v>
      </c>
      <c r="L56" s="306">
        <f>AVERAGE(L5,L17,L29)</f>
        <v>2.1833333333333331</v>
      </c>
      <c r="M56" s="598">
        <f>AVERAGE(M5,M17,M29)</f>
        <v>26.303333333333331</v>
      </c>
      <c r="N56" s="537">
        <f>AVERAGE(N5,N17,N29)</f>
        <v>97.333333333333329</v>
      </c>
      <c r="O56" s="535">
        <f>AVERAGE(O17,O29)</f>
        <v>31.5</v>
      </c>
      <c r="P56" s="1079" t="s">
        <v>13</v>
      </c>
      <c r="Q56" s="1080"/>
      <c r="R56" s="305">
        <f>AVERAGE(R5,R17,R29)</f>
        <v>4.76</v>
      </c>
      <c r="S56" s="570">
        <f t="shared" ref="S56:S65" si="49">RANK(R56,R$56:R$67)</f>
        <v>6</v>
      </c>
      <c r="T56" s="537">
        <f>AVERAGE(T5,T17,T29)</f>
        <v>365.42</v>
      </c>
      <c r="U56" s="306">
        <f>AVERAGE(U5,U17,U29)</f>
        <v>3.6799999999999997</v>
      </c>
      <c r="V56" s="598">
        <f>AVERAGE(V5,V17,V29)</f>
        <v>20.68</v>
      </c>
      <c r="W56" s="537">
        <f>AVERAGE(W5,W17,W29)</f>
        <v>101</v>
      </c>
      <c r="X56" s="535">
        <f>AVERAGE(X17,X29)</f>
        <v>9.6000000000000085</v>
      </c>
      <c r="Y56" s="305">
        <f>AVERAGE(Y5,Y17,Y29)</f>
        <v>5.746666666666667</v>
      </c>
      <c r="Z56" s="570">
        <f t="shared" ref="Z56:Z65" si="50">RANK(Y56,Y$56:Y$67)</f>
        <v>6</v>
      </c>
      <c r="AA56" s="537">
        <f>AVERAGE(AA5,AA17,AA29)</f>
        <v>264.44666666666672</v>
      </c>
      <c r="AB56" s="306">
        <f>AVERAGE(AB5,AB17,AB29)</f>
        <v>4.2066666666666661</v>
      </c>
      <c r="AC56" s="598">
        <f>AVERAGE(AC5,AC17,AC29)</f>
        <v>20.329999999999998</v>
      </c>
      <c r="AD56" s="535">
        <f>AVERAGE(AD17,AD29)</f>
        <v>22.833333333333336</v>
      </c>
      <c r="AE56" s="1079" t="s">
        <v>13</v>
      </c>
      <c r="AF56" s="1080"/>
      <c r="AG56" s="305">
        <f>AVERAGE(AG5,AG17,AG29)</f>
        <v>3.8766666666666669</v>
      </c>
      <c r="AH56" s="570">
        <f>RANK(AG56,AG$56:AG$67)</f>
        <v>6</v>
      </c>
      <c r="AI56" s="537">
        <f>AVERAGE(AI5,AI17,AI29)</f>
        <v>204.44333333333336</v>
      </c>
      <c r="AJ56" s="306">
        <f>AVERAGE(AJ5,AJ17,AJ29)</f>
        <v>3.2966666666666669</v>
      </c>
      <c r="AK56" s="598">
        <f>AVERAGE(AK5,AK17,AK29)</f>
        <v>20.860000000000003</v>
      </c>
      <c r="AL56" s="537">
        <f>AVERAGE(AL5,AL17,AL29)</f>
        <v>98.33</v>
      </c>
      <c r="AM56" s="535">
        <f>AVERAGE(AM17,AM29)</f>
        <v>6.5000000000000053</v>
      </c>
      <c r="AN56" s="305">
        <f>AVERAGE(AN5,AN17,AN29)</f>
        <v>4.21</v>
      </c>
      <c r="AO56" s="570">
        <f>RANK(AN56,AN$56:AN$67)</f>
        <v>7</v>
      </c>
      <c r="AP56" s="537">
        <f>AVERAGE(AP5,AP17,AP29)</f>
        <v>244.44333333333336</v>
      </c>
      <c r="AQ56" s="306">
        <f>AVERAGE(AQ5,AQ17,AQ29)</f>
        <v>3.3333333333333335</v>
      </c>
      <c r="AR56" s="598">
        <f>AVERAGE(AR5,AR17,AR29)</f>
        <v>24.213333333333335</v>
      </c>
      <c r="AS56" s="535">
        <f>AVERAGE(AS17,AS29)</f>
        <v>8.7499999999999911</v>
      </c>
      <c r="AT56" s="1079" t="s">
        <v>13</v>
      </c>
      <c r="AU56" s="1080"/>
      <c r="AV56" s="305">
        <f>AVERAGE(AV5,AV17,AV29)</f>
        <v>3.4350000000000001</v>
      </c>
      <c r="AW56" s="570">
        <f>RANK(AV56,AV$56:AV$67)</f>
        <v>4</v>
      </c>
      <c r="AX56" s="537">
        <f>AVERAGE(AX5,AX17,AX29)</f>
        <v>161.5</v>
      </c>
      <c r="AY56" s="306">
        <f>AVERAGE(AY5,AY17,AY29)</f>
        <v>28.270000000000003</v>
      </c>
      <c r="AZ56" s="598">
        <f>AVERAGE(AZ5,AZ17,AZ29)</f>
        <v>17.734999999999999</v>
      </c>
      <c r="BA56" s="537">
        <f>AVERAGE(BA5,BA17,BA29)</f>
        <v>93.83</v>
      </c>
      <c r="BB56" s="306">
        <f>AVERAGE(BB17,BB29)</f>
        <v>65</v>
      </c>
      <c r="BC56" s="305">
        <f t="shared" ref="BC56:BC67" si="51">AVERAGE(C56,I56,Y56,R56,AG56,AN56,AV56)</f>
        <v>4.6073809523809519</v>
      </c>
      <c r="BD56" s="572">
        <f>RANK(BC56,BC$56:BC$67)</f>
        <v>4</v>
      </c>
    </row>
    <row r="57" spans="1:56" s="559" customFormat="1" ht="13.5" customHeight="1" x14ac:dyDescent="0.25">
      <c r="A57" s="1079" t="s">
        <v>14</v>
      </c>
      <c r="B57" s="1080"/>
      <c r="C57" s="305">
        <f t="shared" si="45"/>
        <v>5.1950000000000003</v>
      </c>
      <c r="D57" s="570">
        <f t="shared" si="46"/>
        <v>4</v>
      </c>
      <c r="E57" s="537">
        <f t="shared" ref="E57:G63" si="52">AVERAGE(E6,E18,E30)</f>
        <v>225.33499999999998</v>
      </c>
      <c r="F57" s="306">
        <f t="shared" si="52"/>
        <v>2.7450000000000001</v>
      </c>
      <c r="G57" s="598">
        <f t="shared" si="52"/>
        <v>22.65</v>
      </c>
      <c r="H57" s="306">
        <f t="shared" si="47"/>
        <v>8.8000000000000025</v>
      </c>
      <c r="I57" s="305">
        <f t="shared" ref="I57:I65" si="53">AVERAGE(I6,I18,I30)</f>
        <v>4.746666666666667</v>
      </c>
      <c r="J57" s="570">
        <f t="shared" si="48"/>
        <v>5</v>
      </c>
      <c r="K57" s="537">
        <f t="shared" ref="K57:N63" si="54">AVERAGE(K6,K18,K30)</f>
        <v>202.6</v>
      </c>
      <c r="L57" s="306">
        <f t="shared" si="54"/>
        <v>3.1333333333333333</v>
      </c>
      <c r="M57" s="598">
        <f t="shared" si="54"/>
        <v>27.353333333333335</v>
      </c>
      <c r="N57" s="537">
        <f t="shared" si="54"/>
        <v>98.666666666666671</v>
      </c>
      <c r="O57" s="535">
        <f t="shared" ref="O57:O65" si="55">AVERAGE(O18,O30)</f>
        <v>13.599999999999985</v>
      </c>
      <c r="P57" s="1079" t="s">
        <v>14</v>
      </c>
      <c r="Q57" s="1080"/>
      <c r="R57" s="305">
        <f t="shared" ref="R57:R65" si="56">AVERAGE(R6,R18,R30)</f>
        <v>5.3949999999999996</v>
      </c>
      <c r="S57" s="570">
        <f t="shared" si="49"/>
        <v>3</v>
      </c>
      <c r="T57" s="537">
        <f t="shared" ref="T57:W65" si="57">AVERAGE(T6,T18,T30)</f>
        <v>357.17</v>
      </c>
      <c r="U57" s="306">
        <f t="shared" si="57"/>
        <v>3.9699999999999998</v>
      </c>
      <c r="V57" s="598">
        <f t="shared" si="57"/>
        <v>23.46</v>
      </c>
      <c r="W57" s="537">
        <f t="shared" si="57"/>
        <v>105</v>
      </c>
      <c r="X57" s="535">
        <f t="shared" ref="X57:X65" si="58">AVERAGE(X18,X30)</f>
        <v>25.999999999999979</v>
      </c>
      <c r="Y57" s="305">
        <f t="shared" ref="Y57:Y63" si="59">AVERAGE(Y6,Y18,Y30)</f>
        <v>5.3299999999999992</v>
      </c>
      <c r="Z57" s="570">
        <f t="shared" si="50"/>
        <v>9</v>
      </c>
      <c r="AA57" s="537">
        <f t="shared" ref="AA57:AC65" si="60">AVERAGE(AA6,AA18,AA30)</f>
        <v>301.44333333333333</v>
      </c>
      <c r="AB57" s="306">
        <f t="shared" si="60"/>
        <v>4.7533333333333339</v>
      </c>
      <c r="AC57" s="598">
        <f t="shared" si="60"/>
        <v>23.89</v>
      </c>
      <c r="AD57" s="535">
        <f t="shared" ref="AD57:AD65" si="61">AVERAGE(AD18,AD30)</f>
        <v>9</v>
      </c>
      <c r="AE57" s="1079" t="s">
        <v>14</v>
      </c>
      <c r="AF57" s="1080"/>
      <c r="AG57" s="305">
        <f t="shared" ref="AG57:AG67" si="62">AVERAGE(AG6,AG18,AG30)</f>
        <v>3.92</v>
      </c>
      <c r="AH57" s="570">
        <f t="shared" ref="AH57:AH67" si="63">RANK(AG57,AG$56:AG$67)</f>
        <v>5</v>
      </c>
      <c r="AI57" s="537">
        <f t="shared" ref="AI57:AL63" si="64">AVERAGE(AI6,AI18,AI30)</f>
        <v>225.44333333333336</v>
      </c>
      <c r="AJ57" s="306">
        <f t="shared" si="64"/>
        <v>3.186666666666667</v>
      </c>
      <c r="AK57" s="598">
        <f t="shared" si="64"/>
        <v>22.99</v>
      </c>
      <c r="AL57" s="537">
        <f t="shared" si="64"/>
        <v>105.78000000000002</v>
      </c>
      <c r="AM57" s="535">
        <f t="shared" ref="AM57:AM66" si="65">AVERAGE(AM18,AM30)</f>
        <v>20.583333333333339</v>
      </c>
      <c r="AN57" s="305">
        <f t="shared" ref="AN57:AN65" si="66">AVERAGE(AN6,AN18,AN30)</f>
        <v>4.1566666666666672</v>
      </c>
      <c r="AO57" s="570">
        <f t="shared" ref="AO57:AO65" si="67">RANK(AN57,AN$56:AN$67)</f>
        <v>8</v>
      </c>
      <c r="AP57" s="537">
        <f t="shared" ref="AP57:AR63" si="68">AVERAGE(AP6,AP18,AP30)</f>
        <v>241.10999999999999</v>
      </c>
      <c r="AQ57" s="306">
        <f t="shared" si="68"/>
        <v>3.1933333333333329</v>
      </c>
      <c r="AR57" s="598">
        <f t="shared" si="68"/>
        <v>24.126666666666665</v>
      </c>
      <c r="AS57" s="535">
        <f t="shared" ref="AS57:AS65" si="69">AVERAGE(AS18,AS30)</f>
        <v>14.500000000000007</v>
      </c>
      <c r="AT57" s="1079" t="s">
        <v>14</v>
      </c>
      <c r="AU57" s="1080"/>
      <c r="AV57" s="305">
        <f t="shared" ref="AV57:AV67" si="70">AVERAGE(AV6,AV18,AV30)</f>
        <v>3.01</v>
      </c>
      <c r="AW57" s="570">
        <f t="shared" ref="AW57:AW67" si="71">RANK(AV57,AV$56:AV$67)</f>
        <v>6</v>
      </c>
      <c r="AX57" s="537">
        <f t="shared" ref="AX57:BA63" si="72">AVERAGE(AX6,AX18,AX30)</f>
        <v>188.83499999999998</v>
      </c>
      <c r="AY57" s="306">
        <f t="shared" si="72"/>
        <v>23.729999999999997</v>
      </c>
      <c r="AZ57" s="598">
        <f t="shared" si="72"/>
        <v>23.28</v>
      </c>
      <c r="BA57" s="537">
        <f t="shared" si="72"/>
        <v>97.835000000000008</v>
      </c>
      <c r="BB57" s="306">
        <f t="shared" ref="BB57:BB67" si="73">AVERAGE(BB18,BB30)</f>
        <v>27.333333333333329</v>
      </c>
      <c r="BC57" s="305">
        <f t="shared" si="51"/>
        <v>4.5361904761904759</v>
      </c>
      <c r="BD57" s="572">
        <f t="shared" ref="BD57:BD67" si="74">RANK(BC57,BC$56:BC$67)</f>
        <v>7</v>
      </c>
    </row>
    <row r="58" spans="1:56" s="559" customFormat="1" ht="13.5" customHeight="1" x14ac:dyDescent="0.25">
      <c r="A58" s="1079" t="s">
        <v>15</v>
      </c>
      <c r="B58" s="1080"/>
      <c r="C58" s="305">
        <f t="shared" si="45"/>
        <v>4.9450000000000003</v>
      </c>
      <c r="D58" s="570">
        <f t="shared" si="46"/>
        <v>6</v>
      </c>
      <c r="E58" s="537">
        <f t="shared" si="52"/>
        <v>266.66499999999996</v>
      </c>
      <c r="F58" s="306">
        <f t="shared" si="52"/>
        <v>3.52</v>
      </c>
      <c r="G58" s="598">
        <f t="shared" si="52"/>
        <v>26.75</v>
      </c>
      <c r="H58" s="306">
        <f t="shared" si="47"/>
        <v>-13.599999999999994</v>
      </c>
      <c r="I58" s="305">
        <f t="shared" si="53"/>
        <v>4.1066666666666665</v>
      </c>
      <c r="J58" s="570">
        <f t="shared" si="48"/>
        <v>7</v>
      </c>
      <c r="K58" s="537">
        <f t="shared" si="54"/>
        <v>189.66666666666666</v>
      </c>
      <c r="L58" s="306">
        <f t="shared" si="54"/>
        <v>2.7666666666666662</v>
      </c>
      <c r="M58" s="598">
        <f t="shared" si="54"/>
        <v>26.923333333333332</v>
      </c>
      <c r="N58" s="537">
        <f t="shared" si="54"/>
        <v>98.11</v>
      </c>
      <c r="O58" s="535">
        <f t="shared" si="55"/>
        <v>25.200000000000003</v>
      </c>
      <c r="P58" s="1079" t="s">
        <v>15</v>
      </c>
      <c r="Q58" s="1080"/>
      <c r="R58" s="305">
        <f t="shared" si="56"/>
        <v>5.3949999999999996</v>
      </c>
      <c r="S58" s="570">
        <f t="shared" si="49"/>
        <v>3</v>
      </c>
      <c r="T58" s="537">
        <f t="shared" si="57"/>
        <v>331.42</v>
      </c>
      <c r="U58" s="306">
        <f t="shared" si="57"/>
        <v>4.2449999999999992</v>
      </c>
      <c r="V58" s="598">
        <f t="shared" si="57"/>
        <v>24.295000000000002</v>
      </c>
      <c r="W58" s="537">
        <f t="shared" si="57"/>
        <v>104.16499999999999</v>
      </c>
      <c r="X58" s="535">
        <f t="shared" si="58"/>
        <v>22.799999999999976</v>
      </c>
      <c r="Y58" s="305">
        <f t="shared" si="59"/>
        <v>7</v>
      </c>
      <c r="Z58" s="570">
        <f t="shared" si="50"/>
        <v>2</v>
      </c>
      <c r="AA58" s="537">
        <f t="shared" si="60"/>
        <v>310.33333333333331</v>
      </c>
      <c r="AB58" s="306">
        <f t="shared" si="60"/>
        <v>4.7866666666666662</v>
      </c>
      <c r="AC58" s="598">
        <f t="shared" si="60"/>
        <v>25.39</v>
      </c>
      <c r="AD58" s="535">
        <f t="shared" si="61"/>
        <v>17.499999999999968</v>
      </c>
      <c r="AE58" s="1079" t="s">
        <v>15</v>
      </c>
      <c r="AF58" s="1080"/>
      <c r="AG58" s="305">
        <f t="shared" si="62"/>
        <v>4.4633333333333338</v>
      </c>
      <c r="AH58" s="570">
        <f t="shared" si="63"/>
        <v>1</v>
      </c>
      <c r="AI58" s="537">
        <f t="shared" si="64"/>
        <v>211.99666666666667</v>
      </c>
      <c r="AJ58" s="306">
        <f t="shared" si="64"/>
        <v>4.003333333333333</v>
      </c>
      <c r="AK58" s="598">
        <f t="shared" si="64"/>
        <v>24.723333333333333</v>
      </c>
      <c r="AL58" s="537">
        <f t="shared" si="64"/>
        <v>96.556666666666672</v>
      </c>
      <c r="AM58" s="535">
        <f t="shared" si="65"/>
        <v>5.0833333333333366</v>
      </c>
      <c r="AN58" s="305">
        <f t="shared" si="66"/>
        <v>4.5366666666666662</v>
      </c>
      <c r="AO58" s="570">
        <f t="shared" si="67"/>
        <v>4</v>
      </c>
      <c r="AP58" s="537">
        <f t="shared" si="68"/>
        <v>262.33333333333331</v>
      </c>
      <c r="AQ58" s="306">
        <f t="shared" si="68"/>
        <v>3.4166666666666665</v>
      </c>
      <c r="AR58" s="598">
        <f t="shared" si="68"/>
        <v>24.423333333333336</v>
      </c>
      <c r="AS58" s="535">
        <f t="shared" si="69"/>
        <v>11.125000000000007</v>
      </c>
      <c r="AT58" s="1079" t="s">
        <v>15</v>
      </c>
      <c r="AU58" s="1080"/>
      <c r="AV58" s="305">
        <f t="shared" si="70"/>
        <v>2.8600000000000003</v>
      </c>
      <c r="AW58" s="570">
        <f t="shared" si="71"/>
        <v>8</v>
      </c>
      <c r="AX58" s="537">
        <f t="shared" si="72"/>
        <v>168.83</v>
      </c>
      <c r="AY58" s="306">
        <f t="shared" si="72"/>
        <v>21.33</v>
      </c>
      <c r="AZ58" s="598">
        <f t="shared" si="72"/>
        <v>22.58</v>
      </c>
      <c r="BA58" s="537">
        <f t="shared" si="72"/>
        <v>98.835000000000008</v>
      </c>
      <c r="BB58" s="306">
        <f t="shared" si="73"/>
        <v>16</v>
      </c>
      <c r="BC58" s="305">
        <f t="shared" si="51"/>
        <v>4.7580952380952377</v>
      </c>
      <c r="BD58" s="572">
        <f t="shared" si="74"/>
        <v>1</v>
      </c>
    </row>
    <row r="59" spans="1:56" s="559" customFormat="1" ht="13.5" customHeight="1" x14ac:dyDescent="0.25">
      <c r="A59" s="1079" t="s">
        <v>16</v>
      </c>
      <c r="B59" s="1080"/>
      <c r="C59" s="305">
        <f t="shared" si="45"/>
        <v>4.07</v>
      </c>
      <c r="D59" s="570">
        <f t="shared" si="46"/>
        <v>9</v>
      </c>
      <c r="E59" s="537">
        <f t="shared" si="52"/>
        <v>215</v>
      </c>
      <c r="F59" s="306">
        <f t="shared" si="52"/>
        <v>2.33</v>
      </c>
      <c r="G59" s="598">
        <f t="shared" si="52"/>
        <v>21.200000000000003</v>
      </c>
      <c r="H59" s="306">
        <f t="shared" si="47"/>
        <v>-2.6666666666666807</v>
      </c>
      <c r="I59" s="305">
        <f t="shared" si="53"/>
        <v>4.3866666666666667</v>
      </c>
      <c r="J59" s="570">
        <f t="shared" si="48"/>
        <v>6</v>
      </c>
      <c r="K59" s="537">
        <f t="shared" si="54"/>
        <v>198.76666666666668</v>
      </c>
      <c r="L59" s="306">
        <f t="shared" si="54"/>
        <v>2.9066666666666667</v>
      </c>
      <c r="M59" s="598">
        <f t="shared" si="54"/>
        <v>26.783333333333331</v>
      </c>
      <c r="N59" s="537">
        <f t="shared" si="54"/>
        <v>98.556666666666672</v>
      </c>
      <c r="O59" s="535">
        <f t="shared" si="55"/>
        <v>28.399999999999991</v>
      </c>
      <c r="P59" s="1079" t="s">
        <v>16</v>
      </c>
      <c r="Q59" s="1080"/>
      <c r="R59" s="305">
        <f t="shared" si="56"/>
        <v>5.52</v>
      </c>
      <c r="S59" s="570">
        <f t="shared" si="49"/>
        <v>2</v>
      </c>
      <c r="T59" s="537">
        <f t="shared" si="57"/>
        <v>368.75</v>
      </c>
      <c r="U59" s="306">
        <f t="shared" si="57"/>
        <v>4.41</v>
      </c>
      <c r="V59" s="598">
        <f t="shared" si="57"/>
        <v>23.314999999999998</v>
      </c>
      <c r="W59" s="537">
        <f t="shared" si="57"/>
        <v>104.33</v>
      </c>
      <c r="X59" s="535">
        <f t="shared" si="58"/>
        <v>18.399999999999999</v>
      </c>
      <c r="Y59" s="305">
        <f t="shared" si="59"/>
        <v>7.5766666666666671</v>
      </c>
      <c r="Z59" s="570">
        <f t="shared" si="50"/>
        <v>1</v>
      </c>
      <c r="AA59" s="537">
        <f t="shared" si="60"/>
        <v>325.66666666666669</v>
      </c>
      <c r="AB59" s="306">
        <f t="shared" si="60"/>
        <v>4.2666666666666666</v>
      </c>
      <c r="AC59" s="598">
        <f t="shared" si="60"/>
        <v>24.213333333333335</v>
      </c>
      <c r="AD59" s="535">
        <f t="shared" si="61"/>
        <v>17.000000000000021</v>
      </c>
      <c r="AE59" s="1079" t="s">
        <v>16</v>
      </c>
      <c r="AF59" s="1080"/>
      <c r="AG59" s="305">
        <f t="shared" si="62"/>
        <v>3.9766666666666666</v>
      </c>
      <c r="AH59" s="570">
        <f t="shared" si="63"/>
        <v>3</v>
      </c>
      <c r="AI59" s="537">
        <f t="shared" si="64"/>
        <v>204.44333333333336</v>
      </c>
      <c r="AJ59" s="306">
        <f t="shared" si="64"/>
        <v>3.6666666666666665</v>
      </c>
      <c r="AK59" s="598">
        <f t="shared" si="64"/>
        <v>23.146666666666665</v>
      </c>
      <c r="AL59" s="537">
        <f t="shared" si="64"/>
        <v>106.11</v>
      </c>
      <c r="AM59" s="535">
        <f t="shared" si="65"/>
        <v>11.249999999999998</v>
      </c>
      <c r="AN59" s="305">
        <f t="shared" si="66"/>
        <v>4.0933333333333337</v>
      </c>
      <c r="AO59" s="570">
        <f t="shared" si="67"/>
        <v>9</v>
      </c>
      <c r="AP59" s="537">
        <f t="shared" si="68"/>
        <v>236.66666666666666</v>
      </c>
      <c r="AQ59" s="306">
        <f t="shared" si="68"/>
        <v>3.4633333333333334</v>
      </c>
      <c r="AR59" s="598">
        <f t="shared" si="68"/>
        <v>24.196666666666669</v>
      </c>
      <c r="AS59" s="535">
        <f t="shared" si="69"/>
        <v>12.25</v>
      </c>
      <c r="AT59" s="1079" t="s">
        <v>16</v>
      </c>
      <c r="AU59" s="1080"/>
      <c r="AV59" s="305">
        <f t="shared" si="70"/>
        <v>2.2050000000000001</v>
      </c>
      <c r="AW59" s="570">
        <f t="shared" si="71"/>
        <v>10</v>
      </c>
      <c r="AX59" s="537">
        <f t="shared" si="72"/>
        <v>145.66500000000002</v>
      </c>
      <c r="AY59" s="306">
        <f t="shared" si="72"/>
        <v>22.155000000000001</v>
      </c>
      <c r="AZ59" s="598">
        <f t="shared" si="72"/>
        <v>21.53</v>
      </c>
      <c r="BA59" s="537">
        <f t="shared" si="72"/>
        <v>94.5</v>
      </c>
      <c r="BB59" s="306">
        <f t="shared" si="73"/>
        <v>6.9999999999999982</v>
      </c>
      <c r="BC59" s="305">
        <f t="shared" si="51"/>
        <v>4.546904761904762</v>
      </c>
      <c r="BD59" s="572">
        <f t="shared" si="74"/>
        <v>6</v>
      </c>
    </row>
    <row r="60" spans="1:56" s="559" customFormat="1" ht="13.5" customHeight="1" x14ac:dyDescent="0.25">
      <c r="A60" s="1079" t="s">
        <v>56</v>
      </c>
      <c r="B60" s="1080"/>
      <c r="C60" s="305">
        <f t="shared" si="45"/>
        <v>4.5549999999999997</v>
      </c>
      <c r="D60" s="570">
        <f t="shared" si="46"/>
        <v>7</v>
      </c>
      <c r="E60" s="537">
        <f t="shared" si="52"/>
        <v>219.83</v>
      </c>
      <c r="F60" s="306">
        <f t="shared" si="52"/>
        <v>3.0249999999999999</v>
      </c>
      <c r="G60" s="598">
        <f t="shared" si="52"/>
        <v>20.564999999999998</v>
      </c>
      <c r="H60" s="306">
        <f t="shared" si="47"/>
        <v>9.8666666666666689</v>
      </c>
      <c r="I60" s="305">
        <f t="shared" si="53"/>
        <v>5.31</v>
      </c>
      <c r="J60" s="570">
        <f t="shared" si="48"/>
        <v>2</v>
      </c>
      <c r="K60" s="537">
        <f t="shared" si="54"/>
        <v>217.91333333333333</v>
      </c>
      <c r="L60" s="306">
        <f t="shared" si="54"/>
        <v>3.6466666666666665</v>
      </c>
      <c r="M60" s="598">
        <f t="shared" si="54"/>
        <v>31.72</v>
      </c>
      <c r="N60" s="537">
        <f t="shared" si="54"/>
        <v>98.333333333333329</v>
      </c>
      <c r="O60" s="535">
        <f t="shared" si="55"/>
        <v>33.9</v>
      </c>
      <c r="P60" s="1079" t="s">
        <v>56</v>
      </c>
      <c r="Q60" s="1080"/>
      <c r="R60" s="305">
        <f t="shared" si="56"/>
        <v>4.79</v>
      </c>
      <c r="S60" s="570">
        <f t="shared" si="49"/>
        <v>5</v>
      </c>
      <c r="T60" s="537">
        <f t="shared" si="57"/>
        <v>356.33</v>
      </c>
      <c r="U60" s="306">
        <f t="shared" si="57"/>
        <v>4.5350000000000001</v>
      </c>
      <c r="V60" s="598">
        <f t="shared" si="57"/>
        <v>21.119999999999997</v>
      </c>
      <c r="W60" s="537">
        <f t="shared" si="57"/>
        <v>106.83500000000001</v>
      </c>
      <c r="X60" s="535">
        <f t="shared" si="58"/>
        <v>7.1999999999999886</v>
      </c>
      <c r="Y60" s="305">
        <f t="shared" si="59"/>
        <v>6.336666666666666</v>
      </c>
      <c r="Z60" s="570">
        <f t="shared" si="50"/>
        <v>3</v>
      </c>
      <c r="AA60" s="537">
        <f t="shared" si="60"/>
        <v>331.1133333333334</v>
      </c>
      <c r="AB60" s="306">
        <f t="shared" si="60"/>
        <v>4.2033333333333331</v>
      </c>
      <c r="AC60" s="598">
        <f t="shared" si="60"/>
        <v>20.563333333333333</v>
      </c>
      <c r="AD60" s="535">
        <f t="shared" si="61"/>
        <v>-42.833333333333357</v>
      </c>
      <c r="AE60" s="1079" t="s">
        <v>56</v>
      </c>
      <c r="AF60" s="1080"/>
      <c r="AG60" s="305">
        <f t="shared" si="62"/>
        <v>4.0100000000000007</v>
      </c>
      <c r="AH60" s="570">
        <f t="shared" si="63"/>
        <v>2</v>
      </c>
      <c r="AI60" s="537">
        <f t="shared" si="64"/>
        <v>185.77666666666667</v>
      </c>
      <c r="AJ60" s="306">
        <f t="shared" si="64"/>
        <v>4.2466666666666661</v>
      </c>
      <c r="AK60" s="598">
        <f t="shared" si="64"/>
        <v>21.356666666666669</v>
      </c>
      <c r="AL60" s="537">
        <f t="shared" si="64"/>
        <v>105.22333333333334</v>
      </c>
      <c r="AM60" s="535">
        <f t="shared" si="65"/>
        <v>14.833333333333332</v>
      </c>
      <c r="AN60" s="305">
        <f t="shared" si="66"/>
        <v>4.3833333333333329</v>
      </c>
      <c r="AO60" s="570">
        <f t="shared" si="67"/>
        <v>6</v>
      </c>
      <c r="AP60" s="537">
        <f t="shared" si="68"/>
        <v>254</v>
      </c>
      <c r="AQ60" s="306">
        <f t="shared" si="68"/>
        <v>3.3800000000000003</v>
      </c>
      <c r="AR60" s="598">
        <f t="shared" si="68"/>
        <v>24.303333333333331</v>
      </c>
      <c r="AS60" s="535">
        <f t="shared" si="69"/>
        <v>9.7500000000000036</v>
      </c>
      <c r="AT60" s="1079" t="s">
        <v>56</v>
      </c>
      <c r="AU60" s="1080"/>
      <c r="AV60" s="305">
        <f t="shared" si="70"/>
        <v>2.2750000000000004</v>
      </c>
      <c r="AW60" s="570">
        <f t="shared" si="71"/>
        <v>9</v>
      </c>
      <c r="AX60" s="537">
        <f t="shared" si="72"/>
        <v>116.83500000000001</v>
      </c>
      <c r="AY60" s="306">
        <f t="shared" si="72"/>
        <v>26.015000000000001</v>
      </c>
      <c r="AZ60" s="598">
        <f t="shared" si="72"/>
        <v>19.614999999999998</v>
      </c>
      <c r="BA60" s="537">
        <f t="shared" si="72"/>
        <v>101</v>
      </c>
      <c r="BB60" s="306">
        <f t="shared" si="73"/>
        <v>28.333333333333336</v>
      </c>
      <c r="BC60" s="305">
        <f t="shared" si="51"/>
        <v>4.5228571428571422</v>
      </c>
      <c r="BD60" s="572">
        <f t="shared" si="74"/>
        <v>8</v>
      </c>
    </row>
    <row r="61" spans="1:56" s="559" customFormat="1" ht="13.5" customHeight="1" x14ac:dyDescent="0.25">
      <c r="A61" s="1079" t="s">
        <v>57</v>
      </c>
      <c r="B61" s="1080"/>
      <c r="C61" s="305">
        <f t="shared" si="45"/>
        <v>5.0950000000000006</v>
      </c>
      <c r="D61" s="570">
        <f t="shared" si="46"/>
        <v>5</v>
      </c>
      <c r="E61" s="537">
        <f t="shared" si="52"/>
        <v>305.5</v>
      </c>
      <c r="F61" s="306">
        <f t="shared" si="52"/>
        <v>2.0550000000000002</v>
      </c>
      <c r="G61" s="598">
        <f t="shared" si="52"/>
        <v>20.414999999999999</v>
      </c>
      <c r="H61" s="306">
        <f t="shared" si="47"/>
        <v>12.000000000000005</v>
      </c>
      <c r="I61" s="305">
        <f t="shared" si="53"/>
        <v>5.1400000000000006</v>
      </c>
      <c r="J61" s="570">
        <f t="shared" si="48"/>
        <v>4</v>
      </c>
      <c r="K61" s="537">
        <f t="shared" si="54"/>
        <v>209.59</v>
      </c>
      <c r="L61" s="306">
        <f t="shared" si="54"/>
        <v>3.2533333333333334</v>
      </c>
      <c r="M61" s="598">
        <f t="shared" si="54"/>
        <v>28</v>
      </c>
      <c r="N61" s="537">
        <f t="shared" si="54"/>
        <v>97.443333333333328</v>
      </c>
      <c r="O61" s="535">
        <f t="shared" si="55"/>
        <v>30.099999999999998</v>
      </c>
      <c r="P61" s="1079" t="s">
        <v>57</v>
      </c>
      <c r="Q61" s="1080"/>
      <c r="R61" s="305">
        <f t="shared" si="56"/>
        <v>5.63</v>
      </c>
      <c r="S61" s="570">
        <f t="shared" si="49"/>
        <v>1</v>
      </c>
      <c r="T61" s="537">
        <f t="shared" si="57"/>
        <v>358.66499999999996</v>
      </c>
      <c r="U61" s="306">
        <f t="shared" si="57"/>
        <v>3.2450000000000001</v>
      </c>
      <c r="V61" s="598">
        <f t="shared" si="57"/>
        <v>21</v>
      </c>
      <c r="W61" s="537">
        <f t="shared" si="57"/>
        <v>89.164999999999992</v>
      </c>
      <c r="X61" s="535">
        <f t="shared" si="58"/>
        <v>8.8000000000000256</v>
      </c>
      <c r="Y61" s="305">
        <f t="shared" si="59"/>
        <v>5.9533333333333331</v>
      </c>
      <c r="Z61" s="570">
        <f t="shared" si="50"/>
        <v>5</v>
      </c>
      <c r="AA61" s="537">
        <f t="shared" si="60"/>
        <v>299.33333333333331</v>
      </c>
      <c r="AB61" s="306">
        <f t="shared" si="60"/>
        <v>3.25</v>
      </c>
      <c r="AC61" s="598">
        <f t="shared" si="60"/>
        <v>21.83666666666667</v>
      </c>
      <c r="AD61" s="535">
        <f t="shared" si="61"/>
        <v>4.9999999999999964</v>
      </c>
      <c r="AE61" s="1079" t="s">
        <v>57</v>
      </c>
      <c r="AF61" s="1080"/>
      <c r="AG61" s="305">
        <f t="shared" si="62"/>
        <v>3.6833333333333336</v>
      </c>
      <c r="AH61" s="570">
        <f t="shared" si="63"/>
        <v>8</v>
      </c>
      <c r="AI61" s="537">
        <f t="shared" si="64"/>
        <v>226.33333333333334</v>
      </c>
      <c r="AJ61" s="306">
        <f t="shared" si="64"/>
        <v>2.9966666666666666</v>
      </c>
      <c r="AK61" s="598">
        <f t="shared" si="64"/>
        <v>22.876666666666665</v>
      </c>
      <c r="AL61" s="537">
        <f t="shared" si="64"/>
        <v>88.67</v>
      </c>
      <c r="AM61" s="535">
        <f t="shared" si="65"/>
        <v>-9.1666666666666714</v>
      </c>
      <c r="AN61" s="305">
        <f t="shared" si="66"/>
        <v>4.5566666666666666</v>
      </c>
      <c r="AO61" s="570">
        <f t="shared" si="67"/>
        <v>3</v>
      </c>
      <c r="AP61" s="537">
        <f t="shared" si="68"/>
        <v>264.66666666666669</v>
      </c>
      <c r="AQ61" s="306">
        <f t="shared" si="68"/>
        <v>3.53</v>
      </c>
      <c r="AR61" s="598">
        <f t="shared" si="68"/>
        <v>24.540000000000003</v>
      </c>
      <c r="AS61" s="535">
        <f t="shared" si="69"/>
        <v>10.500000000000021</v>
      </c>
      <c r="AT61" s="1079" t="s">
        <v>57</v>
      </c>
      <c r="AU61" s="1080"/>
      <c r="AV61" s="305">
        <f t="shared" si="70"/>
        <v>2.9099999999999997</v>
      </c>
      <c r="AW61" s="570">
        <f t="shared" si="71"/>
        <v>7</v>
      </c>
      <c r="AX61" s="537">
        <f t="shared" si="72"/>
        <v>164.66500000000002</v>
      </c>
      <c r="AY61" s="306">
        <f t="shared" si="72"/>
        <v>15.75</v>
      </c>
      <c r="AZ61" s="598">
        <f t="shared" si="72"/>
        <v>27.049999999999997</v>
      </c>
      <c r="BA61" s="537">
        <f t="shared" si="72"/>
        <v>82.5</v>
      </c>
      <c r="BB61" s="306">
        <f t="shared" si="73"/>
        <v>110</v>
      </c>
      <c r="BC61" s="305">
        <f t="shared" si="51"/>
        <v>4.7097619047619039</v>
      </c>
      <c r="BD61" s="572">
        <f t="shared" si="74"/>
        <v>2</v>
      </c>
    </row>
    <row r="62" spans="1:56" s="559" customFormat="1" ht="13.5" customHeight="1" x14ac:dyDescent="0.25">
      <c r="A62" s="1079" t="s">
        <v>58</v>
      </c>
      <c r="B62" s="1080"/>
      <c r="C62" s="305">
        <f t="shared" si="45"/>
        <v>5.7750000000000004</v>
      </c>
      <c r="D62" s="570">
        <f t="shared" si="46"/>
        <v>2</v>
      </c>
      <c r="E62" s="537">
        <f t="shared" si="52"/>
        <v>287.83</v>
      </c>
      <c r="F62" s="306">
        <f t="shared" si="52"/>
        <v>2.36</v>
      </c>
      <c r="G62" s="598">
        <f t="shared" si="52"/>
        <v>28.27</v>
      </c>
      <c r="H62" s="306">
        <f t="shared" si="47"/>
        <v>11.466666666666683</v>
      </c>
      <c r="I62" s="305">
        <f t="shared" si="53"/>
        <v>5.2466666666666661</v>
      </c>
      <c r="J62" s="570">
        <f t="shared" si="48"/>
        <v>3</v>
      </c>
      <c r="K62" s="537">
        <f t="shared" si="54"/>
        <v>214.95333333333335</v>
      </c>
      <c r="L62" s="306">
        <f t="shared" si="54"/>
        <v>3.5266666666666668</v>
      </c>
      <c r="M62" s="598">
        <f t="shared" si="54"/>
        <v>29.413333333333338</v>
      </c>
      <c r="N62" s="537">
        <f t="shared" si="54"/>
        <v>98.780000000000015</v>
      </c>
      <c r="O62" s="535">
        <f t="shared" si="55"/>
        <v>32.500000000000007</v>
      </c>
      <c r="P62" s="1079" t="s">
        <v>58</v>
      </c>
      <c r="Q62" s="1080"/>
      <c r="R62" s="305">
        <f t="shared" si="56"/>
        <v>4.085</v>
      </c>
      <c r="S62" s="570">
        <f t="shared" si="49"/>
        <v>10</v>
      </c>
      <c r="T62" s="537">
        <f t="shared" si="57"/>
        <v>368.75</v>
      </c>
      <c r="U62" s="306">
        <f t="shared" si="57"/>
        <v>3.26</v>
      </c>
      <c r="V62" s="598">
        <f t="shared" si="57"/>
        <v>27.509999999999998</v>
      </c>
      <c r="W62" s="537">
        <f t="shared" si="57"/>
        <v>96.835000000000008</v>
      </c>
      <c r="X62" s="535">
        <f t="shared" si="58"/>
        <v>38.800000000000011</v>
      </c>
      <c r="Y62" s="305">
        <f t="shared" si="59"/>
        <v>5.3433333333333337</v>
      </c>
      <c r="Z62" s="570">
        <f t="shared" si="50"/>
        <v>8</v>
      </c>
      <c r="AA62" s="537">
        <f t="shared" si="60"/>
        <v>340.33333333333331</v>
      </c>
      <c r="AB62" s="306">
        <f t="shared" si="60"/>
        <v>2.72</v>
      </c>
      <c r="AC62" s="598">
        <f t="shared" si="60"/>
        <v>26.293333333333333</v>
      </c>
      <c r="AD62" s="535">
        <f t="shared" si="61"/>
        <v>75.500000000000028</v>
      </c>
      <c r="AE62" s="1079" t="s">
        <v>58</v>
      </c>
      <c r="AF62" s="1080"/>
      <c r="AG62" s="305">
        <f t="shared" si="62"/>
        <v>3.7866666666666671</v>
      </c>
      <c r="AH62" s="570">
        <f t="shared" si="63"/>
        <v>7</v>
      </c>
      <c r="AI62" s="537">
        <f t="shared" si="64"/>
        <v>204</v>
      </c>
      <c r="AJ62" s="306">
        <f t="shared" si="64"/>
        <v>3.5066666666666664</v>
      </c>
      <c r="AK62" s="598">
        <f t="shared" si="64"/>
        <v>29.203333333333333</v>
      </c>
      <c r="AL62" s="537">
        <f t="shared" si="64"/>
        <v>87.780000000000015</v>
      </c>
      <c r="AM62" s="535">
        <f t="shared" si="65"/>
        <v>1.2499999999999958</v>
      </c>
      <c r="AN62" s="305">
        <f t="shared" si="66"/>
        <v>4.4933333333333332</v>
      </c>
      <c r="AO62" s="570">
        <f t="shared" si="67"/>
        <v>5</v>
      </c>
      <c r="AP62" s="537">
        <f t="shared" si="68"/>
        <v>260.66666666666669</v>
      </c>
      <c r="AQ62" s="306">
        <f t="shared" si="68"/>
        <v>3.4766666666666666</v>
      </c>
      <c r="AR62" s="598">
        <f t="shared" si="68"/>
        <v>24.446666666666669</v>
      </c>
      <c r="AS62" s="535">
        <f t="shared" si="69"/>
        <v>13.500000000000023</v>
      </c>
      <c r="AT62" s="1079" t="s">
        <v>58</v>
      </c>
      <c r="AU62" s="1080"/>
      <c r="AV62" s="305">
        <f t="shared" si="70"/>
        <v>3.4450000000000003</v>
      </c>
      <c r="AW62" s="570">
        <f t="shared" si="71"/>
        <v>3</v>
      </c>
      <c r="AX62" s="537">
        <f t="shared" si="72"/>
        <v>180.5</v>
      </c>
      <c r="AY62" s="306">
        <f t="shared" si="72"/>
        <v>19.86</v>
      </c>
      <c r="AZ62" s="598">
        <f t="shared" si="72"/>
        <v>23.965</v>
      </c>
      <c r="BA62" s="537">
        <f t="shared" si="72"/>
        <v>83.83</v>
      </c>
      <c r="BB62" s="306">
        <f t="shared" si="73"/>
        <v>64.999999999999986</v>
      </c>
      <c r="BC62" s="305">
        <f t="shared" si="51"/>
        <v>4.5964285714285724</v>
      </c>
      <c r="BD62" s="572">
        <f t="shared" si="74"/>
        <v>5</v>
      </c>
    </row>
    <row r="63" spans="1:56" s="559" customFormat="1" ht="13.5" customHeight="1" x14ac:dyDescent="0.25">
      <c r="A63" s="1079" t="s">
        <v>59</v>
      </c>
      <c r="B63" s="1080"/>
      <c r="C63" s="305">
        <f t="shared" si="45"/>
        <v>3.7749999999999999</v>
      </c>
      <c r="D63" s="570">
        <f t="shared" si="46"/>
        <v>10</v>
      </c>
      <c r="E63" s="537">
        <f t="shared" si="52"/>
        <v>282.5</v>
      </c>
      <c r="F63" s="306">
        <f t="shared" si="52"/>
        <v>2.19</v>
      </c>
      <c r="G63" s="598">
        <f t="shared" si="52"/>
        <v>18.484999999999999</v>
      </c>
      <c r="H63" s="306">
        <f t="shared" si="47"/>
        <v>-14.666666666666661</v>
      </c>
      <c r="I63" s="305">
        <f t="shared" si="53"/>
        <v>3.89</v>
      </c>
      <c r="J63" s="570">
        <f t="shared" si="48"/>
        <v>8</v>
      </c>
      <c r="K63" s="537">
        <f t="shared" si="54"/>
        <v>182.84333333333333</v>
      </c>
      <c r="L63" s="306">
        <f t="shared" si="54"/>
        <v>2.5833333333333335</v>
      </c>
      <c r="M63" s="598">
        <f t="shared" si="54"/>
        <v>26.333333333333332</v>
      </c>
      <c r="N63" s="537">
        <f t="shared" si="54"/>
        <v>98.333333333333329</v>
      </c>
      <c r="O63" s="535">
        <f t="shared" si="55"/>
        <v>31.2</v>
      </c>
      <c r="P63" s="1079" t="s">
        <v>59</v>
      </c>
      <c r="Q63" s="1080"/>
      <c r="R63" s="305">
        <f t="shared" si="56"/>
        <v>4.13</v>
      </c>
      <c r="S63" s="570">
        <f t="shared" si="49"/>
        <v>9</v>
      </c>
      <c r="T63" s="537">
        <f t="shared" si="57"/>
        <v>409.17</v>
      </c>
      <c r="U63" s="306">
        <f t="shared" si="57"/>
        <v>2.66</v>
      </c>
      <c r="V63" s="598">
        <f t="shared" si="57"/>
        <v>19.259999999999998</v>
      </c>
      <c r="W63" s="537">
        <f t="shared" si="57"/>
        <v>108</v>
      </c>
      <c r="X63" s="535">
        <f t="shared" si="58"/>
        <v>12.000000000000011</v>
      </c>
      <c r="Y63" s="305">
        <f t="shared" si="59"/>
        <v>6.13</v>
      </c>
      <c r="Z63" s="570">
        <f t="shared" si="50"/>
        <v>4</v>
      </c>
      <c r="AA63" s="537">
        <f t="shared" si="60"/>
        <v>334.22333333333336</v>
      </c>
      <c r="AB63" s="306">
        <f t="shared" si="60"/>
        <v>3.5700000000000003</v>
      </c>
      <c r="AC63" s="598">
        <f t="shared" si="60"/>
        <v>20.239999999999998</v>
      </c>
      <c r="AD63" s="535">
        <f t="shared" si="61"/>
        <v>-3.5000000000000142</v>
      </c>
      <c r="AE63" s="1079" t="s">
        <v>59</v>
      </c>
      <c r="AF63" s="1080"/>
      <c r="AG63" s="305">
        <f t="shared" si="62"/>
        <v>3.9633333333333334</v>
      </c>
      <c r="AH63" s="570">
        <f t="shared" si="63"/>
        <v>4</v>
      </c>
      <c r="AI63" s="537">
        <f t="shared" si="64"/>
        <v>237.89</v>
      </c>
      <c r="AJ63" s="306">
        <f t="shared" si="64"/>
        <v>2.92</v>
      </c>
      <c r="AK63" s="598">
        <f t="shared" si="64"/>
        <v>19.693333333333332</v>
      </c>
      <c r="AL63" s="537">
        <f t="shared" si="64"/>
        <v>105.78000000000002</v>
      </c>
      <c r="AM63" s="535">
        <f t="shared" si="65"/>
        <v>12.916666666666661</v>
      </c>
      <c r="AN63" s="305">
        <f t="shared" si="66"/>
        <v>4.7266666666666666</v>
      </c>
      <c r="AO63" s="570">
        <f t="shared" si="67"/>
        <v>1</v>
      </c>
      <c r="AP63" s="537">
        <f t="shared" si="68"/>
        <v>274</v>
      </c>
      <c r="AQ63" s="306">
        <f t="shared" si="68"/>
        <v>3.56</v>
      </c>
      <c r="AR63" s="598">
        <f t="shared" si="68"/>
        <v>24.756666666666664</v>
      </c>
      <c r="AS63" s="535">
        <f t="shared" si="69"/>
        <v>5.1249999999999911</v>
      </c>
      <c r="AT63" s="1079" t="s">
        <v>59</v>
      </c>
      <c r="AU63" s="1080"/>
      <c r="AV63" s="305">
        <f t="shared" si="70"/>
        <v>3.5049999999999999</v>
      </c>
      <c r="AW63" s="570">
        <f t="shared" si="71"/>
        <v>2</v>
      </c>
      <c r="AX63" s="537">
        <f t="shared" si="72"/>
        <v>163.5</v>
      </c>
      <c r="AY63" s="306">
        <f t="shared" si="72"/>
        <v>19.325000000000003</v>
      </c>
      <c r="AZ63" s="598">
        <f t="shared" si="72"/>
        <v>19.715</v>
      </c>
      <c r="BA63" s="537">
        <f t="shared" si="72"/>
        <v>99</v>
      </c>
      <c r="BB63" s="306">
        <f t="shared" si="73"/>
        <v>55</v>
      </c>
      <c r="BC63" s="305">
        <f t="shared" si="51"/>
        <v>4.3028571428571434</v>
      </c>
      <c r="BD63" s="572">
        <f t="shared" si="74"/>
        <v>10</v>
      </c>
    </row>
    <row r="64" spans="1:56" s="559" customFormat="1" ht="13.5" customHeight="1" x14ac:dyDescent="0.25">
      <c r="A64" s="1079" t="s">
        <v>99</v>
      </c>
      <c r="B64" s="1080"/>
      <c r="C64" s="294" t="s">
        <v>30</v>
      </c>
      <c r="D64" s="570"/>
      <c r="E64" s="291" t="s">
        <v>30</v>
      </c>
      <c r="F64" s="291" t="s">
        <v>30</v>
      </c>
      <c r="G64" s="291" t="s">
        <v>30</v>
      </c>
      <c r="H64" s="306"/>
      <c r="I64" s="281" t="s">
        <v>30</v>
      </c>
      <c r="J64" s="570"/>
      <c r="K64" s="283" t="s">
        <v>30</v>
      </c>
      <c r="L64" s="284" t="s">
        <v>30</v>
      </c>
      <c r="M64" s="284" t="s">
        <v>30</v>
      </c>
      <c r="N64" s="283" t="s">
        <v>30</v>
      </c>
      <c r="O64" s="535"/>
      <c r="P64" s="1079" t="s">
        <v>99</v>
      </c>
      <c r="Q64" s="1080"/>
      <c r="R64" s="305">
        <f t="shared" si="56"/>
        <v>4.6150000000000002</v>
      </c>
      <c r="S64" s="570">
        <f t="shared" si="49"/>
        <v>7</v>
      </c>
      <c r="T64" s="537">
        <f t="shared" si="57"/>
        <v>373.91499999999996</v>
      </c>
      <c r="U64" s="306">
        <f t="shared" si="57"/>
        <v>3.4299999999999997</v>
      </c>
      <c r="V64" s="598">
        <f t="shared" si="57"/>
        <v>22.68</v>
      </c>
      <c r="W64" s="537">
        <f t="shared" si="57"/>
        <v>89</v>
      </c>
      <c r="X64" s="535">
        <f t="shared" si="58"/>
        <v>5.1999999999999957</v>
      </c>
      <c r="Y64" s="281" t="s">
        <v>30</v>
      </c>
      <c r="Z64" s="570"/>
      <c r="AA64" s="283" t="s">
        <v>30</v>
      </c>
      <c r="AB64" s="284" t="s">
        <v>30</v>
      </c>
      <c r="AC64" s="284" t="s">
        <v>30</v>
      </c>
      <c r="AD64" s="535"/>
      <c r="AE64" s="1079" t="s">
        <v>99</v>
      </c>
      <c r="AF64" s="1080"/>
      <c r="AG64" s="281" t="s">
        <v>30</v>
      </c>
      <c r="AH64" s="570"/>
      <c r="AI64" s="283" t="s">
        <v>30</v>
      </c>
      <c r="AJ64" s="284" t="s">
        <v>30</v>
      </c>
      <c r="AK64" s="284" t="s">
        <v>30</v>
      </c>
      <c r="AL64" s="283" t="s">
        <v>30</v>
      </c>
      <c r="AM64" s="535"/>
      <c r="AN64" s="281" t="s">
        <v>30</v>
      </c>
      <c r="AO64" s="570"/>
      <c r="AP64" s="283" t="s">
        <v>30</v>
      </c>
      <c r="AQ64" s="284" t="s">
        <v>30</v>
      </c>
      <c r="AR64" s="284" t="s">
        <v>30</v>
      </c>
      <c r="AS64" s="535"/>
      <c r="AT64" s="1079" t="s">
        <v>99</v>
      </c>
      <c r="AU64" s="1080"/>
      <c r="AV64" s="281" t="s">
        <v>30</v>
      </c>
      <c r="AW64" s="570"/>
      <c r="AX64" s="283" t="s">
        <v>30</v>
      </c>
      <c r="AY64" s="284" t="s">
        <v>30</v>
      </c>
      <c r="AZ64" s="284" t="s">
        <v>30</v>
      </c>
      <c r="BA64" s="283" t="s">
        <v>30</v>
      </c>
      <c r="BB64" s="306"/>
      <c r="BC64" s="305">
        <f t="shared" si="51"/>
        <v>4.6150000000000002</v>
      </c>
      <c r="BD64" s="572">
        <f t="shared" si="74"/>
        <v>3</v>
      </c>
    </row>
    <row r="65" spans="1:60" s="559" customFormat="1" ht="13.5" customHeight="1" x14ac:dyDescent="0.25">
      <c r="A65" s="1079" t="s">
        <v>100</v>
      </c>
      <c r="B65" s="1080"/>
      <c r="C65" s="305">
        <f>AVERAGE(C14,C26,C38)</f>
        <v>4.16</v>
      </c>
      <c r="D65" s="570">
        <f>RANK(C65,C$56:C$67)</f>
        <v>8</v>
      </c>
      <c r="E65" s="537">
        <f>AVERAGE(E14,E26,E38)</f>
        <v>322.66499999999996</v>
      </c>
      <c r="F65" s="306">
        <f>AVERAGE(F14,F26,F38)</f>
        <v>2.145</v>
      </c>
      <c r="G65" s="598">
        <f>AVERAGE(G14,G26,G38)</f>
        <v>13.899999999999999</v>
      </c>
      <c r="H65" s="306">
        <f>AVERAGE(H26,H38)</f>
        <v>11.199999999999998</v>
      </c>
      <c r="I65" s="305">
        <f t="shared" si="53"/>
        <v>5.3933333333333335</v>
      </c>
      <c r="J65" s="570">
        <f>RANK(I65,I$56:I$67)</f>
        <v>1</v>
      </c>
      <c r="K65" s="537">
        <f t="shared" ref="K65:N65" si="75">AVERAGE(K14,K26,K38)</f>
        <v>228.67666666666665</v>
      </c>
      <c r="L65" s="306">
        <f t="shared" si="75"/>
        <v>3.7833333333333332</v>
      </c>
      <c r="M65" s="598">
        <f t="shared" si="75"/>
        <v>32.70333333333334</v>
      </c>
      <c r="N65" s="537">
        <f t="shared" si="75"/>
        <v>98.219999999999985</v>
      </c>
      <c r="O65" s="535">
        <f t="shared" si="55"/>
        <v>34.899999999999991</v>
      </c>
      <c r="P65" s="1079" t="s">
        <v>100</v>
      </c>
      <c r="Q65" s="1080"/>
      <c r="R65" s="305">
        <f t="shared" si="56"/>
        <v>4.3900000000000006</v>
      </c>
      <c r="S65" s="570">
        <f t="shared" si="49"/>
        <v>8</v>
      </c>
      <c r="T65" s="537">
        <f t="shared" si="57"/>
        <v>386.08</v>
      </c>
      <c r="U65" s="306">
        <f t="shared" si="57"/>
        <v>2.5149999999999997</v>
      </c>
      <c r="V65" s="598">
        <f t="shared" si="57"/>
        <v>13.975000000000001</v>
      </c>
      <c r="W65" s="537">
        <f t="shared" si="57"/>
        <v>101.66499999999999</v>
      </c>
      <c r="X65" s="535">
        <f t="shared" si="58"/>
        <v>15.199999999999996</v>
      </c>
      <c r="Y65" s="305">
        <f>AVERAGE(Y14,Y26,Y38)</f>
        <v>5.623333333333334</v>
      </c>
      <c r="Z65" s="570">
        <f t="shared" si="50"/>
        <v>7</v>
      </c>
      <c r="AA65" s="537">
        <f t="shared" si="60"/>
        <v>374.78000000000003</v>
      </c>
      <c r="AB65" s="306">
        <f t="shared" si="60"/>
        <v>3.3000000000000003</v>
      </c>
      <c r="AC65" s="598">
        <f t="shared" si="60"/>
        <v>15.343333333333334</v>
      </c>
      <c r="AD65" s="535">
        <f t="shared" si="61"/>
        <v>-16.66666666666665</v>
      </c>
      <c r="AE65" s="1079" t="s">
        <v>100</v>
      </c>
      <c r="AF65" s="1080"/>
      <c r="AG65" s="305">
        <f t="shared" si="62"/>
        <v>3.6333333333333333</v>
      </c>
      <c r="AH65" s="570">
        <f t="shared" si="63"/>
        <v>10</v>
      </c>
      <c r="AI65" s="537">
        <f t="shared" ref="AI65:AL67" si="76">AVERAGE(AI14,AI26,AI38)</f>
        <v>254.66666666666666</v>
      </c>
      <c r="AJ65" s="306">
        <f t="shared" si="76"/>
        <v>2.7166666666666668</v>
      </c>
      <c r="AK65" s="598">
        <f t="shared" si="76"/>
        <v>13.733333333333334</v>
      </c>
      <c r="AL65" s="537">
        <f t="shared" si="76"/>
        <v>104.55666666666667</v>
      </c>
      <c r="AM65" s="535">
        <f t="shared" si="65"/>
        <v>16.666666666666675</v>
      </c>
      <c r="AN65" s="305">
        <f t="shared" si="66"/>
        <v>4.5966666666666667</v>
      </c>
      <c r="AO65" s="570">
        <f t="shared" si="67"/>
        <v>2</v>
      </c>
      <c r="AP65" s="537">
        <f t="shared" ref="AP65:AR65" si="77">AVERAGE(AP14,AP26,AP38)</f>
        <v>265.22333333333336</v>
      </c>
      <c r="AQ65" s="306">
        <f t="shared" si="77"/>
        <v>3.5166666666666671</v>
      </c>
      <c r="AR65" s="598">
        <f t="shared" si="77"/>
        <v>24.546666666666667</v>
      </c>
      <c r="AS65" s="535">
        <f t="shared" si="69"/>
        <v>5.7499999999999769</v>
      </c>
      <c r="AT65" s="1079" t="s">
        <v>100</v>
      </c>
      <c r="AU65" s="1080"/>
      <c r="AV65" s="305">
        <f t="shared" si="70"/>
        <v>3.04</v>
      </c>
      <c r="AW65" s="570">
        <f t="shared" si="71"/>
        <v>5</v>
      </c>
      <c r="AX65" s="537">
        <f t="shared" ref="AX65:BA65" si="78">AVERAGE(AX14,AX26,AX38)</f>
        <v>174.16500000000002</v>
      </c>
      <c r="AY65" s="306">
        <f t="shared" si="78"/>
        <v>16.795000000000002</v>
      </c>
      <c r="AZ65" s="598">
        <f t="shared" si="78"/>
        <v>17.37</v>
      </c>
      <c r="BA65" s="537">
        <f t="shared" si="78"/>
        <v>100.33500000000001</v>
      </c>
      <c r="BB65" s="306">
        <f t="shared" si="73"/>
        <v>81.999999999999986</v>
      </c>
      <c r="BC65" s="305">
        <f t="shared" si="51"/>
        <v>4.4052380952380954</v>
      </c>
      <c r="BD65" s="572">
        <f t="shared" si="74"/>
        <v>9</v>
      </c>
    </row>
    <row r="66" spans="1:60" s="559" customFormat="1" ht="13.5" customHeight="1" x14ac:dyDescent="0.25">
      <c r="A66" s="1079" t="s">
        <v>180</v>
      </c>
      <c r="B66" s="1080"/>
      <c r="C66" s="305">
        <f>AVERAGE(C15,C27,C39)</f>
        <v>2.94</v>
      </c>
      <c r="D66" s="570">
        <f>RANK(C66,C$56:C$67)</f>
        <v>11</v>
      </c>
      <c r="E66" s="537">
        <f t="shared" ref="E66:G67" si="79">AVERAGE(E15,E27,E39)</f>
        <v>268</v>
      </c>
      <c r="F66" s="306">
        <f t="shared" si="79"/>
        <v>1.8599999999999999</v>
      </c>
      <c r="G66" s="598">
        <f t="shared" si="79"/>
        <v>14.065000000000001</v>
      </c>
      <c r="H66" s="306">
        <f>AVERAGE(H27,H39)</f>
        <v>11.199999999999998</v>
      </c>
      <c r="I66" s="281" t="s">
        <v>30</v>
      </c>
      <c r="J66" s="570"/>
      <c r="K66" s="283" t="s">
        <v>30</v>
      </c>
      <c r="L66" s="284" t="s">
        <v>30</v>
      </c>
      <c r="M66" s="284" t="s">
        <v>30</v>
      </c>
      <c r="N66" s="283" t="s">
        <v>30</v>
      </c>
      <c r="O66" s="535"/>
      <c r="P66" s="1079" t="s">
        <v>180</v>
      </c>
      <c r="Q66" s="1080"/>
      <c r="R66" s="281" t="s">
        <v>30</v>
      </c>
      <c r="S66" s="570"/>
      <c r="T66" s="283" t="s">
        <v>30</v>
      </c>
      <c r="U66" s="284" t="s">
        <v>30</v>
      </c>
      <c r="V66" s="284" t="s">
        <v>30</v>
      </c>
      <c r="W66" s="283" t="s">
        <v>30</v>
      </c>
      <c r="X66" s="535"/>
      <c r="Y66" s="281" t="s">
        <v>30</v>
      </c>
      <c r="Z66" s="570"/>
      <c r="AA66" s="283" t="s">
        <v>30</v>
      </c>
      <c r="AB66" s="284" t="s">
        <v>30</v>
      </c>
      <c r="AC66" s="284" t="s">
        <v>30</v>
      </c>
      <c r="AD66" s="535"/>
      <c r="AE66" s="1079" t="s">
        <v>180</v>
      </c>
      <c r="AF66" s="1080"/>
      <c r="AG66" s="305">
        <f t="shared" si="62"/>
        <v>3.58</v>
      </c>
      <c r="AH66" s="570">
        <f t="shared" si="63"/>
        <v>11</v>
      </c>
      <c r="AI66" s="537">
        <f t="shared" si="76"/>
        <v>252.33333333333334</v>
      </c>
      <c r="AJ66" s="306">
        <f t="shared" si="76"/>
        <v>2.2799999999999998</v>
      </c>
      <c r="AK66" s="598">
        <f t="shared" si="76"/>
        <v>17.136666666666667</v>
      </c>
      <c r="AL66" s="537">
        <f t="shared" si="76"/>
        <v>107.78000000000002</v>
      </c>
      <c r="AM66" s="535">
        <f t="shared" si="65"/>
        <v>14.916666666666664</v>
      </c>
      <c r="AN66" s="281" t="s">
        <v>30</v>
      </c>
      <c r="AO66" s="570"/>
      <c r="AP66" s="283" t="s">
        <v>30</v>
      </c>
      <c r="AQ66" s="284" t="s">
        <v>30</v>
      </c>
      <c r="AR66" s="284" t="s">
        <v>30</v>
      </c>
      <c r="AS66" s="535"/>
      <c r="AT66" s="1079" t="s">
        <v>180</v>
      </c>
      <c r="AU66" s="1080"/>
      <c r="AV66" s="281" t="s">
        <v>30</v>
      </c>
      <c r="AW66" s="570"/>
      <c r="AX66" s="283" t="s">
        <v>30</v>
      </c>
      <c r="AY66" s="284" t="s">
        <v>30</v>
      </c>
      <c r="AZ66" s="284" t="s">
        <v>30</v>
      </c>
      <c r="BA66" s="283" t="s">
        <v>30</v>
      </c>
      <c r="BB66" s="306"/>
      <c r="BC66" s="305">
        <f t="shared" si="51"/>
        <v>3.26</v>
      </c>
      <c r="BD66" s="572">
        <f t="shared" si="74"/>
        <v>12</v>
      </c>
    </row>
    <row r="67" spans="1:60" s="559" customFormat="1" ht="13.5" customHeight="1" x14ac:dyDescent="0.25">
      <c r="A67" s="1079" t="s">
        <v>181</v>
      </c>
      <c r="B67" s="1080"/>
      <c r="C67" s="305">
        <f>AVERAGE(C16,C28,C40)</f>
        <v>5.2750000000000004</v>
      </c>
      <c r="D67" s="570">
        <f>RANK(C67,C$56:C$67)</f>
        <v>3</v>
      </c>
      <c r="E67" s="537">
        <f t="shared" si="79"/>
        <v>299.16499999999996</v>
      </c>
      <c r="F67" s="306">
        <f t="shared" si="79"/>
        <v>2.5099999999999998</v>
      </c>
      <c r="G67" s="598">
        <f>AVERAGE(G16,G28,G40)</f>
        <v>14.824999999999999</v>
      </c>
      <c r="H67" s="306">
        <f>AVERAGE(H28,H40)</f>
        <v>25.86666666666666</v>
      </c>
      <c r="I67" s="281" t="s">
        <v>30</v>
      </c>
      <c r="J67" s="570"/>
      <c r="K67" s="283" t="s">
        <v>30</v>
      </c>
      <c r="L67" s="284" t="s">
        <v>30</v>
      </c>
      <c r="M67" s="284" t="s">
        <v>30</v>
      </c>
      <c r="N67" s="283" t="s">
        <v>30</v>
      </c>
      <c r="O67" s="535"/>
      <c r="P67" s="1079" t="s">
        <v>181</v>
      </c>
      <c r="Q67" s="1080"/>
      <c r="R67" s="281" t="s">
        <v>30</v>
      </c>
      <c r="S67" s="570"/>
      <c r="T67" s="283" t="s">
        <v>30</v>
      </c>
      <c r="U67" s="284" t="s">
        <v>30</v>
      </c>
      <c r="V67" s="284" t="s">
        <v>30</v>
      </c>
      <c r="W67" s="283" t="s">
        <v>30</v>
      </c>
      <c r="X67" s="535"/>
      <c r="Y67" s="281" t="s">
        <v>30</v>
      </c>
      <c r="Z67" s="570"/>
      <c r="AA67" s="283" t="s">
        <v>30</v>
      </c>
      <c r="AB67" s="284" t="s">
        <v>30</v>
      </c>
      <c r="AC67" s="284" t="s">
        <v>30</v>
      </c>
      <c r="AD67" s="535"/>
      <c r="AE67" s="1079" t="s">
        <v>181</v>
      </c>
      <c r="AF67" s="1080"/>
      <c r="AG67" s="305">
        <f t="shared" si="62"/>
        <v>3.67</v>
      </c>
      <c r="AH67" s="570">
        <f t="shared" si="63"/>
        <v>9</v>
      </c>
      <c r="AI67" s="537">
        <f t="shared" si="76"/>
        <v>250.22333333333336</v>
      </c>
      <c r="AJ67" s="306">
        <f t="shared" si="76"/>
        <v>2.8533333333333331</v>
      </c>
      <c r="AK67" s="598">
        <f t="shared" si="76"/>
        <v>18.896666666666665</v>
      </c>
      <c r="AL67" s="537">
        <f t="shared" si="76"/>
        <v>104.44333333333333</v>
      </c>
      <c r="AM67" s="535">
        <f>AVERAGE(AM28,AM40)</f>
        <v>-1.6666666666666683</v>
      </c>
      <c r="AN67" s="281" t="s">
        <v>30</v>
      </c>
      <c r="AO67" s="570"/>
      <c r="AP67" s="283" t="s">
        <v>30</v>
      </c>
      <c r="AQ67" s="284" t="s">
        <v>30</v>
      </c>
      <c r="AR67" s="284" t="s">
        <v>30</v>
      </c>
      <c r="AS67" s="535"/>
      <c r="AT67" s="1079" t="s">
        <v>181</v>
      </c>
      <c r="AU67" s="1080"/>
      <c r="AV67" s="305">
        <f t="shared" si="70"/>
        <v>3.7750000000000004</v>
      </c>
      <c r="AW67" s="570">
        <f t="shared" si="71"/>
        <v>1</v>
      </c>
      <c r="AX67" s="537">
        <f t="shared" ref="AX67:BA67" si="80">AVERAGE(AX16,AX28,AX40)</f>
        <v>212</v>
      </c>
      <c r="AY67" s="306">
        <f t="shared" si="80"/>
        <v>22.14</v>
      </c>
      <c r="AZ67" s="598">
        <f t="shared" si="80"/>
        <v>23.75</v>
      </c>
      <c r="BA67" s="537">
        <f t="shared" si="80"/>
        <v>100</v>
      </c>
      <c r="BB67" s="306">
        <f t="shared" si="73"/>
        <v>47.000000000000021</v>
      </c>
      <c r="BC67" s="305">
        <f t="shared" si="51"/>
        <v>4.24</v>
      </c>
      <c r="BD67" s="572">
        <f t="shared" si="74"/>
        <v>11</v>
      </c>
    </row>
    <row r="68" spans="1:60" s="559" customFormat="1" ht="13.5" customHeight="1" x14ac:dyDescent="0.25">
      <c r="A68" s="1079"/>
      <c r="B68" s="1080"/>
      <c r="C68" s="305"/>
      <c r="D68" s="570"/>
      <c r="E68" s="537"/>
      <c r="F68" s="537"/>
      <c r="G68" s="537"/>
      <c r="H68" s="537"/>
      <c r="I68" s="305"/>
      <c r="J68" s="570"/>
      <c r="K68" s="537"/>
      <c r="L68" s="537"/>
      <c r="M68" s="537"/>
      <c r="N68" s="537"/>
      <c r="O68" s="582"/>
      <c r="P68" s="1079"/>
      <c r="Q68" s="1080"/>
      <c r="R68" s="305"/>
      <c r="S68" s="570"/>
      <c r="T68" s="537"/>
      <c r="U68" s="537"/>
      <c r="V68" s="537"/>
      <c r="W68" s="537"/>
      <c r="X68" s="582"/>
      <c r="Y68" s="305"/>
      <c r="Z68" s="570"/>
      <c r="AA68" s="537"/>
      <c r="AB68" s="537"/>
      <c r="AC68" s="537"/>
      <c r="AD68" s="582"/>
      <c r="AE68" s="1079"/>
      <c r="AF68" s="1080"/>
      <c r="AG68" s="305"/>
      <c r="AH68" s="570"/>
      <c r="AI68" s="537"/>
      <c r="AJ68" s="537"/>
      <c r="AK68" s="537"/>
      <c r="AL68" s="537"/>
      <c r="AM68" s="582"/>
      <c r="AN68" s="305"/>
      <c r="AO68" s="570"/>
      <c r="AP68" s="537"/>
      <c r="AQ68" s="537"/>
      <c r="AR68" s="537"/>
      <c r="AS68" s="582"/>
      <c r="AT68" s="1079"/>
      <c r="AU68" s="1080"/>
      <c r="AV68" s="305"/>
      <c r="AW68" s="570"/>
      <c r="AX68" s="537"/>
      <c r="AY68" s="537"/>
      <c r="AZ68" s="537"/>
      <c r="BA68" s="537"/>
      <c r="BB68" s="537"/>
      <c r="BC68" s="575"/>
      <c r="BD68" s="576"/>
    </row>
    <row r="69" spans="1:60" s="585" customFormat="1" ht="13.5" customHeight="1" x14ac:dyDescent="0.25">
      <c r="A69" s="1081" t="s">
        <v>22</v>
      </c>
      <c r="B69" s="1082"/>
      <c r="C69" s="294">
        <v>0.44</v>
      </c>
      <c r="D69" s="295"/>
      <c r="E69" s="291">
        <v>17.649999999999999</v>
      </c>
      <c r="F69" s="291">
        <v>0.2</v>
      </c>
      <c r="G69" s="291">
        <v>3.1</v>
      </c>
      <c r="H69" s="295"/>
      <c r="I69" s="294">
        <v>0.41</v>
      </c>
      <c r="J69" s="295"/>
      <c r="K69" s="291">
        <v>13.17</v>
      </c>
      <c r="L69" s="291">
        <v>0.16</v>
      </c>
      <c r="M69" s="291">
        <v>1.1599999999999999</v>
      </c>
      <c r="N69" s="291">
        <v>0.77</v>
      </c>
      <c r="O69" s="571"/>
      <c r="P69" s="1081" t="s">
        <v>22</v>
      </c>
      <c r="Q69" s="1082"/>
      <c r="R69" s="294" t="s">
        <v>20</v>
      </c>
      <c r="S69" s="295"/>
      <c r="T69" s="291">
        <v>21.74</v>
      </c>
      <c r="U69" s="291" t="s">
        <v>20</v>
      </c>
      <c r="V69" s="291" t="s">
        <v>20</v>
      </c>
      <c r="W69" s="291" t="s">
        <v>20</v>
      </c>
      <c r="X69" s="571"/>
      <c r="Y69" s="294">
        <v>0.33</v>
      </c>
      <c r="Z69" s="295"/>
      <c r="AA69" s="291">
        <v>19.690000000000001</v>
      </c>
      <c r="AB69" s="291">
        <v>0.14000000000000001</v>
      </c>
      <c r="AC69" s="291">
        <v>0.32</v>
      </c>
      <c r="AD69" s="571"/>
      <c r="AE69" s="1081" t="s">
        <v>22</v>
      </c>
      <c r="AF69" s="1082"/>
      <c r="AG69" s="294">
        <v>0.49</v>
      </c>
      <c r="AH69" s="295"/>
      <c r="AI69" s="291">
        <v>21.61</v>
      </c>
      <c r="AJ69" s="291">
        <v>0.5</v>
      </c>
      <c r="AK69" s="291">
        <v>0.55000000000000004</v>
      </c>
      <c r="AL69" s="291">
        <v>0.59</v>
      </c>
      <c r="AM69" s="571"/>
      <c r="AN69" s="294">
        <v>0.37</v>
      </c>
      <c r="AO69" s="295"/>
      <c r="AP69" s="291">
        <v>19.5</v>
      </c>
      <c r="AQ69" s="291">
        <v>0.1</v>
      </c>
      <c r="AR69" s="291">
        <v>0.09</v>
      </c>
      <c r="AS69" s="571"/>
      <c r="AT69" s="1081" t="s">
        <v>22</v>
      </c>
      <c r="AU69" s="1082"/>
      <c r="AV69" s="294" t="s">
        <v>20</v>
      </c>
      <c r="AW69" s="295"/>
      <c r="AX69" s="291">
        <v>3.74</v>
      </c>
      <c r="AY69" s="291" t="s">
        <v>20</v>
      </c>
      <c r="AZ69" s="291" t="s">
        <v>20</v>
      </c>
      <c r="BA69" s="291" t="s">
        <v>20</v>
      </c>
      <c r="BB69" s="295"/>
      <c r="BC69" s="583"/>
      <c r="BD69" s="584"/>
    </row>
    <row r="70" spans="1:60" s="601" customFormat="1" ht="13.5" customHeight="1" x14ac:dyDescent="0.25">
      <c r="A70" s="1087" t="s">
        <v>23</v>
      </c>
      <c r="B70" s="1088"/>
      <c r="C70" s="294">
        <v>7.92</v>
      </c>
      <c r="D70" s="295"/>
      <c r="E70" s="291">
        <v>5.65</v>
      </c>
      <c r="F70" s="291">
        <v>6.78</v>
      </c>
      <c r="G70" s="291">
        <v>13.25</v>
      </c>
      <c r="H70" s="295"/>
      <c r="I70" s="294">
        <v>9.39</v>
      </c>
      <c r="J70" s="295"/>
      <c r="K70" s="291">
        <v>6.88</v>
      </c>
      <c r="L70" s="291">
        <v>5.49</v>
      </c>
      <c r="M70" s="291">
        <v>4.33</v>
      </c>
      <c r="N70" s="291">
        <v>0.83</v>
      </c>
      <c r="O70" s="571"/>
      <c r="P70" s="1087" t="s">
        <v>23</v>
      </c>
      <c r="Q70" s="1088"/>
      <c r="R70" s="294">
        <v>11.07</v>
      </c>
      <c r="S70" s="295"/>
      <c r="T70" s="291">
        <v>6.21</v>
      </c>
      <c r="U70" s="291">
        <v>10.3</v>
      </c>
      <c r="V70" s="291">
        <v>3</v>
      </c>
      <c r="W70" s="291">
        <v>0.81</v>
      </c>
      <c r="X70" s="571"/>
      <c r="Y70" s="294">
        <v>5.76</v>
      </c>
      <c r="Z70" s="295"/>
      <c r="AA70" s="291">
        <v>6.52</v>
      </c>
      <c r="AB70" s="291">
        <v>3.68</v>
      </c>
      <c r="AC70" s="291">
        <v>1.55</v>
      </c>
      <c r="AD70" s="571"/>
      <c r="AE70" s="1087" t="s">
        <v>23</v>
      </c>
      <c r="AF70" s="1088"/>
      <c r="AG70" s="294">
        <v>13.5</v>
      </c>
      <c r="AH70" s="295"/>
      <c r="AI70" s="291">
        <v>10.26</v>
      </c>
      <c r="AJ70" s="291">
        <v>16.47</v>
      </c>
      <c r="AK70" s="291">
        <v>2.76</v>
      </c>
      <c r="AL70" s="291">
        <v>0.62</v>
      </c>
      <c r="AM70" s="571"/>
      <c r="AN70" s="294">
        <v>8.8699999999999992</v>
      </c>
      <c r="AO70" s="295"/>
      <c r="AP70" s="291">
        <v>8.08</v>
      </c>
      <c r="AQ70" s="291">
        <v>3.03</v>
      </c>
      <c r="AR70" s="291">
        <v>0.41</v>
      </c>
      <c r="AS70" s="571"/>
      <c r="AT70" s="1087" t="s">
        <v>23</v>
      </c>
      <c r="AU70" s="1088"/>
      <c r="AV70" s="294">
        <v>11.9</v>
      </c>
      <c r="AW70" s="295"/>
      <c r="AX70" s="291">
        <v>2.34</v>
      </c>
      <c r="AY70" s="291">
        <v>9.23</v>
      </c>
      <c r="AZ70" s="291">
        <v>4.99</v>
      </c>
      <c r="BA70" s="291">
        <v>0.63</v>
      </c>
      <c r="BB70" s="295"/>
      <c r="BC70" s="599"/>
      <c r="BD70" s="600"/>
    </row>
    <row r="71" spans="1:60" s="258" customFormat="1" ht="13.5" customHeight="1" x14ac:dyDescent="0.25">
      <c r="A71" s="1085" t="s">
        <v>26</v>
      </c>
      <c r="B71" s="1086"/>
      <c r="C71" s="603">
        <f>AVERAGE(C56:C67)</f>
        <v>4.7413636363636362</v>
      </c>
      <c r="D71" s="604"/>
      <c r="E71" s="335">
        <f t="shared" ref="E71:G71" si="81">AVERAGE(E56:E67)</f>
        <v>267.83227272727271</v>
      </c>
      <c r="F71" s="605">
        <f t="shared" si="81"/>
        <v>2.4927272727272727</v>
      </c>
      <c r="G71" s="605">
        <f t="shared" si="81"/>
        <v>20.032727272727271</v>
      </c>
      <c r="H71" s="335"/>
      <c r="I71" s="603">
        <f>AVERAGE(I56:I67)</f>
        <v>4.6748148148148143</v>
      </c>
      <c r="J71" s="604"/>
      <c r="K71" s="335">
        <f>AVERAGE(K56:K67)</f>
        <v>202.97518518518518</v>
      </c>
      <c r="L71" s="605">
        <f t="shared" ref="L71:M71" si="82">AVERAGE(L56:L67)</f>
        <v>3.087037037037037</v>
      </c>
      <c r="M71" s="605">
        <f t="shared" si="82"/>
        <v>28.392592592592592</v>
      </c>
      <c r="N71" s="335">
        <f>AVERAGE(N56:N67)</f>
        <v>98.197407407407411</v>
      </c>
      <c r="O71" s="606"/>
      <c r="P71" s="1085" t="s">
        <v>26</v>
      </c>
      <c r="Q71" s="1086"/>
      <c r="R71" s="603">
        <f>AVERAGE(R56:R67)</f>
        <v>4.8710000000000004</v>
      </c>
      <c r="S71" s="604"/>
      <c r="T71" s="335">
        <f>AVERAGE(T56:T67)</f>
        <v>367.56700000000001</v>
      </c>
      <c r="U71" s="605">
        <f t="shared" ref="U71:V71" si="83">AVERAGE(U56:U67)</f>
        <v>3.5950000000000002</v>
      </c>
      <c r="V71" s="605">
        <f t="shared" si="83"/>
        <v>21.729499999999998</v>
      </c>
      <c r="W71" s="335">
        <f>AVERAGE(W56:W67)</f>
        <v>100.59949999999999</v>
      </c>
      <c r="X71" s="606"/>
      <c r="Y71" s="603">
        <f>AVERAGE(Y56:Y67)</f>
        <v>6.1155555555555559</v>
      </c>
      <c r="Z71" s="604"/>
      <c r="AA71" s="335">
        <f>AVERAGE(AA56:AA67)</f>
        <v>320.18592592592597</v>
      </c>
      <c r="AB71" s="605">
        <f t="shared" ref="AB71:AC71" si="84">AVERAGE(AB56:AB67)</f>
        <v>3.8951851851851851</v>
      </c>
      <c r="AC71" s="605">
        <f t="shared" si="84"/>
        <v>22.011111111111109</v>
      </c>
      <c r="AD71" s="606"/>
      <c r="AE71" s="1085" t="s">
        <v>26</v>
      </c>
      <c r="AF71" s="1086"/>
      <c r="AG71" s="603">
        <f>AVERAGE(AG56:AG67)</f>
        <v>3.8693939393939401</v>
      </c>
      <c r="AH71" s="604"/>
      <c r="AI71" s="335">
        <f>AVERAGE(AI56:AI67)</f>
        <v>223.41363636363639</v>
      </c>
      <c r="AJ71" s="605">
        <f t="shared" ref="AJ71:AK71" si="85">AVERAGE(AJ56:AJ67)</f>
        <v>3.2430303030303027</v>
      </c>
      <c r="AK71" s="605">
        <f t="shared" si="85"/>
        <v>21.328787878787878</v>
      </c>
      <c r="AL71" s="335">
        <f>AVERAGE(AL56:AL67)</f>
        <v>101.00090909090909</v>
      </c>
      <c r="AM71" s="606"/>
      <c r="AN71" s="603">
        <f>AVERAGE(AN56:AN67)</f>
        <v>4.4170370370370371</v>
      </c>
      <c r="AO71" s="604"/>
      <c r="AP71" s="335">
        <f>AVERAGE(AP56:AP67)</f>
        <v>255.90111111111113</v>
      </c>
      <c r="AQ71" s="605">
        <f t="shared" ref="AQ71:AR71" si="86">AVERAGE(AQ56:AQ67)</f>
        <v>3.4299999999999997</v>
      </c>
      <c r="AR71" s="605">
        <f t="shared" si="86"/>
        <v>24.394814814814815</v>
      </c>
      <c r="AS71" s="606"/>
      <c r="AT71" s="1085" t="s">
        <v>26</v>
      </c>
      <c r="AU71" s="1086"/>
      <c r="AV71" s="603">
        <f>AVERAGE(AV56:AV67)</f>
        <v>3.0460000000000003</v>
      </c>
      <c r="AW71" s="604"/>
      <c r="AX71" s="335">
        <f>AVERAGE(AX56:AX67)</f>
        <v>167.64949999999999</v>
      </c>
      <c r="AY71" s="605">
        <f t="shared" ref="AY71:AZ71" si="87">AVERAGE(AY56:AY67)</f>
        <v>21.536999999999999</v>
      </c>
      <c r="AZ71" s="605">
        <f t="shared" si="87"/>
        <v>21.658999999999999</v>
      </c>
      <c r="BA71" s="335">
        <f>AVERAGE(BA56:BA67)</f>
        <v>95.166500000000013</v>
      </c>
      <c r="BB71" s="335"/>
      <c r="BC71" s="305">
        <f>AVERAGE(C71,I71,Y71,R71,AG71,AN71,AV71)</f>
        <v>4.5335949975949976</v>
      </c>
      <c r="BD71" s="607"/>
    </row>
    <row r="72" spans="1:60" s="559" customFormat="1" ht="13.5" customHeight="1" x14ac:dyDescent="0.25">
      <c r="A72" s="298"/>
      <c r="B72" s="295"/>
      <c r="C72" s="305"/>
      <c r="D72" s="546"/>
      <c r="E72" s="537"/>
      <c r="F72" s="537"/>
      <c r="G72" s="537"/>
      <c r="H72" s="306"/>
      <c r="I72" s="305"/>
      <c r="J72" s="546"/>
      <c r="K72" s="537"/>
      <c r="L72" s="537"/>
      <c r="M72" s="537"/>
      <c r="N72" s="537"/>
      <c r="O72" s="535"/>
      <c r="P72" s="298"/>
      <c r="Q72" s="295"/>
      <c r="R72" s="305"/>
      <c r="S72" s="546"/>
      <c r="T72" s="537"/>
      <c r="U72" s="537"/>
      <c r="V72" s="537"/>
      <c r="W72" s="537"/>
      <c r="X72" s="535"/>
      <c r="Y72" s="305"/>
      <c r="Z72" s="546"/>
      <c r="AA72" s="537"/>
      <c r="AB72" s="537"/>
      <c r="AC72" s="537"/>
      <c r="AD72" s="535"/>
      <c r="AE72" s="298"/>
      <c r="AF72" s="295"/>
      <c r="AG72" s="305"/>
      <c r="AH72" s="546"/>
      <c r="AI72" s="537"/>
      <c r="AJ72" s="537"/>
      <c r="AK72" s="537"/>
      <c r="AL72" s="537"/>
      <c r="AM72" s="535"/>
      <c r="AN72" s="305"/>
      <c r="AO72" s="546"/>
      <c r="AP72" s="537"/>
      <c r="AQ72" s="537"/>
      <c r="AR72" s="537"/>
      <c r="AS72" s="535"/>
      <c r="AT72" s="298"/>
      <c r="AU72" s="295"/>
      <c r="AV72" s="305"/>
      <c r="AW72" s="546"/>
      <c r="AX72" s="537"/>
      <c r="AY72" s="537"/>
      <c r="AZ72" s="537"/>
      <c r="BA72" s="537"/>
      <c r="BB72" s="306"/>
      <c r="BC72" s="575"/>
      <c r="BD72" s="576"/>
    </row>
    <row r="73" spans="1:60" s="559" customFormat="1" ht="13.5" customHeight="1" x14ac:dyDescent="0.25">
      <c r="A73" s="1079" t="s">
        <v>27</v>
      </c>
      <c r="B73" s="1080"/>
      <c r="C73" s="305" t="s">
        <v>30</v>
      </c>
      <c r="D73" s="546"/>
      <c r="E73" s="537"/>
      <c r="F73" s="537"/>
      <c r="G73" s="537"/>
      <c r="H73" s="306"/>
      <c r="I73" s="305" t="s">
        <v>30</v>
      </c>
      <c r="J73" s="546"/>
      <c r="K73" s="537"/>
      <c r="L73" s="537"/>
      <c r="M73" s="537"/>
      <c r="N73" s="537"/>
      <c r="O73" s="535"/>
      <c r="P73" s="1079" t="s">
        <v>27</v>
      </c>
      <c r="Q73" s="1080"/>
      <c r="R73" s="350" t="s">
        <v>402</v>
      </c>
      <c r="S73" s="546"/>
      <c r="T73" s="537"/>
      <c r="U73" s="537"/>
      <c r="V73" s="537"/>
      <c r="W73" s="537"/>
      <c r="X73" s="535"/>
      <c r="Y73" s="350" t="s">
        <v>30</v>
      </c>
      <c r="Z73" s="546"/>
      <c r="AA73" s="537"/>
      <c r="AB73" s="537"/>
      <c r="AC73" s="537"/>
      <c r="AD73" s="535"/>
      <c r="AE73" s="1079" t="s">
        <v>27</v>
      </c>
      <c r="AF73" s="1080"/>
      <c r="AG73" s="350" t="s">
        <v>403</v>
      </c>
      <c r="AH73" s="546"/>
      <c r="AI73" s="537"/>
      <c r="AJ73" s="537"/>
      <c r="AK73" s="537"/>
      <c r="AL73" s="537"/>
      <c r="AM73" s="535"/>
      <c r="AN73" s="350" t="s">
        <v>30</v>
      </c>
      <c r="AO73" s="546"/>
      <c r="AP73" s="537"/>
      <c r="AQ73" s="537"/>
      <c r="AR73" s="537"/>
      <c r="AS73" s="535"/>
      <c r="AT73" s="1079" t="s">
        <v>27</v>
      </c>
      <c r="AU73" s="1080"/>
      <c r="AV73" s="350" t="s">
        <v>404</v>
      </c>
      <c r="AW73" s="546"/>
      <c r="AX73" s="537"/>
      <c r="AY73" s="537"/>
      <c r="AZ73" s="537"/>
      <c r="BA73" s="537"/>
      <c r="BB73" s="306"/>
      <c r="BC73" s="575"/>
      <c r="BD73" s="576"/>
    </row>
    <row r="74" spans="1:60" s="559" customFormat="1" ht="13.5" customHeight="1" x14ac:dyDescent="0.25">
      <c r="A74" s="1079" t="s">
        <v>29</v>
      </c>
      <c r="B74" s="1080"/>
      <c r="C74" s="608" t="s">
        <v>30</v>
      </c>
      <c r="D74" s="546"/>
      <c r="E74" s="537"/>
      <c r="F74" s="537"/>
      <c r="G74" s="537"/>
      <c r="H74" s="306"/>
      <c r="I74" s="608" t="s">
        <v>30</v>
      </c>
      <c r="J74" s="546"/>
      <c r="K74" s="537"/>
      <c r="L74" s="537"/>
      <c r="M74" s="537"/>
      <c r="N74" s="537"/>
      <c r="O74" s="535"/>
      <c r="P74" s="1079" t="s">
        <v>29</v>
      </c>
      <c r="Q74" s="1080"/>
      <c r="R74" s="608">
        <v>7.96</v>
      </c>
      <c r="S74" s="546"/>
      <c r="T74" s="537"/>
      <c r="U74" s="537"/>
      <c r="V74" s="537"/>
      <c r="W74" s="537"/>
      <c r="X74" s="535"/>
      <c r="Y74" s="608">
        <v>5.95</v>
      </c>
      <c r="Z74" s="546"/>
      <c r="AA74" s="537"/>
      <c r="AB74" s="537"/>
      <c r="AC74" s="537"/>
      <c r="AD74" s="535"/>
      <c r="AE74" s="1079" t="s">
        <v>29</v>
      </c>
      <c r="AF74" s="1080"/>
      <c r="AG74" s="608">
        <v>6.9</v>
      </c>
      <c r="AH74" s="546"/>
      <c r="AI74" s="537"/>
      <c r="AJ74" s="537"/>
      <c r="AK74" s="537"/>
      <c r="AL74" s="537"/>
      <c r="AM74" s="535"/>
      <c r="AN74" s="608" t="s">
        <v>30</v>
      </c>
      <c r="AO74" s="546"/>
      <c r="AP74" s="537"/>
      <c r="AQ74" s="537"/>
      <c r="AR74" s="537"/>
      <c r="AS74" s="535"/>
      <c r="AT74" s="1079" t="s">
        <v>29</v>
      </c>
      <c r="AU74" s="1080"/>
      <c r="AV74" s="608">
        <v>7.6</v>
      </c>
      <c r="AW74" s="546"/>
      <c r="AX74" s="537"/>
      <c r="AY74" s="537"/>
      <c r="AZ74" s="537"/>
      <c r="BA74" s="537"/>
      <c r="BB74" s="306"/>
      <c r="BC74" s="575"/>
      <c r="BD74" s="576"/>
    </row>
    <row r="75" spans="1:60" s="559" customFormat="1" ht="13.5" customHeight="1" x14ac:dyDescent="0.25">
      <c r="A75" s="1085" t="s">
        <v>405</v>
      </c>
      <c r="B75" s="1086"/>
      <c r="C75" s="305"/>
      <c r="D75" s="546"/>
      <c r="E75" s="537"/>
      <c r="F75" s="537"/>
      <c r="G75" s="537"/>
      <c r="H75" s="306"/>
      <c r="I75" s="305"/>
      <c r="J75" s="546"/>
      <c r="K75" s="537"/>
      <c r="L75" s="537"/>
      <c r="M75" s="537"/>
      <c r="N75" s="537"/>
      <c r="O75" s="535"/>
      <c r="P75" s="1085" t="s">
        <v>405</v>
      </c>
      <c r="Q75" s="1086"/>
      <c r="R75" s="305"/>
      <c r="S75" s="546"/>
      <c r="T75" s="537"/>
      <c r="U75" s="537"/>
      <c r="V75" s="537"/>
      <c r="W75" s="537"/>
      <c r="X75" s="535"/>
      <c r="Y75" s="305"/>
      <c r="Z75" s="546"/>
      <c r="AA75" s="537"/>
      <c r="AB75" s="537"/>
      <c r="AC75" s="537"/>
      <c r="AD75" s="535"/>
      <c r="AE75" s="1085" t="s">
        <v>405</v>
      </c>
      <c r="AF75" s="1086"/>
      <c r="AG75" s="305"/>
      <c r="AH75" s="546"/>
      <c r="AI75" s="537"/>
      <c r="AJ75" s="537"/>
      <c r="AK75" s="537"/>
      <c r="AL75" s="537"/>
      <c r="AM75" s="535"/>
      <c r="AN75" s="305"/>
      <c r="AO75" s="546"/>
      <c r="AP75" s="537"/>
      <c r="AQ75" s="537"/>
      <c r="AR75" s="537"/>
      <c r="AS75" s="535"/>
      <c r="AT75" s="1085" t="s">
        <v>405</v>
      </c>
      <c r="AU75" s="1086"/>
      <c r="AV75" s="305"/>
      <c r="AW75" s="546"/>
      <c r="AX75" s="537"/>
      <c r="AY75" s="537"/>
      <c r="AZ75" s="537"/>
      <c r="BA75" s="537"/>
      <c r="BB75" s="306"/>
      <c r="BC75" s="575"/>
      <c r="BD75" s="576"/>
    </row>
    <row r="76" spans="1:60" s="612" customFormat="1" ht="13.5" customHeight="1" x14ac:dyDescent="0.25">
      <c r="A76" s="1089" t="s">
        <v>406</v>
      </c>
      <c r="B76" s="1090"/>
      <c r="C76" s="609">
        <v>0</v>
      </c>
      <c r="D76" s="570"/>
      <c r="E76" s="537"/>
      <c r="F76" s="537"/>
      <c r="G76" s="537"/>
      <c r="H76" s="537"/>
      <c r="I76" s="609">
        <v>0</v>
      </c>
      <c r="J76" s="570"/>
      <c r="K76" s="537"/>
      <c r="L76" s="537"/>
      <c r="M76" s="537"/>
      <c r="N76" s="537"/>
      <c r="O76" s="582"/>
      <c r="P76" s="1089" t="s">
        <v>406</v>
      </c>
      <c r="Q76" s="1090"/>
      <c r="R76" s="609">
        <v>0</v>
      </c>
      <c r="S76" s="570"/>
      <c r="T76" s="537"/>
      <c r="U76" s="537"/>
      <c r="V76" s="537"/>
      <c r="W76" s="537"/>
      <c r="X76" s="582"/>
      <c r="Y76" s="609">
        <v>0</v>
      </c>
      <c r="Z76" s="570"/>
      <c r="AA76" s="537"/>
      <c r="AB76" s="537"/>
      <c r="AC76" s="537"/>
      <c r="AD76" s="582"/>
      <c r="AE76" s="1089" t="s">
        <v>406</v>
      </c>
      <c r="AF76" s="1090"/>
      <c r="AG76" s="609">
        <v>0</v>
      </c>
      <c r="AH76" s="570"/>
      <c r="AI76" s="537"/>
      <c r="AJ76" s="537"/>
      <c r="AK76" s="537"/>
      <c r="AL76" s="537"/>
      <c r="AM76" s="582"/>
      <c r="AN76" s="609">
        <v>0</v>
      </c>
      <c r="AO76" s="570"/>
      <c r="AP76" s="537"/>
      <c r="AQ76" s="537"/>
      <c r="AR76" s="537"/>
      <c r="AS76" s="582"/>
      <c r="AT76" s="1089" t="s">
        <v>406</v>
      </c>
      <c r="AU76" s="1090"/>
      <c r="AV76" s="609">
        <v>0</v>
      </c>
      <c r="AW76" s="570"/>
      <c r="AX76" s="537"/>
      <c r="AY76" s="537"/>
      <c r="AZ76" s="537"/>
      <c r="BA76" s="537"/>
      <c r="BB76" s="537"/>
      <c r="BC76" s="610"/>
      <c r="BD76" s="611"/>
    </row>
    <row r="77" spans="1:60" s="612" customFormat="1" ht="13.5" customHeight="1" x14ac:dyDescent="0.25">
      <c r="A77" s="1089" t="s">
        <v>407</v>
      </c>
      <c r="B77" s="1090"/>
      <c r="C77" s="613">
        <v>37.5</v>
      </c>
      <c r="D77" s="570"/>
      <c r="E77" s="537"/>
      <c r="F77" s="537"/>
      <c r="G77" s="537"/>
      <c r="H77" s="537"/>
      <c r="I77" s="613">
        <v>25</v>
      </c>
      <c r="J77" s="570"/>
      <c r="K77" s="537"/>
      <c r="L77" s="537"/>
      <c r="M77" s="537"/>
      <c r="N77" s="537"/>
      <c r="O77" s="582"/>
      <c r="P77" s="1089" t="s">
        <v>407</v>
      </c>
      <c r="Q77" s="1090"/>
      <c r="R77" s="609">
        <v>25</v>
      </c>
      <c r="S77" s="570"/>
      <c r="T77" s="537"/>
      <c r="U77" s="537"/>
      <c r="V77" s="537"/>
      <c r="W77" s="537"/>
      <c r="X77" s="582"/>
      <c r="Y77" s="609">
        <v>15</v>
      </c>
      <c r="Z77" s="570"/>
      <c r="AA77" s="537"/>
      <c r="AB77" s="537"/>
      <c r="AC77" s="537"/>
      <c r="AD77" s="582"/>
      <c r="AE77" s="1089" t="s">
        <v>407</v>
      </c>
      <c r="AF77" s="1090"/>
      <c r="AG77" s="609">
        <v>30</v>
      </c>
      <c r="AH77" s="570"/>
      <c r="AI77" s="537"/>
      <c r="AJ77" s="537"/>
      <c r="AK77" s="537"/>
      <c r="AL77" s="537"/>
      <c r="AM77" s="582"/>
      <c r="AN77" s="609">
        <v>20</v>
      </c>
      <c r="AO77" s="570"/>
      <c r="AP77" s="537"/>
      <c r="AQ77" s="537"/>
      <c r="AR77" s="537"/>
      <c r="AS77" s="582"/>
      <c r="AT77" s="1089" t="s">
        <v>407</v>
      </c>
      <c r="AU77" s="1090"/>
      <c r="AV77" s="609">
        <v>30</v>
      </c>
      <c r="AW77" s="570"/>
      <c r="AX77" s="537"/>
      <c r="AY77" s="537"/>
      <c r="AZ77" s="537"/>
      <c r="BA77" s="537"/>
      <c r="BB77" s="537"/>
      <c r="BC77" s="610"/>
      <c r="BD77" s="611"/>
    </row>
    <row r="78" spans="1:60" s="612" customFormat="1" ht="13.5" customHeight="1" x14ac:dyDescent="0.25">
      <c r="A78" s="1089" t="s">
        <v>408</v>
      </c>
      <c r="B78" s="1090"/>
      <c r="C78" s="609">
        <v>75</v>
      </c>
      <c r="D78" s="570"/>
      <c r="E78" s="537"/>
      <c r="F78" s="537"/>
      <c r="G78" s="537"/>
      <c r="H78" s="537"/>
      <c r="I78" s="609">
        <v>50</v>
      </c>
      <c r="J78" s="570"/>
      <c r="K78" s="537"/>
      <c r="L78" s="537"/>
      <c r="M78" s="537"/>
      <c r="N78" s="537"/>
      <c r="O78" s="582"/>
      <c r="P78" s="1089" t="s">
        <v>408</v>
      </c>
      <c r="Q78" s="1090"/>
      <c r="R78" s="609">
        <v>50</v>
      </c>
      <c r="S78" s="570"/>
      <c r="T78" s="537"/>
      <c r="U78" s="537"/>
      <c r="V78" s="537"/>
      <c r="W78" s="537"/>
      <c r="X78" s="582"/>
      <c r="Y78" s="609">
        <v>30</v>
      </c>
      <c r="Z78" s="570"/>
      <c r="AA78" s="537"/>
      <c r="AB78" s="537"/>
      <c r="AC78" s="537"/>
      <c r="AD78" s="582"/>
      <c r="AE78" s="1089" t="s">
        <v>408</v>
      </c>
      <c r="AF78" s="1090"/>
      <c r="AG78" s="609">
        <v>60</v>
      </c>
      <c r="AH78" s="570"/>
      <c r="AI78" s="537"/>
      <c r="AJ78" s="537"/>
      <c r="AK78" s="537"/>
      <c r="AL78" s="537"/>
      <c r="AM78" s="582"/>
      <c r="AN78" s="609">
        <v>40</v>
      </c>
      <c r="AO78" s="570"/>
      <c r="AP78" s="537"/>
      <c r="AQ78" s="537"/>
      <c r="AR78" s="537"/>
      <c r="AS78" s="582"/>
      <c r="AT78" s="1089" t="s">
        <v>408</v>
      </c>
      <c r="AU78" s="1090"/>
      <c r="AV78" s="609">
        <v>60</v>
      </c>
      <c r="AW78" s="570"/>
      <c r="AX78" s="537"/>
      <c r="AY78" s="537"/>
      <c r="AZ78" s="537"/>
      <c r="BA78" s="537"/>
      <c r="BB78" s="537"/>
      <c r="BC78" s="610"/>
      <c r="BD78" s="611"/>
    </row>
    <row r="79" spans="1:60" s="558" customFormat="1" ht="13.5" customHeight="1" x14ac:dyDescent="0.25">
      <c r="A79" s="1091" t="s">
        <v>409</v>
      </c>
      <c r="B79" s="1092"/>
      <c r="C79" s="360" t="s">
        <v>273</v>
      </c>
      <c r="D79" s="614"/>
      <c r="E79" s="550"/>
      <c r="F79" s="550"/>
      <c r="G79" s="550"/>
      <c r="H79" s="550"/>
      <c r="I79" s="360" t="s">
        <v>410</v>
      </c>
      <c r="J79" s="614"/>
      <c r="K79" s="550"/>
      <c r="L79" s="550"/>
      <c r="M79" s="550"/>
      <c r="N79" s="550"/>
      <c r="O79" s="551"/>
      <c r="P79" s="1091" t="s">
        <v>409</v>
      </c>
      <c r="Q79" s="1092"/>
      <c r="R79" s="360" t="s">
        <v>411</v>
      </c>
      <c r="S79" s="614"/>
      <c r="T79" s="550"/>
      <c r="U79" s="550"/>
      <c r="V79" s="550"/>
      <c r="W79" s="550"/>
      <c r="X79" s="551"/>
      <c r="Y79" s="360" t="s">
        <v>116</v>
      </c>
      <c r="Z79" s="614"/>
      <c r="AA79" s="550"/>
      <c r="AB79" s="550"/>
      <c r="AC79" s="550"/>
      <c r="AD79" s="551"/>
      <c r="AE79" s="1091" t="s">
        <v>409</v>
      </c>
      <c r="AF79" s="1092"/>
      <c r="AG79" s="360" t="s">
        <v>363</v>
      </c>
      <c r="AH79" s="614"/>
      <c r="AI79" s="550"/>
      <c r="AJ79" s="550"/>
      <c r="AK79" s="550"/>
      <c r="AL79" s="550"/>
      <c r="AM79" s="551"/>
      <c r="AN79" s="360" t="s">
        <v>204</v>
      </c>
      <c r="AO79" s="614"/>
      <c r="AP79" s="550"/>
      <c r="AQ79" s="550"/>
      <c r="AR79" s="550"/>
      <c r="AS79" s="551"/>
      <c r="AT79" s="1091" t="s">
        <v>409</v>
      </c>
      <c r="AU79" s="1092"/>
      <c r="AV79" s="360" t="s">
        <v>114</v>
      </c>
      <c r="AW79" s="614"/>
      <c r="AX79" s="550"/>
      <c r="AY79" s="550"/>
      <c r="AZ79" s="550"/>
      <c r="BA79" s="550"/>
      <c r="BB79" s="550"/>
      <c r="BC79" s="615"/>
      <c r="BD79" s="616"/>
      <c r="BF79" s="361"/>
      <c r="BG79" s="361"/>
      <c r="BH79" s="361"/>
    </row>
    <row r="80" spans="1:60" s="559" customFormat="1" ht="13.5" customHeight="1" x14ac:dyDescent="0.25">
      <c r="A80" s="1085" t="s">
        <v>3</v>
      </c>
      <c r="B80" s="1086"/>
      <c r="C80" s="575"/>
      <c r="D80" s="546"/>
      <c r="E80" s="537"/>
      <c r="F80" s="537"/>
      <c r="G80" s="537"/>
      <c r="H80" s="306"/>
      <c r="I80" s="575"/>
      <c r="J80" s="546"/>
      <c r="K80" s="537"/>
      <c r="L80" s="537"/>
      <c r="M80" s="537"/>
      <c r="N80" s="537"/>
      <c r="O80" s="535"/>
      <c r="P80" s="1085" t="s">
        <v>3</v>
      </c>
      <c r="Q80" s="1086"/>
      <c r="R80" s="575"/>
      <c r="S80" s="546"/>
      <c r="T80" s="537"/>
      <c r="U80" s="537"/>
      <c r="V80" s="537"/>
      <c r="W80" s="537"/>
      <c r="X80" s="535"/>
      <c r="Y80" s="575"/>
      <c r="Z80" s="546"/>
      <c r="AA80" s="537"/>
      <c r="AB80" s="537"/>
      <c r="AC80" s="537"/>
      <c r="AD80" s="535"/>
      <c r="AE80" s="1085" t="s">
        <v>3</v>
      </c>
      <c r="AF80" s="1086"/>
      <c r="AG80" s="575"/>
      <c r="AH80" s="546"/>
      <c r="AI80" s="537"/>
      <c r="AJ80" s="537"/>
      <c r="AK80" s="537"/>
      <c r="AL80" s="537"/>
      <c r="AM80" s="535"/>
      <c r="AN80" s="575"/>
      <c r="AO80" s="546"/>
      <c r="AP80" s="537"/>
      <c r="AQ80" s="537"/>
      <c r="AR80" s="537"/>
      <c r="AS80" s="535"/>
      <c r="AT80" s="1085" t="s">
        <v>3</v>
      </c>
      <c r="AU80" s="1086"/>
      <c r="AV80" s="575"/>
      <c r="AW80" s="546"/>
      <c r="AX80" s="537"/>
      <c r="AY80" s="537"/>
      <c r="AZ80" s="537"/>
      <c r="BA80" s="537"/>
      <c r="BB80" s="306"/>
      <c r="BC80" s="575"/>
      <c r="BD80" s="576"/>
      <c r="BG80" s="617"/>
      <c r="BH80" s="617"/>
    </row>
    <row r="81" spans="1:60" s="559" customFormat="1" ht="13.5" customHeight="1" x14ac:dyDescent="0.25">
      <c r="A81" s="1079" t="s">
        <v>13</v>
      </c>
      <c r="B81" s="1080"/>
      <c r="C81" s="369" t="s">
        <v>412</v>
      </c>
      <c r="D81" s="618"/>
      <c r="E81" s="619"/>
      <c r="F81" s="619"/>
      <c r="G81" s="619"/>
      <c r="H81" s="351"/>
      <c r="I81" s="369" t="s">
        <v>412</v>
      </c>
      <c r="J81" s="618"/>
      <c r="K81" s="619"/>
      <c r="L81" s="619"/>
      <c r="M81" s="619"/>
      <c r="N81" s="619"/>
      <c r="O81" s="620"/>
      <c r="P81" s="1079" t="s">
        <v>13</v>
      </c>
      <c r="Q81" s="1080"/>
      <c r="R81" s="369" t="s">
        <v>412</v>
      </c>
      <c r="S81" s="618"/>
      <c r="T81" s="619"/>
      <c r="U81" s="619"/>
      <c r="V81" s="619"/>
      <c r="W81" s="619"/>
      <c r="X81" s="620"/>
      <c r="Y81" s="369" t="s">
        <v>412</v>
      </c>
      <c r="Z81" s="618"/>
      <c r="AA81" s="619"/>
      <c r="AB81" s="619"/>
      <c r="AC81" s="619"/>
      <c r="AD81" s="620"/>
      <c r="AE81" s="1079" t="s">
        <v>13</v>
      </c>
      <c r="AF81" s="1080"/>
      <c r="AG81" s="369" t="s">
        <v>412</v>
      </c>
      <c r="AH81" s="618"/>
      <c r="AI81" s="619"/>
      <c r="AJ81" s="619"/>
      <c r="AK81" s="619"/>
      <c r="AL81" s="619"/>
      <c r="AM81" s="620"/>
      <c r="AN81" s="369" t="s">
        <v>412</v>
      </c>
      <c r="AO81" s="618"/>
      <c r="AP81" s="619"/>
      <c r="AQ81" s="619"/>
      <c r="AR81" s="619"/>
      <c r="AS81" s="620"/>
      <c r="AT81" s="1079" t="s">
        <v>13</v>
      </c>
      <c r="AU81" s="1080"/>
      <c r="AV81" s="369" t="s">
        <v>412</v>
      </c>
      <c r="AW81" s="618"/>
      <c r="AX81" s="619"/>
      <c r="AY81" s="619"/>
      <c r="AZ81" s="619"/>
      <c r="BA81" s="619"/>
      <c r="BB81" s="351"/>
      <c r="BC81" s="575"/>
      <c r="BD81" s="576"/>
      <c r="BG81" s="617"/>
      <c r="BH81" s="617"/>
    </row>
    <row r="82" spans="1:60" s="559" customFormat="1" ht="13.5" customHeight="1" x14ac:dyDescent="0.25">
      <c r="A82" s="1079" t="s">
        <v>14</v>
      </c>
      <c r="B82" s="1080"/>
      <c r="C82" s="369" t="s">
        <v>413</v>
      </c>
      <c r="D82" s="618"/>
      <c r="E82" s="619"/>
      <c r="F82" s="619"/>
      <c r="G82" s="619"/>
      <c r="H82" s="351"/>
      <c r="I82" s="369" t="s">
        <v>413</v>
      </c>
      <c r="J82" s="618"/>
      <c r="K82" s="619"/>
      <c r="L82" s="619"/>
      <c r="M82" s="619"/>
      <c r="N82" s="619"/>
      <c r="O82" s="620"/>
      <c r="P82" s="1079" t="s">
        <v>14</v>
      </c>
      <c r="Q82" s="1080"/>
      <c r="R82" s="369" t="s">
        <v>413</v>
      </c>
      <c r="S82" s="618"/>
      <c r="T82" s="619"/>
      <c r="U82" s="619"/>
      <c r="V82" s="619"/>
      <c r="W82" s="612"/>
      <c r="X82" s="620"/>
      <c r="Y82" s="369" t="s">
        <v>413</v>
      </c>
      <c r="Z82" s="618"/>
      <c r="AA82" s="619"/>
      <c r="AB82" s="619"/>
      <c r="AC82" s="619"/>
      <c r="AD82" s="620"/>
      <c r="AE82" s="1079" t="s">
        <v>14</v>
      </c>
      <c r="AF82" s="1080"/>
      <c r="AG82" s="369" t="s">
        <v>413</v>
      </c>
      <c r="AH82" s="618"/>
      <c r="AI82" s="619"/>
      <c r="AJ82" s="619"/>
      <c r="AK82" s="619"/>
      <c r="AL82" s="612"/>
      <c r="AM82" s="620"/>
      <c r="AN82" s="369" t="s">
        <v>413</v>
      </c>
      <c r="AO82" s="618"/>
      <c r="AP82" s="619"/>
      <c r="AQ82" s="619"/>
      <c r="AR82" s="619"/>
      <c r="AS82" s="620"/>
      <c r="AT82" s="1079" t="s">
        <v>14</v>
      </c>
      <c r="AU82" s="1080"/>
      <c r="AV82" s="369" t="s">
        <v>413</v>
      </c>
      <c r="AW82" s="618"/>
      <c r="AX82" s="619"/>
      <c r="AY82" s="619"/>
      <c r="AZ82" s="619"/>
      <c r="BA82" s="612"/>
      <c r="BB82" s="351"/>
      <c r="BC82" s="575"/>
      <c r="BD82" s="576"/>
      <c r="BF82" s="621"/>
      <c r="BG82" s="617"/>
      <c r="BH82" s="617"/>
    </row>
    <row r="83" spans="1:60" s="559" customFormat="1" ht="13.5" customHeight="1" x14ac:dyDescent="0.25">
      <c r="A83" s="1079" t="s">
        <v>15</v>
      </c>
      <c r="B83" s="1080"/>
      <c r="C83" s="369" t="s">
        <v>414</v>
      </c>
      <c r="D83" s="618"/>
      <c r="E83" s="619"/>
      <c r="F83" s="619"/>
      <c r="G83" s="619"/>
      <c r="H83" s="351"/>
      <c r="I83" s="369" t="s">
        <v>414</v>
      </c>
      <c r="J83" s="618"/>
      <c r="K83" s="619"/>
      <c r="L83" s="619"/>
      <c r="M83" s="619"/>
      <c r="N83" s="619"/>
      <c r="O83" s="620"/>
      <c r="P83" s="1079" t="s">
        <v>15</v>
      </c>
      <c r="Q83" s="1080"/>
      <c r="R83" s="369" t="s">
        <v>414</v>
      </c>
      <c r="S83" s="618"/>
      <c r="T83" s="619"/>
      <c r="U83" s="619"/>
      <c r="V83" s="619"/>
      <c r="W83" s="619"/>
      <c r="X83" s="620"/>
      <c r="Y83" s="369" t="s">
        <v>414</v>
      </c>
      <c r="Z83" s="618"/>
      <c r="AA83" s="619"/>
      <c r="AB83" s="619"/>
      <c r="AC83" s="619"/>
      <c r="AD83" s="620"/>
      <c r="AE83" s="1079" t="s">
        <v>15</v>
      </c>
      <c r="AF83" s="1080"/>
      <c r="AG83" s="369" t="s">
        <v>414</v>
      </c>
      <c r="AH83" s="618"/>
      <c r="AI83" s="619"/>
      <c r="AJ83" s="619"/>
      <c r="AK83" s="619"/>
      <c r="AL83" s="619"/>
      <c r="AM83" s="620"/>
      <c r="AN83" s="369" t="s">
        <v>414</v>
      </c>
      <c r="AO83" s="618"/>
      <c r="AP83" s="619"/>
      <c r="AQ83" s="619"/>
      <c r="AR83" s="619"/>
      <c r="AS83" s="620"/>
      <c r="AT83" s="1079" t="s">
        <v>15</v>
      </c>
      <c r="AU83" s="1080"/>
      <c r="AV83" s="369" t="s">
        <v>414</v>
      </c>
      <c r="AW83" s="618"/>
      <c r="AX83" s="619"/>
      <c r="AY83" s="619"/>
      <c r="AZ83" s="619"/>
      <c r="BA83" s="619"/>
      <c r="BB83" s="351"/>
      <c r="BC83" s="575"/>
      <c r="BD83" s="576"/>
      <c r="BG83" s="617"/>
      <c r="BH83" s="617"/>
    </row>
    <row r="84" spans="1:60" s="559" customFormat="1" ht="13.5" customHeight="1" x14ac:dyDescent="0.25">
      <c r="A84" s="1079" t="s">
        <v>16</v>
      </c>
      <c r="B84" s="1080"/>
      <c r="C84" s="369" t="s">
        <v>415</v>
      </c>
      <c r="D84" s="618"/>
      <c r="E84" s="619"/>
      <c r="F84" s="619"/>
      <c r="G84" s="619"/>
      <c r="H84" s="351"/>
      <c r="I84" s="369" t="s">
        <v>415</v>
      </c>
      <c r="J84" s="618"/>
      <c r="K84" s="619"/>
      <c r="L84" s="619"/>
      <c r="M84" s="619"/>
      <c r="N84" s="619"/>
      <c r="O84" s="620"/>
      <c r="P84" s="1079" t="s">
        <v>16</v>
      </c>
      <c r="Q84" s="1080"/>
      <c r="R84" s="369" t="s">
        <v>415</v>
      </c>
      <c r="S84" s="618"/>
      <c r="T84" s="619"/>
      <c r="U84" s="619"/>
      <c r="V84" s="619"/>
      <c r="W84" s="619"/>
      <c r="X84" s="620"/>
      <c r="Y84" s="369" t="s">
        <v>415</v>
      </c>
      <c r="Z84" s="618"/>
      <c r="AA84" s="619"/>
      <c r="AB84" s="619"/>
      <c r="AC84" s="619"/>
      <c r="AD84" s="620"/>
      <c r="AE84" s="1079" t="s">
        <v>16</v>
      </c>
      <c r="AF84" s="1080"/>
      <c r="AG84" s="369" t="s">
        <v>415</v>
      </c>
      <c r="AH84" s="618"/>
      <c r="AI84" s="619"/>
      <c r="AJ84" s="619"/>
      <c r="AK84" s="619"/>
      <c r="AL84" s="619"/>
      <c r="AM84" s="620"/>
      <c r="AN84" s="369" t="s">
        <v>415</v>
      </c>
      <c r="AO84" s="618"/>
      <c r="AP84" s="619"/>
      <c r="AQ84" s="619"/>
      <c r="AR84" s="619"/>
      <c r="AS84" s="620"/>
      <c r="AT84" s="1079" t="s">
        <v>16</v>
      </c>
      <c r="AU84" s="1080"/>
      <c r="AV84" s="369" t="s">
        <v>415</v>
      </c>
      <c r="AW84" s="618"/>
      <c r="AX84" s="619"/>
      <c r="AY84" s="619"/>
      <c r="AZ84" s="619"/>
      <c r="BA84" s="619"/>
      <c r="BB84" s="351"/>
      <c r="BC84" s="575"/>
      <c r="BD84" s="576"/>
      <c r="BG84" s="617"/>
      <c r="BH84" s="617"/>
    </row>
    <row r="85" spans="1:60" s="559" customFormat="1" ht="13.5" customHeight="1" x14ac:dyDescent="0.25">
      <c r="A85" s="1079" t="s">
        <v>56</v>
      </c>
      <c r="B85" s="1080"/>
      <c r="C85" s="369" t="s">
        <v>416</v>
      </c>
      <c r="D85" s="618"/>
      <c r="E85" s="619"/>
      <c r="F85" s="619"/>
      <c r="G85" s="619"/>
      <c r="H85" s="351"/>
      <c r="I85" s="369" t="s">
        <v>416</v>
      </c>
      <c r="J85" s="618"/>
      <c r="K85" s="619"/>
      <c r="L85" s="619"/>
      <c r="M85" s="619"/>
      <c r="N85" s="619"/>
      <c r="O85" s="620"/>
      <c r="P85" s="1079" t="s">
        <v>56</v>
      </c>
      <c r="Q85" s="1080"/>
      <c r="R85" s="369" t="s">
        <v>416</v>
      </c>
      <c r="S85" s="618"/>
      <c r="T85" s="619"/>
      <c r="U85" s="619"/>
      <c r="V85" s="619"/>
      <c r="W85" s="619"/>
      <c r="X85" s="620"/>
      <c r="Y85" s="369" t="s">
        <v>416</v>
      </c>
      <c r="Z85" s="618"/>
      <c r="AA85" s="619"/>
      <c r="AB85" s="619"/>
      <c r="AC85" s="619"/>
      <c r="AD85" s="620"/>
      <c r="AE85" s="1079" t="s">
        <v>56</v>
      </c>
      <c r="AF85" s="1080"/>
      <c r="AG85" s="369" t="s">
        <v>416</v>
      </c>
      <c r="AH85" s="618"/>
      <c r="AI85" s="619"/>
      <c r="AJ85" s="619"/>
      <c r="AK85" s="619"/>
      <c r="AL85" s="619"/>
      <c r="AM85" s="620"/>
      <c r="AN85" s="369" t="s">
        <v>416</v>
      </c>
      <c r="AO85" s="618"/>
      <c r="AP85" s="619"/>
      <c r="AQ85" s="619"/>
      <c r="AR85" s="619"/>
      <c r="AS85" s="620"/>
      <c r="AT85" s="1079" t="s">
        <v>56</v>
      </c>
      <c r="AU85" s="1080"/>
      <c r="AV85" s="369" t="s">
        <v>416</v>
      </c>
      <c r="AW85" s="618"/>
      <c r="AX85" s="619"/>
      <c r="AY85" s="619"/>
      <c r="AZ85" s="619"/>
      <c r="BA85" s="619"/>
      <c r="BB85" s="351"/>
      <c r="BC85" s="575"/>
      <c r="BD85" s="576"/>
      <c r="BG85" s="617"/>
      <c r="BH85" s="617"/>
    </row>
    <row r="86" spans="1:60" s="559" customFormat="1" ht="13.5" customHeight="1" x14ac:dyDescent="0.25">
      <c r="A86" s="1079" t="s">
        <v>57</v>
      </c>
      <c r="B86" s="1080"/>
      <c r="C86" s="369" t="s">
        <v>417</v>
      </c>
      <c r="D86" s="618"/>
      <c r="E86" s="619"/>
      <c r="F86" s="619"/>
      <c r="G86" s="619"/>
      <c r="H86" s="351"/>
      <c r="I86" s="369" t="s">
        <v>417</v>
      </c>
      <c r="J86" s="618"/>
      <c r="K86" s="619"/>
      <c r="L86" s="619"/>
      <c r="M86" s="619"/>
      <c r="N86" s="619"/>
      <c r="O86" s="620"/>
      <c r="P86" s="1079" t="s">
        <v>57</v>
      </c>
      <c r="Q86" s="1080"/>
      <c r="R86" s="369" t="s">
        <v>417</v>
      </c>
      <c r="S86" s="618"/>
      <c r="T86" s="619"/>
      <c r="U86" s="619"/>
      <c r="V86" s="619"/>
      <c r="W86" s="619"/>
      <c r="X86" s="620"/>
      <c r="Y86" s="369" t="s">
        <v>417</v>
      </c>
      <c r="Z86" s="618"/>
      <c r="AA86" s="619"/>
      <c r="AB86" s="619"/>
      <c r="AC86" s="619"/>
      <c r="AD86" s="620"/>
      <c r="AE86" s="1079" t="s">
        <v>57</v>
      </c>
      <c r="AF86" s="1080"/>
      <c r="AG86" s="369" t="s">
        <v>417</v>
      </c>
      <c r="AH86" s="618"/>
      <c r="AI86" s="619"/>
      <c r="AJ86" s="619"/>
      <c r="AK86" s="619"/>
      <c r="AL86" s="619"/>
      <c r="AM86" s="620"/>
      <c r="AN86" s="369" t="s">
        <v>417</v>
      </c>
      <c r="AO86" s="618"/>
      <c r="AP86" s="619"/>
      <c r="AQ86" s="619"/>
      <c r="AR86" s="619"/>
      <c r="AS86" s="620"/>
      <c r="AT86" s="1079" t="s">
        <v>57</v>
      </c>
      <c r="AU86" s="1080"/>
      <c r="AV86" s="369" t="s">
        <v>417</v>
      </c>
      <c r="AW86" s="618"/>
      <c r="AX86" s="619"/>
      <c r="AY86" s="619"/>
      <c r="AZ86" s="619"/>
      <c r="BA86" s="619"/>
      <c r="BB86" s="351"/>
      <c r="BC86" s="575"/>
      <c r="BD86" s="576"/>
      <c r="BG86" s="617"/>
      <c r="BH86" s="617"/>
    </row>
    <row r="87" spans="1:60" s="559" customFormat="1" ht="13.5" customHeight="1" x14ac:dyDescent="0.25">
      <c r="A87" s="1079" t="s">
        <v>58</v>
      </c>
      <c r="B87" s="1080"/>
      <c r="C87" s="369" t="s">
        <v>418</v>
      </c>
      <c r="D87" s="618"/>
      <c r="E87" s="619"/>
      <c r="F87" s="619"/>
      <c r="G87" s="619"/>
      <c r="H87" s="351"/>
      <c r="I87" s="369" t="s">
        <v>418</v>
      </c>
      <c r="J87" s="618"/>
      <c r="K87" s="619"/>
      <c r="L87" s="619"/>
      <c r="M87" s="619"/>
      <c r="N87" s="619"/>
      <c r="O87" s="620"/>
      <c r="P87" s="1079" t="s">
        <v>58</v>
      </c>
      <c r="Q87" s="1080"/>
      <c r="R87" s="369" t="s">
        <v>418</v>
      </c>
      <c r="S87" s="618"/>
      <c r="T87" s="619"/>
      <c r="U87" s="619"/>
      <c r="V87" s="619"/>
      <c r="W87" s="619"/>
      <c r="X87" s="620"/>
      <c r="Y87" s="369" t="s">
        <v>418</v>
      </c>
      <c r="Z87" s="618"/>
      <c r="AA87" s="619"/>
      <c r="AB87" s="619"/>
      <c r="AC87" s="619"/>
      <c r="AD87" s="620"/>
      <c r="AE87" s="1079" t="s">
        <v>58</v>
      </c>
      <c r="AF87" s="1080"/>
      <c r="AG87" s="369" t="s">
        <v>418</v>
      </c>
      <c r="AH87" s="618"/>
      <c r="AI87" s="619"/>
      <c r="AJ87" s="619"/>
      <c r="AK87" s="619"/>
      <c r="AL87" s="619"/>
      <c r="AM87" s="620"/>
      <c r="AN87" s="369" t="s">
        <v>418</v>
      </c>
      <c r="AO87" s="618"/>
      <c r="AP87" s="619"/>
      <c r="AQ87" s="619"/>
      <c r="AR87" s="619"/>
      <c r="AS87" s="620"/>
      <c r="AT87" s="1079" t="s">
        <v>58</v>
      </c>
      <c r="AU87" s="1080"/>
      <c r="AV87" s="369" t="s">
        <v>418</v>
      </c>
      <c r="AW87" s="618"/>
      <c r="AX87" s="619"/>
      <c r="AY87" s="619"/>
      <c r="AZ87" s="619"/>
      <c r="BA87" s="619"/>
      <c r="BB87" s="351"/>
      <c r="BC87" s="575"/>
      <c r="BD87" s="576"/>
      <c r="BG87" s="617"/>
      <c r="BH87" s="617"/>
    </row>
    <row r="88" spans="1:60" s="559" customFormat="1" ht="13.5" customHeight="1" x14ac:dyDescent="0.25">
      <c r="A88" s="1079" t="s">
        <v>59</v>
      </c>
      <c r="B88" s="1080"/>
      <c r="C88" s="369" t="s">
        <v>419</v>
      </c>
      <c r="D88" s="618"/>
      <c r="E88" s="619"/>
      <c r="F88" s="619"/>
      <c r="G88" s="619"/>
      <c r="H88" s="351"/>
      <c r="I88" s="369" t="s">
        <v>419</v>
      </c>
      <c r="J88" s="618"/>
      <c r="K88" s="619"/>
      <c r="L88" s="619"/>
      <c r="M88" s="619"/>
      <c r="N88" s="619"/>
      <c r="O88" s="620"/>
      <c r="P88" s="1079" t="s">
        <v>59</v>
      </c>
      <c r="Q88" s="1080"/>
      <c r="R88" s="369" t="s">
        <v>419</v>
      </c>
      <c r="S88" s="618"/>
      <c r="T88" s="619"/>
      <c r="U88" s="619"/>
      <c r="V88" s="619"/>
      <c r="W88" s="619"/>
      <c r="X88" s="620"/>
      <c r="Y88" s="369" t="s">
        <v>419</v>
      </c>
      <c r="Z88" s="618"/>
      <c r="AA88" s="619"/>
      <c r="AB88" s="619"/>
      <c r="AC88" s="619"/>
      <c r="AD88" s="620"/>
      <c r="AE88" s="1079" t="s">
        <v>59</v>
      </c>
      <c r="AF88" s="1080"/>
      <c r="AG88" s="369" t="s">
        <v>419</v>
      </c>
      <c r="AH88" s="618"/>
      <c r="AI88" s="619"/>
      <c r="AJ88" s="619"/>
      <c r="AK88" s="619"/>
      <c r="AL88" s="619"/>
      <c r="AM88" s="620"/>
      <c r="AN88" s="369" t="s">
        <v>419</v>
      </c>
      <c r="AO88" s="618"/>
      <c r="AP88" s="619"/>
      <c r="AQ88" s="619"/>
      <c r="AR88" s="619"/>
      <c r="AS88" s="620"/>
      <c r="AT88" s="1079" t="s">
        <v>59</v>
      </c>
      <c r="AU88" s="1080"/>
      <c r="AV88" s="369" t="s">
        <v>419</v>
      </c>
      <c r="AW88" s="618"/>
      <c r="AX88" s="619"/>
      <c r="AY88" s="619"/>
      <c r="AZ88" s="619"/>
      <c r="BA88" s="619"/>
      <c r="BB88" s="351"/>
      <c r="BC88" s="575"/>
      <c r="BD88" s="576"/>
      <c r="BG88" s="617"/>
      <c r="BH88" s="617"/>
    </row>
    <row r="89" spans="1:60" s="559" customFormat="1" ht="13.5" customHeight="1" x14ac:dyDescent="0.25">
      <c r="A89" s="1079" t="s">
        <v>99</v>
      </c>
      <c r="B89" s="1080"/>
      <c r="C89" s="369" t="s">
        <v>30</v>
      </c>
      <c r="D89" s="618"/>
      <c r="E89" s="619"/>
      <c r="F89" s="619"/>
      <c r="G89" s="619"/>
      <c r="H89" s="351"/>
      <c r="I89" s="369" t="s">
        <v>30</v>
      </c>
      <c r="J89" s="618"/>
      <c r="K89" s="619"/>
      <c r="L89" s="619"/>
      <c r="M89" s="619"/>
      <c r="N89" s="619"/>
      <c r="O89" s="620"/>
      <c r="P89" s="1079" t="s">
        <v>99</v>
      </c>
      <c r="Q89" s="1080"/>
      <c r="R89" s="369" t="s">
        <v>420</v>
      </c>
      <c r="S89" s="618"/>
      <c r="T89" s="619"/>
      <c r="U89" s="619"/>
      <c r="V89" s="619"/>
      <c r="W89" s="619"/>
      <c r="X89" s="620"/>
      <c r="Y89" s="369" t="s">
        <v>30</v>
      </c>
      <c r="Z89" s="618"/>
      <c r="AA89" s="619"/>
      <c r="AB89" s="619"/>
      <c r="AC89" s="619"/>
      <c r="AD89" s="620"/>
      <c r="AE89" s="1079" t="s">
        <v>99</v>
      </c>
      <c r="AF89" s="1080"/>
      <c r="AG89" s="369" t="s">
        <v>30</v>
      </c>
      <c r="AH89" s="618"/>
      <c r="AI89" s="619"/>
      <c r="AJ89" s="619"/>
      <c r="AK89" s="619"/>
      <c r="AL89" s="619"/>
      <c r="AM89" s="620"/>
      <c r="AN89" s="369" t="s">
        <v>30</v>
      </c>
      <c r="AO89" s="618"/>
      <c r="AP89" s="619"/>
      <c r="AQ89" s="619"/>
      <c r="AR89" s="619"/>
      <c r="AS89" s="620"/>
      <c r="AT89" s="1079" t="s">
        <v>99</v>
      </c>
      <c r="AU89" s="1080"/>
      <c r="AV89" s="369" t="s">
        <v>30</v>
      </c>
      <c r="AW89" s="618"/>
      <c r="AX89" s="619"/>
      <c r="AY89" s="619"/>
      <c r="AZ89" s="619"/>
      <c r="BA89" s="619"/>
      <c r="BB89" s="351"/>
      <c r="BC89" s="575"/>
      <c r="BD89" s="576"/>
      <c r="BG89" s="617"/>
      <c r="BH89" s="617"/>
    </row>
    <row r="90" spans="1:60" s="559" customFormat="1" ht="13.5" customHeight="1" x14ac:dyDescent="0.25">
      <c r="A90" s="1079" t="s">
        <v>100</v>
      </c>
      <c r="B90" s="1080"/>
      <c r="C90" s="369" t="s">
        <v>421</v>
      </c>
      <c r="D90" s="618"/>
      <c r="E90" s="619"/>
      <c r="F90" s="619"/>
      <c r="G90" s="619"/>
      <c r="H90" s="351"/>
      <c r="I90" s="369" t="s">
        <v>421</v>
      </c>
      <c r="J90" s="618"/>
      <c r="K90" s="619"/>
      <c r="L90" s="619"/>
      <c r="M90" s="619"/>
      <c r="N90" s="619"/>
      <c r="O90" s="620"/>
      <c r="P90" s="1079" t="s">
        <v>100</v>
      </c>
      <c r="Q90" s="1080"/>
      <c r="R90" s="369" t="s">
        <v>421</v>
      </c>
      <c r="S90" s="618"/>
      <c r="T90" s="619"/>
      <c r="U90" s="619"/>
      <c r="V90" s="619"/>
      <c r="W90" s="619"/>
      <c r="X90" s="620"/>
      <c r="Y90" s="369" t="s">
        <v>421</v>
      </c>
      <c r="Z90" s="618"/>
      <c r="AA90" s="619"/>
      <c r="AB90" s="619"/>
      <c r="AC90" s="619"/>
      <c r="AD90" s="620"/>
      <c r="AE90" s="1079" t="s">
        <v>100</v>
      </c>
      <c r="AF90" s="1080"/>
      <c r="AG90" s="369" t="s">
        <v>421</v>
      </c>
      <c r="AH90" s="618"/>
      <c r="AI90" s="619"/>
      <c r="AJ90" s="619"/>
      <c r="AK90" s="619"/>
      <c r="AL90" s="619"/>
      <c r="AM90" s="620"/>
      <c r="AN90" s="369" t="s">
        <v>421</v>
      </c>
      <c r="AO90" s="618"/>
      <c r="AP90" s="619"/>
      <c r="AQ90" s="619"/>
      <c r="AR90" s="619"/>
      <c r="AS90" s="620"/>
      <c r="AT90" s="1079" t="s">
        <v>100</v>
      </c>
      <c r="AU90" s="1080"/>
      <c r="AV90" s="369" t="s">
        <v>421</v>
      </c>
      <c r="AW90" s="618"/>
      <c r="AX90" s="619"/>
      <c r="AY90" s="619"/>
      <c r="AZ90" s="619"/>
      <c r="BA90" s="619"/>
      <c r="BB90" s="351"/>
      <c r="BC90" s="575"/>
      <c r="BD90" s="576"/>
      <c r="BG90" s="617"/>
      <c r="BH90" s="617"/>
    </row>
    <row r="91" spans="1:60" s="559" customFormat="1" ht="13.5" customHeight="1" x14ac:dyDescent="0.25">
      <c r="A91" s="1079" t="s">
        <v>180</v>
      </c>
      <c r="B91" s="1080"/>
      <c r="C91" s="369" t="s">
        <v>422</v>
      </c>
      <c r="D91" s="618"/>
      <c r="E91" s="619"/>
      <c r="F91" s="619"/>
      <c r="G91" s="619"/>
      <c r="H91" s="351"/>
      <c r="I91" s="369" t="s">
        <v>30</v>
      </c>
      <c r="J91" s="618"/>
      <c r="K91" s="619"/>
      <c r="L91" s="619"/>
      <c r="M91" s="619"/>
      <c r="N91" s="619"/>
      <c r="O91" s="620"/>
      <c r="P91" s="1079" t="s">
        <v>180</v>
      </c>
      <c r="Q91" s="1080"/>
      <c r="R91" s="369" t="s">
        <v>30</v>
      </c>
      <c r="S91" s="618"/>
      <c r="T91" s="619"/>
      <c r="U91" s="619"/>
      <c r="V91" s="619"/>
      <c r="W91" s="619"/>
      <c r="X91" s="620"/>
      <c r="Y91" s="369" t="s">
        <v>30</v>
      </c>
      <c r="Z91" s="618"/>
      <c r="AA91" s="619"/>
      <c r="AB91" s="619"/>
      <c r="AC91" s="619"/>
      <c r="AD91" s="620"/>
      <c r="AE91" s="1079" t="s">
        <v>180</v>
      </c>
      <c r="AF91" s="1080"/>
      <c r="AG91" s="369" t="s">
        <v>422</v>
      </c>
      <c r="AH91" s="618"/>
      <c r="AI91" s="619"/>
      <c r="AJ91" s="619"/>
      <c r="AK91" s="619"/>
      <c r="AL91" s="619"/>
      <c r="AM91" s="620"/>
      <c r="AN91" s="369" t="s">
        <v>30</v>
      </c>
      <c r="AO91" s="618"/>
      <c r="AP91" s="619"/>
      <c r="AQ91" s="619"/>
      <c r="AR91" s="619"/>
      <c r="AS91" s="620"/>
      <c r="AT91" s="1079" t="s">
        <v>180</v>
      </c>
      <c r="AU91" s="1080"/>
      <c r="AV91" s="369" t="s">
        <v>30</v>
      </c>
      <c r="AW91" s="618"/>
      <c r="AX91" s="619"/>
      <c r="AY91" s="619"/>
      <c r="AZ91" s="619"/>
      <c r="BA91" s="619"/>
      <c r="BB91" s="351"/>
      <c r="BC91" s="575"/>
      <c r="BD91" s="576"/>
      <c r="BG91" s="617"/>
      <c r="BH91" s="617"/>
    </row>
    <row r="92" spans="1:60" s="559" customFormat="1" ht="13.5" customHeight="1" x14ac:dyDescent="0.25">
      <c r="A92" s="1079" t="s">
        <v>181</v>
      </c>
      <c r="B92" s="1080"/>
      <c r="C92" s="369" t="s">
        <v>423</v>
      </c>
      <c r="D92" s="618"/>
      <c r="E92" s="619"/>
      <c r="F92" s="619"/>
      <c r="G92" s="619"/>
      <c r="H92" s="351"/>
      <c r="I92" s="369" t="s">
        <v>30</v>
      </c>
      <c r="J92" s="618"/>
      <c r="K92" s="619"/>
      <c r="L92" s="619"/>
      <c r="M92" s="619"/>
      <c r="N92" s="619"/>
      <c r="O92" s="620"/>
      <c r="P92" s="1079" t="s">
        <v>181</v>
      </c>
      <c r="Q92" s="1080"/>
      <c r="R92" s="369" t="s">
        <v>30</v>
      </c>
      <c r="S92" s="618"/>
      <c r="T92" s="619"/>
      <c r="U92" s="619"/>
      <c r="V92" s="619"/>
      <c r="W92" s="619"/>
      <c r="X92" s="620"/>
      <c r="Y92" s="369" t="s">
        <v>30</v>
      </c>
      <c r="Z92" s="618"/>
      <c r="AA92" s="619"/>
      <c r="AB92" s="619"/>
      <c r="AC92" s="619"/>
      <c r="AD92" s="620"/>
      <c r="AE92" s="1079" t="s">
        <v>181</v>
      </c>
      <c r="AF92" s="1080"/>
      <c r="AG92" s="369" t="s">
        <v>424</v>
      </c>
      <c r="AH92" s="618"/>
      <c r="AI92" s="619"/>
      <c r="AJ92" s="619"/>
      <c r="AK92" s="619"/>
      <c r="AL92" s="619"/>
      <c r="AM92" s="620"/>
      <c r="AN92" s="369" t="s">
        <v>30</v>
      </c>
      <c r="AO92" s="618"/>
      <c r="AP92" s="619"/>
      <c r="AQ92" s="619"/>
      <c r="AR92" s="619"/>
      <c r="AS92" s="620"/>
      <c r="AT92" s="1079" t="s">
        <v>181</v>
      </c>
      <c r="AU92" s="1080"/>
      <c r="AV92" s="369" t="s">
        <v>425</v>
      </c>
      <c r="AW92" s="618"/>
      <c r="AX92" s="619"/>
      <c r="AY92" s="619"/>
      <c r="AZ92" s="619"/>
      <c r="BA92" s="619"/>
      <c r="BB92" s="351"/>
      <c r="BC92" s="575"/>
      <c r="BD92" s="576"/>
      <c r="BG92" s="617"/>
      <c r="BH92" s="617"/>
    </row>
    <row r="93" spans="1:60" s="628" customFormat="1" ht="13.5" customHeight="1" x14ac:dyDescent="0.25">
      <c r="A93" s="1093" t="s">
        <v>426</v>
      </c>
      <c r="B93" s="1094"/>
      <c r="C93" s="622" t="s">
        <v>30</v>
      </c>
      <c r="D93" s="623"/>
      <c r="E93" s="624"/>
      <c r="F93" s="624"/>
      <c r="G93" s="624"/>
      <c r="H93" s="625"/>
      <c r="I93" s="622" t="s">
        <v>30</v>
      </c>
      <c r="J93" s="623"/>
      <c r="K93" s="624"/>
      <c r="L93" s="624"/>
      <c r="M93" s="624"/>
      <c r="N93" s="624"/>
      <c r="O93" s="626"/>
      <c r="P93" s="1093" t="s">
        <v>426</v>
      </c>
      <c r="Q93" s="1094"/>
      <c r="R93" s="622" t="s">
        <v>427</v>
      </c>
      <c r="S93" s="623"/>
      <c r="T93" s="624"/>
      <c r="U93" s="624"/>
      <c r="V93" s="624"/>
      <c r="W93" s="624"/>
      <c r="X93" s="626"/>
      <c r="Y93" s="622" t="s">
        <v>428</v>
      </c>
      <c r="Z93" s="623"/>
      <c r="AA93" s="624"/>
      <c r="AB93" s="624"/>
      <c r="AC93" s="624"/>
      <c r="AD93" s="626"/>
      <c r="AE93" s="1093" t="s">
        <v>426</v>
      </c>
      <c r="AF93" s="1094"/>
      <c r="AG93" s="622" t="s">
        <v>429</v>
      </c>
      <c r="AH93" s="623"/>
      <c r="AI93" s="624"/>
      <c r="AJ93" s="624"/>
      <c r="AK93" s="624"/>
      <c r="AL93" s="624"/>
      <c r="AM93" s="626"/>
      <c r="AN93" s="622" t="s">
        <v>430</v>
      </c>
      <c r="AO93" s="623"/>
      <c r="AP93" s="624"/>
      <c r="AQ93" s="624"/>
      <c r="AR93" s="624"/>
      <c r="AS93" s="626"/>
      <c r="AT93" s="1093" t="s">
        <v>426</v>
      </c>
      <c r="AU93" s="1094"/>
      <c r="AV93" s="622" t="s">
        <v>30</v>
      </c>
      <c r="AW93" s="623"/>
      <c r="AX93" s="624"/>
      <c r="AY93" s="624"/>
      <c r="AZ93" s="624"/>
      <c r="BA93" s="624"/>
      <c r="BB93" s="625"/>
      <c r="BC93" s="376"/>
      <c r="BD93" s="627"/>
      <c r="BF93" s="361"/>
      <c r="BG93" s="361"/>
      <c r="BH93" s="361"/>
    </row>
    <row r="94" spans="1:60" ht="13.5" customHeight="1" x14ac:dyDescent="0.25">
      <c r="BF94" s="617"/>
      <c r="BG94" s="617"/>
      <c r="BH94" s="617"/>
    </row>
    <row r="95" spans="1:60" ht="13.5" customHeight="1" x14ac:dyDescent="0.25">
      <c r="C95" s="562"/>
      <c r="D95" s="562"/>
      <c r="E95" s="562"/>
      <c r="F95" s="562"/>
      <c r="I95" s="562"/>
      <c r="J95" s="562"/>
      <c r="K95" s="562"/>
      <c r="L95" s="562"/>
      <c r="R95" s="562"/>
      <c r="S95" s="562"/>
      <c r="T95" s="562"/>
      <c r="U95" s="562"/>
      <c r="Y95" s="562"/>
      <c r="Z95" s="562"/>
      <c r="AA95" s="562"/>
      <c r="AB95" s="562"/>
      <c r="AG95" s="562"/>
      <c r="AH95" s="562"/>
      <c r="AI95" s="562"/>
      <c r="AJ95" s="562"/>
      <c r="AN95" s="562"/>
      <c r="AO95" s="562"/>
      <c r="AP95" s="562"/>
      <c r="AQ95" s="562"/>
      <c r="AR95" s="562"/>
      <c r="AV95" s="562"/>
      <c r="AW95" s="562"/>
      <c r="AX95" s="562"/>
      <c r="AY95" s="562"/>
    </row>
    <row r="96" spans="1:60" ht="13.5" customHeight="1" x14ac:dyDescent="0.25">
      <c r="C96" s="562"/>
      <c r="D96" s="562"/>
      <c r="E96" s="562"/>
      <c r="F96" s="562"/>
      <c r="I96" s="562"/>
      <c r="J96" s="562"/>
      <c r="K96" s="562"/>
      <c r="L96" s="562"/>
      <c r="R96" s="562"/>
      <c r="S96" s="562"/>
      <c r="T96" s="562"/>
      <c r="U96" s="562"/>
      <c r="Y96" s="562"/>
      <c r="Z96" s="562"/>
      <c r="AA96" s="562"/>
      <c r="AB96" s="562"/>
      <c r="AG96" s="562"/>
      <c r="AH96" s="562"/>
      <c r="AI96" s="562"/>
      <c r="AJ96" s="562"/>
      <c r="AN96" s="562"/>
      <c r="AO96" s="562"/>
      <c r="AP96" s="562"/>
      <c r="AQ96" s="562"/>
      <c r="AR96" s="562"/>
      <c r="AV96" s="562"/>
      <c r="AW96" s="562"/>
      <c r="AX96" s="562"/>
      <c r="AY96" s="562"/>
    </row>
    <row r="97" spans="3:51" ht="13.5" customHeight="1" x14ac:dyDescent="0.25">
      <c r="C97" s="562"/>
      <c r="D97" s="562"/>
      <c r="E97" s="562"/>
      <c r="F97" s="562"/>
      <c r="I97" s="562"/>
      <c r="J97" s="562"/>
      <c r="K97" s="562"/>
      <c r="L97" s="562"/>
      <c r="R97" s="562"/>
      <c r="S97" s="562"/>
      <c r="T97" s="562"/>
      <c r="U97" s="562"/>
      <c r="Y97" s="562"/>
      <c r="Z97" s="562"/>
      <c r="AA97" s="562"/>
      <c r="AB97" s="562"/>
      <c r="AG97" s="562"/>
      <c r="AH97" s="562"/>
      <c r="AI97" s="562"/>
      <c r="AJ97" s="562"/>
      <c r="AN97" s="562"/>
      <c r="AO97" s="562"/>
      <c r="AP97" s="562"/>
      <c r="AQ97" s="562"/>
      <c r="AR97" s="562"/>
      <c r="AV97" s="562"/>
      <c r="AW97" s="562"/>
      <c r="AX97" s="562"/>
      <c r="AY97" s="562"/>
    </row>
    <row r="98" spans="3:51" ht="13.5" customHeight="1" x14ac:dyDescent="0.25">
      <c r="C98" s="562"/>
      <c r="D98" s="562"/>
      <c r="E98" s="562"/>
      <c r="F98" s="562"/>
      <c r="I98" s="562"/>
      <c r="J98" s="562"/>
      <c r="K98" s="562"/>
      <c r="L98" s="562"/>
      <c r="R98" s="562"/>
      <c r="S98" s="562"/>
      <c r="T98" s="562"/>
      <c r="U98" s="562"/>
      <c r="Y98" s="562"/>
      <c r="Z98" s="562"/>
      <c r="AA98" s="562"/>
      <c r="AB98" s="562"/>
      <c r="AG98" s="562"/>
      <c r="AH98" s="562"/>
      <c r="AI98" s="562"/>
      <c r="AJ98" s="562"/>
      <c r="AN98" s="562"/>
      <c r="AO98" s="562"/>
      <c r="AP98" s="562"/>
      <c r="AQ98" s="562"/>
      <c r="AR98" s="562"/>
      <c r="AV98" s="562"/>
      <c r="AW98" s="562"/>
      <c r="AX98" s="562"/>
      <c r="AY98" s="562"/>
    </row>
    <row r="99" spans="3:51" ht="13.5" customHeight="1" x14ac:dyDescent="0.25">
      <c r="C99" s="562"/>
      <c r="D99" s="562"/>
      <c r="E99" s="562"/>
      <c r="F99" s="562"/>
      <c r="I99" s="562"/>
      <c r="J99" s="562"/>
      <c r="K99" s="562"/>
      <c r="L99" s="562"/>
      <c r="R99" s="562"/>
      <c r="S99" s="562"/>
      <c r="T99" s="562"/>
      <c r="U99" s="562"/>
      <c r="Y99" s="562"/>
      <c r="Z99" s="562"/>
      <c r="AA99" s="562"/>
      <c r="AB99" s="562"/>
      <c r="AG99" s="562"/>
      <c r="AH99" s="562"/>
      <c r="AI99" s="562"/>
      <c r="AJ99" s="562"/>
      <c r="AN99" s="562"/>
      <c r="AO99" s="562"/>
      <c r="AP99" s="562"/>
      <c r="AQ99" s="562"/>
      <c r="AR99" s="562"/>
      <c r="AV99" s="562"/>
      <c r="AW99" s="562"/>
      <c r="AX99" s="562"/>
      <c r="AY99" s="562"/>
    </row>
    <row r="100" spans="3:51" ht="13.5" customHeight="1" x14ac:dyDescent="0.25">
      <c r="C100" s="562"/>
      <c r="D100" s="562"/>
      <c r="E100" s="562"/>
      <c r="F100" s="562"/>
      <c r="I100" s="562"/>
      <c r="J100" s="562"/>
      <c r="K100" s="562"/>
      <c r="L100" s="562"/>
      <c r="R100" s="562"/>
      <c r="S100" s="562"/>
      <c r="T100" s="562"/>
      <c r="U100" s="562"/>
      <c r="Y100" s="562"/>
      <c r="Z100" s="562"/>
      <c r="AA100" s="562"/>
      <c r="AB100" s="562"/>
      <c r="AG100" s="562"/>
      <c r="AH100" s="562"/>
      <c r="AI100" s="562"/>
      <c r="AJ100" s="562"/>
      <c r="AN100" s="562"/>
      <c r="AO100" s="562"/>
      <c r="AP100" s="562"/>
      <c r="AQ100" s="562"/>
      <c r="AR100" s="562"/>
      <c r="AV100" s="562"/>
      <c r="AW100" s="562"/>
      <c r="AX100" s="562"/>
      <c r="AY100" s="562"/>
    </row>
    <row r="101" spans="3:51" ht="13.5" customHeight="1" x14ac:dyDescent="0.25">
      <c r="C101" s="562"/>
      <c r="D101" s="562"/>
      <c r="E101" s="562"/>
      <c r="F101" s="562"/>
      <c r="I101" s="562"/>
      <c r="J101" s="562"/>
      <c r="K101" s="562"/>
      <c r="L101" s="562"/>
      <c r="R101" s="562"/>
      <c r="S101" s="562"/>
      <c r="T101" s="562"/>
      <c r="U101" s="562"/>
      <c r="Y101" s="562"/>
      <c r="Z101" s="562"/>
      <c r="AA101" s="562"/>
      <c r="AB101" s="562"/>
      <c r="AG101" s="562"/>
      <c r="AH101" s="562"/>
      <c r="AI101" s="562"/>
      <c r="AJ101" s="562"/>
      <c r="AN101" s="562"/>
      <c r="AO101" s="562"/>
      <c r="AP101" s="562"/>
      <c r="AQ101" s="562"/>
      <c r="AR101" s="562"/>
      <c r="AV101" s="562"/>
      <c r="AW101" s="562"/>
      <c r="AX101" s="562"/>
      <c r="AY101" s="562"/>
    </row>
    <row r="102" spans="3:51" ht="13.5" customHeight="1" x14ac:dyDescent="0.25">
      <c r="C102" s="562"/>
      <c r="D102" s="562"/>
      <c r="E102" s="562"/>
      <c r="F102" s="562"/>
      <c r="I102" s="562"/>
      <c r="J102" s="562"/>
      <c r="K102" s="562"/>
      <c r="L102" s="562"/>
      <c r="R102" s="562"/>
      <c r="S102" s="562"/>
      <c r="T102" s="562"/>
      <c r="U102" s="562"/>
      <c r="Y102" s="562"/>
      <c r="Z102" s="562"/>
      <c r="AA102" s="562"/>
      <c r="AB102" s="562"/>
      <c r="AG102" s="562"/>
      <c r="AH102" s="562"/>
      <c r="AI102" s="562"/>
      <c r="AJ102" s="562"/>
      <c r="AN102" s="562"/>
      <c r="AO102" s="562"/>
      <c r="AP102" s="562"/>
      <c r="AQ102" s="562"/>
      <c r="AR102" s="562"/>
      <c r="AV102" s="562"/>
      <c r="AW102" s="562"/>
      <c r="AX102" s="562"/>
      <c r="AY102" s="562"/>
    </row>
    <row r="103" spans="3:51" ht="13.5" customHeight="1" x14ac:dyDescent="0.25">
      <c r="D103" s="562"/>
      <c r="E103" s="562"/>
      <c r="F103" s="562"/>
      <c r="J103" s="562"/>
      <c r="K103" s="562"/>
      <c r="L103" s="562"/>
      <c r="S103" s="562"/>
      <c r="T103" s="562"/>
      <c r="U103" s="562"/>
      <c r="Z103" s="562"/>
      <c r="AA103" s="562"/>
      <c r="AB103" s="562"/>
      <c r="AH103" s="562"/>
      <c r="AI103" s="562"/>
      <c r="AJ103" s="562"/>
      <c r="AO103" s="562"/>
      <c r="AP103" s="562"/>
      <c r="AQ103" s="562"/>
      <c r="AR103" s="562"/>
      <c r="AW103" s="562"/>
      <c r="AX103" s="562"/>
      <c r="AY103" s="562"/>
    </row>
    <row r="104" spans="3:51" ht="13.5" customHeight="1" x14ac:dyDescent="0.25">
      <c r="E104" s="562"/>
      <c r="K104" s="562"/>
    </row>
    <row r="105" spans="3:51" ht="13.5" customHeight="1" x14ac:dyDescent="0.25">
      <c r="E105" s="562"/>
      <c r="K105" s="562"/>
    </row>
    <row r="106" spans="3:51" ht="13.5" customHeight="1" x14ac:dyDescent="0.25">
      <c r="E106" s="562"/>
      <c r="K106" s="562"/>
    </row>
    <row r="107" spans="3:51" ht="13.5" customHeight="1" x14ac:dyDescent="0.25">
      <c r="E107" s="562"/>
      <c r="K107" s="562"/>
    </row>
    <row r="108" spans="3:51" ht="13.5" customHeight="1" x14ac:dyDescent="0.25">
      <c r="E108" s="562"/>
      <c r="K108" s="562"/>
    </row>
    <row r="109" spans="3:51" ht="13.5" customHeight="1" x14ac:dyDescent="0.25">
      <c r="E109" s="562"/>
      <c r="K109" s="562"/>
    </row>
    <row r="110" spans="3:51" ht="13.5" customHeight="1" x14ac:dyDescent="0.25">
      <c r="E110" s="562"/>
      <c r="K110" s="562"/>
    </row>
    <row r="111" spans="3:51" ht="13.5" customHeight="1" x14ac:dyDescent="0.25">
      <c r="E111" s="562"/>
      <c r="K111" s="562"/>
    </row>
    <row r="112" spans="3:51" ht="13.5" customHeight="1" x14ac:dyDescent="0.25">
      <c r="E112" s="562"/>
      <c r="K112" s="562"/>
    </row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</sheetData>
  <mergeCells count="226">
    <mergeCell ref="A92:B92"/>
    <mergeCell ref="P92:Q92"/>
    <mergeCell ref="AE92:AF92"/>
    <mergeCell ref="AT92:AU92"/>
    <mergeCell ref="A93:B93"/>
    <mergeCell ref="P93:Q93"/>
    <mergeCell ref="AE93:AF93"/>
    <mergeCell ref="AT93:AU93"/>
    <mergeCell ref="A90:B90"/>
    <mergeCell ref="P90:Q90"/>
    <mergeCell ref="AE90:AF90"/>
    <mergeCell ref="AT90:AU90"/>
    <mergeCell ref="A91:B91"/>
    <mergeCell ref="P91:Q91"/>
    <mergeCell ref="AE91:AF91"/>
    <mergeCell ref="AT91:AU91"/>
    <mergeCell ref="A88:B88"/>
    <mergeCell ref="P88:Q88"/>
    <mergeCell ref="AE88:AF88"/>
    <mergeCell ref="AT88:AU88"/>
    <mergeCell ref="A89:B89"/>
    <mergeCell ref="P89:Q89"/>
    <mergeCell ref="AE89:AF89"/>
    <mergeCell ref="AT89:AU89"/>
    <mergeCell ref="A86:B86"/>
    <mergeCell ref="P86:Q86"/>
    <mergeCell ref="AE86:AF86"/>
    <mergeCell ref="AT86:AU86"/>
    <mergeCell ref="A87:B87"/>
    <mergeCell ref="P87:Q87"/>
    <mergeCell ref="AE87:AF87"/>
    <mergeCell ref="AT87:AU87"/>
    <mergeCell ref="A84:B84"/>
    <mergeCell ref="P84:Q84"/>
    <mergeCell ref="AE84:AF84"/>
    <mergeCell ref="AT84:AU84"/>
    <mergeCell ref="A85:B85"/>
    <mergeCell ref="P85:Q85"/>
    <mergeCell ref="AE85:AF85"/>
    <mergeCell ref="AT85:AU85"/>
    <mergeCell ref="A82:B82"/>
    <mergeCell ref="P82:Q82"/>
    <mergeCell ref="AE82:AF82"/>
    <mergeCell ref="AT82:AU82"/>
    <mergeCell ref="A83:B83"/>
    <mergeCell ref="P83:Q83"/>
    <mergeCell ref="AE83:AF83"/>
    <mergeCell ref="AT83:AU83"/>
    <mergeCell ref="A80:B80"/>
    <mergeCell ref="P80:Q80"/>
    <mergeCell ref="AE80:AF80"/>
    <mergeCell ref="AT80:AU80"/>
    <mergeCell ref="A81:B81"/>
    <mergeCell ref="P81:Q81"/>
    <mergeCell ref="AE81:AF81"/>
    <mergeCell ref="AT81:AU81"/>
    <mergeCell ref="A78:B78"/>
    <mergeCell ref="P78:Q78"/>
    <mergeCell ref="AE78:AF78"/>
    <mergeCell ref="AT78:AU78"/>
    <mergeCell ref="A79:B79"/>
    <mergeCell ref="P79:Q79"/>
    <mergeCell ref="AE79:AF79"/>
    <mergeCell ref="AT79:AU79"/>
    <mergeCell ref="A76:B76"/>
    <mergeCell ref="P76:Q76"/>
    <mergeCell ref="AE76:AF76"/>
    <mergeCell ref="AT76:AU76"/>
    <mergeCell ref="A77:B77"/>
    <mergeCell ref="P77:Q77"/>
    <mergeCell ref="AE77:AF77"/>
    <mergeCell ref="AT77:AU77"/>
    <mergeCell ref="A74:B74"/>
    <mergeCell ref="P74:Q74"/>
    <mergeCell ref="AE74:AF74"/>
    <mergeCell ref="AT74:AU74"/>
    <mergeCell ref="A75:B75"/>
    <mergeCell ref="P75:Q75"/>
    <mergeCell ref="AE75:AF75"/>
    <mergeCell ref="AT75:AU75"/>
    <mergeCell ref="A71:B71"/>
    <mergeCell ref="P71:Q71"/>
    <mergeCell ref="AE71:AF71"/>
    <mergeCell ref="AT71:AU71"/>
    <mergeCell ref="A73:B73"/>
    <mergeCell ref="P73:Q73"/>
    <mergeCell ref="AE73:AF73"/>
    <mergeCell ref="AT73:AU73"/>
    <mergeCell ref="A69:B69"/>
    <mergeCell ref="P69:Q69"/>
    <mergeCell ref="AE69:AF69"/>
    <mergeCell ref="AT69:AU69"/>
    <mergeCell ref="A70:B70"/>
    <mergeCell ref="P70:Q70"/>
    <mergeCell ref="AE70:AF70"/>
    <mergeCell ref="AT70:AU70"/>
    <mergeCell ref="A67:B67"/>
    <mergeCell ref="P67:Q67"/>
    <mergeCell ref="AE67:AF67"/>
    <mergeCell ref="AT67:AU67"/>
    <mergeCell ref="A68:B68"/>
    <mergeCell ref="P68:Q68"/>
    <mergeCell ref="AE68:AF68"/>
    <mergeCell ref="AT68:AU68"/>
    <mergeCell ref="A65:B65"/>
    <mergeCell ref="P65:Q65"/>
    <mergeCell ref="AE65:AF65"/>
    <mergeCell ref="AT65:AU65"/>
    <mergeCell ref="A66:B66"/>
    <mergeCell ref="P66:Q66"/>
    <mergeCell ref="AE66:AF66"/>
    <mergeCell ref="AT66:AU66"/>
    <mergeCell ref="A63:B63"/>
    <mergeCell ref="P63:Q63"/>
    <mergeCell ref="AE63:AF63"/>
    <mergeCell ref="AT63:AU63"/>
    <mergeCell ref="A64:B64"/>
    <mergeCell ref="P64:Q64"/>
    <mergeCell ref="AE64:AF64"/>
    <mergeCell ref="AT64:AU64"/>
    <mergeCell ref="A61:B61"/>
    <mergeCell ref="P61:Q61"/>
    <mergeCell ref="AE61:AF61"/>
    <mergeCell ref="AT61:AU61"/>
    <mergeCell ref="A62:B62"/>
    <mergeCell ref="P62:Q62"/>
    <mergeCell ref="AE62:AF62"/>
    <mergeCell ref="AT62:AU62"/>
    <mergeCell ref="A59:B59"/>
    <mergeCell ref="P59:Q59"/>
    <mergeCell ref="AE59:AF59"/>
    <mergeCell ref="AT59:AU59"/>
    <mergeCell ref="A60:B60"/>
    <mergeCell ref="P60:Q60"/>
    <mergeCell ref="AE60:AF60"/>
    <mergeCell ref="AT60:AU60"/>
    <mergeCell ref="A57:B57"/>
    <mergeCell ref="P57:Q57"/>
    <mergeCell ref="AE57:AF57"/>
    <mergeCell ref="AT57:AU57"/>
    <mergeCell ref="A58:B58"/>
    <mergeCell ref="P58:Q58"/>
    <mergeCell ref="AE58:AF58"/>
    <mergeCell ref="AT58:AU58"/>
    <mergeCell ref="AT53:AT54"/>
    <mergeCell ref="AU53:AU54"/>
    <mergeCell ref="AV53:BB53"/>
    <mergeCell ref="BC53:BC54"/>
    <mergeCell ref="BD53:BD54"/>
    <mergeCell ref="A56:B56"/>
    <mergeCell ref="P56:Q56"/>
    <mergeCell ref="AE56:AF56"/>
    <mergeCell ref="AT56:AU56"/>
    <mergeCell ref="R53:X53"/>
    <mergeCell ref="Y53:AD53"/>
    <mergeCell ref="AE53:AE54"/>
    <mergeCell ref="AF53:AF54"/>
    <mergeCell ref="AG53:AM53"/>
    <mergeCell ref="AN53:AS53"/>
    <mergeCell ref="A53:A54"/>
    <mergeCell ref="B53:B54"/>
    <mergeCell ref="C53:H53"/>
    <mergeCell ref="I53:O53"/>
    <mergeCell ref="P53:P54"/>
    <mergeCell ref="Q53:Q54"/>
    <mergeCell ref="A49:B49"/>
    <mergeCell ref="P49:Q49"/>
    <mergeCell ref="AE49:AF49"/>
    <mergeCell ref="AT49:AU49"/>
    <mergeCell ref="A50:B50"/>
    <mergeCell ref="P50:Q50"/>
    <mergeCell ref="AE50:AF50"/>
    <mergeCell ref="AT50:AU50"/>
    <mergeCell ref="A46:B46"/>
    <mergeCell ref="P46:Q46"/>
    <mergeCell ref="AE46:AF46"/>
    <mergeCell ref="AT46:AU46"/>
    <mergeCell ref="A47:B47"/>
    <mergeCell ref="P47:Q47"/>
    <mergeCell ref="AE47:AF47"/>
    <mergeCell ref="AT47:AU47"/>
    <mergeCell ref="A43:B43"/>
    <mergeCell ref="P43:Q43"/>
    <mergeCell ref="AE43:AF43"/>
    <mergeCell ref="AT43:AU43"/>
    <mergeCell ref="A45:B45"/>
    <mergeCell ref="P45:Q45"/>
    <mergeCell ref="AE45:AF45"/>
    <mergeCell ref="AT45:AU45"/>
    <mergeCell ref="A41:B41"/>
    <mergeCell ref="P41:Q41"/>
    <mergeCell ref="AE41:AF41"/>
    <mergeCell ref="AT41:AU41"/>
    <mergeCell ref="A42:B42"/>
    <mergeCell ref="P42:Q42"/>
    <mergeCell ref="AE42:AF42"/>
    <mergeCell ref="AT42:AU42"/>
    <mergeCell ref="A17:A28"/>
    <mergeCell ref="P17:P28"/>
    <mergeCell ref="AE17:AE28"/>
    <mergeCell ref="AT17:AT28"/>
    <mergeCell ref="A29:A40"/>
    <mergeCell ref="P29:P40"/>
    <mergeCell ref="AE29:AE40"/>
    <mergeCell ref="AT29:AT40"/>
    <mergeCell ref="AT3:AT4"/>
    <mergeCell ref="AU3:AU4"/>
    <mergeCell ref="AV3:BB3"/>
    <mergeCell ref="BC3:BC4"/>
    <mergeCell ref="BD3:BD4"/>
    <mergeCell ref="A5:A16"/>
    <mergeCell ref="P5:P16"/>
    <mergeCell ref="AE5:AE16"/>
    <mergeCell ref="AT5:AT16"/>
    <mergeCell ref="R3:X3"/>
    <mergeCell ref="Y3:AD3"/>
    <mergeCell ref="AE3:AE4"/>
    <mergeCell ref="AF3:AF4"/>
    <mergeCell ref="AG3:AM3"/>
    <mergeCell ref="AN3:AS3"/>
    <mergeCell ref="A3:A4"/>
    <mergeCell ref="B3:B4"/>
    <mergeCell ref="C3:H3"/>
    <mergeCell ref="I3:O3"/>
    <mergeCell ref="P3:P4"/>
    <mergeCell ref="Q3:Q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7"/>
  <sheetViews>
    <sheetView workbookViewId="0">
      <selection activeCell="E11" sqref="E11"/>
    </sheetView>
  </sheetViews>
  <sheetFormatPr defaultRowHeight="13.5" x14ac:dyDescent="0.25"/>
  <cols>
    <col min="1" max="1" width="7.140625" style="429" customWidth="1"/>
    <col min="2" max="2" width="13.7109375" style="429" customWidth="1"/>
    <col min="3" max="3" width="11.140625" style="634" customWidth="1"/>
    <col min="4" max="4" width="11.140625" style="700" customWidth="1"/>
    <col min="5" max="7" width="11.140625" style="636" customWidth="1"/>
    <col min="8" max="8" width="11.140625" style="634" customWidth="1"/>
    <col min="9" max="9" width="8.7109375" style="429" customWidth="1"/>
    <col min="10" max="10" width="12.85546875" style="429" customWidth="1"/>
    <col min="11" max="11" width="8.140625" style="634" customWidth="1"/>
    <col min="12" max="12" width="8.140625" style="700" customWidth="1"/>
    <col min="13" max="13" width="10.85546875" style="636" customWidth="1"/>
    <col min="14" max="14" width="9.42578125" style="636" customWidth="1"/>
    <col min="15" max="16" width="8.140625" style="636" customWidth="1"/>
    <col min="17" max="17" width="13" style="634" customWidth="1"/>
    <col min="18" max="18" width="8.7109375" style="429" customWidth="1"/>
    <col min="19" max="19" width="12.85546875" style="429" customWidth="1"/>
    <col min="20" max="20" width="9.7109375" style="634" customWidth="1"/>
    <col min="21" max="21" width="8.140625" style="700" customWidth="1"/>
    <col min="22" max="22" width="10.85546875" style="636" customWidth="1"/>
    <col min="23" max="23" width="9.42578125" style="636" customWidth="1"/>
    <col min="24" max="24" width="10.42578125" style="636" customWidth="1"/>
    <col min="25" max="25" width="15.7109375" style="634" customWidth="1"/>
    <col min="26" max="26" width="7" style="429" customWidth="1"/>
    <col min="27" max="27" width="13.28515625" style="429" customWidth="1"/>
    <col min="28" max="28" width="8.140625" style="634" customWidth="1"/>
    <col min="29" max="29" width="8.140625" style="700" customWidth="1"/>
    <col min="30" max="30" width="9.5703125" style="636" customWidth="1"/>
    <col min="31" max="31" width="10.140625" style="636" customWidth="1"/>
    <col min="32" max="32" width="8.7109375" style="636" customWidth="1"/>
    <col min="33" max="33" width="9.28515625" style="636" customWidth="1"/>
    <col min="34" max="34" width="12.85546875" style="634" customWidth="1"/>
    <col min="35" max="35" width="7" style="429" customWidth="1"/>
    <col min="36" max="36" width="13.28515625" style="429" customWidth="1"/>
    <col min="37" max="37" width="8.140625" style="634" customWidth="1"/>
    <col min="38" max="38" width="8.140625" style="700" customWidth="1"/>
    <col min="39" max="39" width="9.5703125" style="636" customWidth="1"/>
    <col min="40" max="40" width="10.140625" style="636" customWidth="1"/>
    <col min="41" max="41" width="8.7109375" style="636" customWidth="1"/>
    <col min="42" max="42" width="9.28515625" style="636" customWidth="1"/>
    <col min="43" max="43" width="12.85546875" style="634" customWidth="1"/>
    <col min="44" max="44" width="7" style="429" customWidth="1"/>
    <col min="45" max="45" width="13.28515625" style="429" customWidth="1"/>
    <col min="46" max="46" width="8.140625" style="634" customWidth="1"/>
    <col min="47" max="47" width="8.140625" style="700" customWidth="1"/>
    <col min="48" max="48" width="9.5703125" style="636" customWidth="1"/>
    <col min="49" max="49" width="10.140625" style="636" customWidth="1"/>
    <col min="50" max="50" width="8.7109375" style="636" customWidth="1"/>
    <col min="51" max="51" width="9.28515625" style="636" customWidth="1"/>
    <col min="52" max="52" width="12.85546875" style="634" customWidth="1"/>
    <col min="53" max="53" width="7" style="429" customWidth="1"/>
    <col min="54" max="54" width="13.28515625" style="429" customWidth="1"/>
    <col min="55" max="55" width="8.140625" style="634" customWidth="1"/>
    <col min="56" max="56" width="8.140625" style="700" customWidth="1"/>
    <col min="57" max="57" width="9.5703125" style="636" customWidth="1"/>
    <col min="58" max="58" width="10.140625" style="636" customWidth="1"/>
    <col min="59" max="59" width="8.7109375" style="636" customWidth="1"/>
    <col min="60" max="60" width="9.28515625" style="636" customWidth="1"/>
    <col min="61" max="61" width="12.85546875" style="634" customWidth="1"/>
    <col min="62" max="62" width="7" style="429" customWidth="1"/>
    <col min="63" max="63" width="13.28515625" style="429" customWidth="1"/>
    <col min="64" max="64" width="9" style="634" customWidth="1"/>
    <col min="65" max="65" width="7.7109375" style="700" customWidth="1"/>
    <col min="66" max="66" width="9.5703125" style="636" customWidth="1"/>
    <col min="67" max="67" width="8.85546875" style="636" customWidth="1"/>
    <col min="68" max="68" width="9.28515625" style="636" customWidth="1"/>
    <col min="69" max="69" width="10.5703125" style="636" customWidth="1"/>
    <col min="70" max="70" width="10.5703125" style="634" customWidth="1"/>
    <col min="71" max="71" width="7" style="429" customWidth="1"/>
    <col min="72" max="72" width="13.28515625" style="429" customWidth="1"/>
    <col min="73" max="73" width="6.5703125" style="634" customWidth="1"/>
    <col min="74" max="74" width="5.140625" style="700" customWidth="1"/>
    <col min="75" max="78" width="8" style="636" customWidth="1"/>
    <col min="79" max="79" width="9.42578125" style="634" customWidth="1"/>
    <col min="80" max="81" width="7.5703125" style="429" customWidth="1"/>
    <col min="82" max="16384" width="9.140625" style="429"/>
  </cols>
  <sheetData>
    <row r="1" spans="1:81" s="631" customFormat="1" ht="12.75" customHeight="1" x14ac:dyDescent="0.25">
      <c r="A1" s="630" t="s">
        <v>431</v>
      </c>
      <c r="B1" s="630"/>
      <c r="C1" s="630"/>
      <c r="D1" s="630"/>
      <c r="E1" s="630"/>
      <c r="F1" s="630"/>
      <c r="G1" s="630"/>
      <c r="H1" s="630"/>
      <c r="I1" s="630" t="s">
        <v>432</v>
      </c>
      <c r="J1" s="630"/>
      <c r="K1" s="630"/>
      <c r="L1" s="630"/>
      <c r="M1" s="630"/>
      <c r="N1" s="630"/>
      <c r="O1" s="630"/>
      <c r="P1" s="630"/>
      <c r="Q1" s="630"/>
      <c r="R1" s="630" t="s">
        <v>432</v>
      </c>
      <c r="S1" s="630"/>
      <c r="T1" s="630"/>
      <c r="U1" s="630"/>
      <c r="V1" s="630"/>
      <c r="W1" s="630"/>
      <c r="X1" s="630"/>
      <c r="Y1" s="630"/>
      <c r="Z1" s="630" t="s">
        <v>432</v>
      </c>
      <c r="AA1" s="630"/>
      <c r="AB1" s="630"/>
      <c r="AC1" s="630"/>
      <c r="AD1" s="630"/>
      <c r="AE1" s="630"/>
      <c r="AF1" s="630"/>
      <c r="AG1" s="630"/>
      <c r="AH1" s="630"/>
      <c r="AI1" s="630" t="s">
        <v>432</v>
      </c>
      <c r="AJ1" s="630"/>
      <c r="AK1" s="630"/>
      <c r="AL1" s="630"/>
      <c r="AM1" s="630"/>
      <c r="AN1" s="630"/>
      <c r="AO1" s="630"/>
      <c r="AP1" s="630"/>
      <c r="AQ1" s="630"/>
      <c r="AR1" s="630" t="s">
        <v>432</v>
      </c>
      <c r="AS1" s="630"/>
      <c r="AT1" s="630"/>
      <c r="AU1" s="630"/>
      <c r="AV1" s="630"/>
      <c r="AW1" s="630"/>
      <c r="AX1" s="630"/>
      <c r="AY1" s="630"/>
      <c r="AZ1" s="630"/>
      <c r="BA1" s="630" t="s">
        <v>432</v>
      </c>
      <c r="BB1" s="630"/>
      <c r="BC1" s="630"/>
      <c r="BD1" s="630"/>
      <c r="BE1" s="630"/>
      <c r="BF1" s="630"/>
      <c r="BG1" s="630"/>
      <c r="BH1" s="630"/>
      <c r="BI1" s="630"/>
      <c r="BJ1" s="630" t="s">
        <v>432</v>
      </c>
      <c r="BK1" s="630"/>
      <c r="BL1" s="630"/>
      <c r="BM1" s="630"/>
      <c r="BN1" s="630"/>
      <c r="BO1" s="630"/>
      <c r="BP1" s="630"/>
      <c r="BQ1" s="630"/>
      <c r="BR1" s="630"/>
      <c r="BS1" s="630" t="s">
        <v>432</v>
      </c>
      <c r="BT1" s="630"/>
      <c r="BU1" s="630"/>
      <c r="BV1" s="630"/>
      <c r="BW1" s="630"/>
      <c r="BX1" s="630"/>
      <c r="BY1" s="630"/>
      <c r="BZ1" s="630"/>
      <c r="CA1" s="630"/>
    </row>
    <row r="2" spans="1:81" ht="12.75" customHeight="1" x14ac:dyDescent="0.25">
      <c r="A2" s="632" t="s">
        <v>433</v>
      </c>
      <c r="B2" s="633"/>
      <c r="D2" s="635"/>
      <c r="I2" s="632"/>
      <c r="J2" s="633"/>
      <c r="L2" s="635"/>
      <c r="R2" s="632"/>
      <c r="S2" s="633"/>
      <c r="U2" s="635"/>
      <c r="Z2" s="632"/>
      <c r="AA2" s="633"/>
      <c r="AC2" s="635"/>
      <c r="AI2" s="632"/>
      <c r="AJ2" s="633"/>
      <c r="AL2" s="635"/>
      <c r="AR2" s="632"/>
      <c r="AS2" s="633"/>
      <c r="AU2" s="635"/>
      <c r="BA2" s="632"/>
      <c r="BB2" s="633"/>
      <c r="BD2" s="635"/>
      <c r="BJ2" s="632"/>
      <c r="BK2" s="633"/>
      <c r="BM2" s="635"/>
      <c r="BS2" s="632"/>
      <c r="BT2" s="633"/>
      <c r="BV2" s="635"/>
    </row>
    <row r="3" spans="1:81" s="399" customFormat="1" ht="12.75" customHeight="1" x14ac:dyDescent="0.25">
      <c r="A3" s="1098" t="s">
        <v>190</v>
      </c>
      <c r="B3" s="1098" t="s">
        <v>3</v>
      </c>
      <c r="C3" s="1095" t="s">
        <v>248</v>
      </c>
      <c r="D3" s="1096"/>
      <c r="E3" s="1096"/>
      <c r="F3" s="1096"/>
      <c r="G3" s="1096"/>
      <c r="H3" s="1097"/>
      <c r="I3" s="1098" t="s">
        <v>190</v>
      </c>
      <c r="J3" s="1098" t="s">
        <v>3</v>
      </c>
      <c r="K3" s="1095" t="s">
        <v>90</v>
      </c>
      <c r="L3" s="1096"/>
      <c r="M3" s="1096"/>
      <c r="N3" s="1096"/>
      <c r="O3" s="1096"/>
      <c r="P3" s="1096"/>
      <c r="Q3" s="1097"/>
      <c r="R3" s="1098" t="s">
        <v>190</v>
      </c>
      <c r="S3" s="1098" t="s">
        <v>3</v>
      </c>
      <c r="T3" s="1095" t="s">
        <v>142</v>
      </c>
      <c r="U3" s="1096"/>
      <c r="V3" s="1096"/>
      <c r="W3" s="1096"/>
      <c r="X3" s="1096"/>
      <c r="Y3" s="1097"/>
      <c r="Z3" s="1098" t="s">
        <v>190</v>
      </c>
      <c r="AA3" s="1098" t="s">
        <v>3</v>
      </c>
      <c r="AB3" s="1095" t="s">
        <v>91</v>
      </c>
      <c r="AC3" s="1096"/>
      <c r="AD3" s="1096"/>
      <c r="AE3" s="1096"/>
      <c r="AF3" s="1096"/>
      <c r="AG3" s="1096"/>
      <c r="AH3" s="1097"/>
      <c r="AI3" s="1098" t="s">
        <v>190</v>
      </c>
      <c r="AJ3" s="1098" t="s">
        <v>3</v>
      </c>
      <c r="AK3" s="1095" t="s">
        <v>92</v>
      </c>
      <c r="AL3" s="1096"/>
      <c r="AM3" s="1096"/>
      <c r="AN3" s="1096"/>
      <c r="AO3" s="1096"/>
      <c r="AP3" s="1096"/>
      <c r="AQ3" s="1097"/>
      <c r="AR3" s="1098" t="s">
        <v>190</v>
      </c>
      <c r="AS3" s="1098" t="s">
        <v>3</v>
      </c>
      <c r="AT3" s="1095" t="s">
        <v>434</v>
      </c>
      <c r="AU3" s="1096"/>
      <c r="AV3" s="1096"/>
      <c r="AW3" s="1096"/>
      <c r="AX3" s="1096"/>
      <c r="AY3" s="1096"/>
      <c r="AZ3" s="1097"/>
      <c r="BA3" s="1098" t="s">
        <v>190</v>
      </c>
      <c r="BB3" s="1098" t="s">
        <v>3</v>
      </c>
      <c r="BC3" s="1095" t="s">
        <v>350</v>
      </c>
      <c r="BD3" s="1096"/>
      <c r="BE3" s="1096"/>
      <c r="BF3" s="1096"/>
      <c r="BG3" s="1096"/>
      <c r="BH3" s="1096"/>
      <c r="BI3" s="1097"/>
      <c r="BJ3" s="1098" t="s">
        <v>190</v>
      </c>
      <c r="BK3" s="1098" t="s">
        <v>3</v>
      </c>
      <c r="BL3" s="1095" t="s">
        <v>172</v>
      </c>
      <c r="BM3" s="1096"/>
      <c r="BN3" s="1096"/>
      <c r="BO3" s="1096"/>
      <c r="BP3" s="1096"/>
      <c r="BQ3" s="1096"/>
      <c r="BR3" s="1097"/>
      <c r="BS3" s="1098" t="s">
        <v>190</v>
      </c>
      <c r="BT3" s="1098" t="s">
        <v>3</v>
      </c>
      <c r="BU3" s="1095" t="s">
        <v>174</v>
      </c>
      <c r="BV3" s="1096"/>
      <c r="BW3" s="1096"/>
      <c r="BX3" s="1096"/>
      <c r="BY3" s="1096"/>
      <c r="BZ3" s="1096"/>
      <c r="CA3" s="1097"/>
      <c r="CB3" s="1098" t="s">
        <v>390</v>
      </c>
      <c r="CC3" s="1100" t="s">
        <v>6</v>
      </c>
    </row>
    <row r="4" spans="1:81" s="399" customFormat="1" ht="84.75" customHeight="1" x14ac:dyDescent="0.25">
      <c r="A4" s="1099"/>
      <c r="B4" s="1099"/>
      <c r="C4" s="511" t="s">
        <v>7</v>
      </c>
      <c r="D4" s="637" t="s">
        <v>6</v>
      </c>
      <c r="E4" s="513" t="s">
        <v>254</v>
      </c>
      <c r="F4" s="513" t="s">
        <v>9</v>
      </c>
      <c r="G4" s="513" t="s">
        <v>392</v>
      </c>
      <c r="H4" s="514" t="s">
        <v>435</v>
      </c>
      <c r="I4" s="1099"/>
      <c r="J4" s="1099"/>
      <c r="K4" s="511" t="s">
        <v>7</v>
      </c>
      <c r="L4" s="637" t="s">
        <v>6</v>
      </c>
      <c r="M4" s="513" t="s">
        <v>254</v>
      </c>
      <c r="N4" s="513" t="s">
        <v>9</v>
      </c>
      <c r="O4" s="513" t="s">
        <v>392</v>
      </c>
      <c r="P4" s="513" t="s">
        <v>255</v>
      </c>
      <c r="Q4" s="514" t="s">
        <v>436</v>
      </c>
      <c r="R4" s="1099"/>
      <c r="S4" s="1099"/>
      <c r="T4" s="511" t="s">
        <v>7</v>
      </c>
      <c r="U4" s="637" t="s">
        <v>6</v>
      </c>
      <c r="V4" s="513" t="s">
        <v>254</v>
      </c>
      <c r="W4" s="513" t="s">
        <v>9</v>
      </c>
      <c r="X4" s="513" t="s">
        <v>392</v>
      </c>
      <c r="Y4" s="514" t="s">
        <v>436</v>
      </c>
      <c r="Z4" s="1099"/>
      <c r="AA4" s="1099"/>
      <c r="AB4" s="511" t="s">
        <v>7</v>
      </c>
      <c r="AC4" s="637" t="s">
        <v>6</v>
      </c>
      <c r="AD4" s="513" t="s">
        <v>254</v>
      </c>
      <c r="AE4" s="513" t="s">
        <v>9</v>
      </c>
      <c r="AF4" s="513" t="s">
        <v>392</v>
      </c>
      <c r="AG4" s="513" t="s">
        <v>255</v>
      </c>
      <c r="AH4" s="514" t="s">
        <v>436</v>
      </c>
      <c r="AI4" s="1099"/>
      <c r="AJ4" s="1099"/>
      <c r="AK4" s="511" t="s">
        <v>7</v>
      </c>
      <c r="AL4" s="637" t="s">
        <v>6</v>
      </c>
      <c r="AM4" s="513" t="s">
        <v>254</v>
      </c>
      <c r="AN4" s="513" t="s">
        <v>9</v>
      </c>
      <c r="AO4" s="513" t="s">
        <v>392</v>
      </c>
      <c r="AP4" s="513" t="s">
        <v>255</v>
      </c>
      <c r="AQ4" s="514" t="s">
        <v>436</v>
      </c>
      <c r="AR4" s="1099"/>
      <c r="AS4" s="1099"/>
      <c r="AT4" s="511" t="s">
        <v>7</v>
      </c>
      <c r="AU4" s="637" t="s">
        <v>6</v>
      </c>
      <c r="AV4" s="513" t="s">
        <v>254</v>
      </c>
      <c r="AW4" s="513" t="s">
        <v>9</v>
      </c>
      <c r="AX4" s="513" t="s">
        <v>392</v>
      </c>
      <c r="AY4" s="513" t="s">
        <v>255</v>
      </c>
      <c r="AZ4" s="514" t="s">
        <v>436</v>
      </c>
      <c r="BA4" s="1099"/>
      <c r="BB4" s="1099"/>
      <c r="BC4" s="511" t="s">
        <v>7</v>
      </c>
      <c r="BD4" s="637" t="s">
        <v>6</v>
      </c>
      <c r="BE4" s="513" t="s">
        <v>254</v>
      </c>
      <c r="BF4" s="513" t="s">
        <v>9</v>
      </c>
      <c r="BG4" s="513" t="s">
        <v>392</v>
      </c>
      <c r="BH4" s="513" t="s">
        <v>255</v>
      </c>
      <c r="BI4" s="514" t="s">
        <v>436</v>
      </c>
      <c r="BJ4" s="1099"/>
      <c r="BK4" s="1099"/>
      <c r="BL4" s="511" t="s">
        <v>7</v>
      </c>
      <c r="BM4" s="637" t="s">
        <v>6</v>
      </c>
      <c r="BN4" s="513" t="s">
        <v>254</v>
      </c>
      <c r="BO4" s="513" t="s">
        <v>9</v>
      </c>
      <c r="BP4" s="513" t="s">
        <v>392</v>
      </c>
      <c r="BQ4" s="513" t="s">
        <v>437</v>
      </c>
      <c r="BR4" s="514" t="s">
        <v>436</v>
      </c>
      <c r="BS4" s="1099"/>
      <c r="BT4" s="1099"/>
      <c r="BU4" s="511" t="s">
        <v>7</v>
      </c>
      <c r="BV4" s="637" t="s">
        <v>6</v>
      </c>
      <c r="BW4" s="513" t="s">
        <v>254</v>
      </c>
      <c r="BX4" s="513" t="s">
        <v>9</v>
      </c>
      <c r="BY4" s="513" t="s">
        <v>392</v>
      </c>
      <c r="BZ4" s="513" t="s">
        <v>255</v>
      </c>
      <c r="CA4" s="514" t="s">
        <v>436</v>
      </c>
      <c r="CB4" s="1099"/>
      <c r="CC4" s="1101"/>
    </row>
    <row r="5" spans="1:81" ht="13.5" customHeight="1" x14ac:dyDescent="0.25">
      <c r="A5" s="1102" t="s">
        <v>438</v>
      </c>
      <c r="B5" s="638" t="s">
        <v>13</v>
      </c>
      <c r="C5" s="516" t="s">
        <v>30</v>
      </c>
      <c r="D5" s="639"/>
      <c r="E5" s="518" t="s">
        <v>30</v>
      </c>
      <c r="F5" s="518" t="s">
        <v>30</v>
      </c>
      <c r="G5" s="518" t="s">
        <v>30</v>
      </c>
      <c r="H5" s="640"/>
      <c r="I5" s="1102" t="s">
        <v>438</v>
      </c>
      <c r="J5" s="638" t="s">
        <v>13</v>
      </c>
      <c r="K5" s="269">
        <v>4.17</v>
      </c>
      <c r="L5" s="639">
        <f>RANK(K5,K$5:K$37)</f>
        <v>14</v>
      </c>
      <c r="M5" s="271">
        <v>217.27</v>
      </c>
      <c r="N5" s="272">
        <v>4.76</v>
      </c>
      <c r="O5" s="272">
        <v>28.36</v>
      </c>
      <c r="P5" s="271">
        <v>97</v>
      </c>
      <c r="Q5" s="640"/>
      <c r="R5" s="1102" t="s">
        <v>438</v>
      </c>
      <c r="S5" s="638" t="s">
        <v>13</v>
      </c>
      <c r="T5" s="421" t="s">
        <v>30</v>
      </c>
      <c r="U5" s="639"/>
      <c r="V5" s="641" t="s">
        <v>30</v>
      </c>
      <c r="W5" s="641" t="s">
        <v>30</v>
      </c>
      <c r="X5" s="641" t="s">
        <v>30</v>
      </c>
      <c r="Y5" s="640"/>
      <c r="Z5" s="1102" t="s">
        <v>438</v>
      </c>
      <c r="AA5" s="638" t="s">
        <v>13</v>
      </c>
      <c r="AB5" s="269">
        <v>4.12</v>
      </c>
      <c r="AC5" s="639">
        <f>RANK(AB5,AB$5:AB$37)</f>
        <v>11</v>
      </c>
      <c r="AD5" s="271">
        <v>275</v>
      </c>
      <c r="AE5" s="272">
        <v>3.51</v>
      </c>
      <c r="AF5" s="272">
        <v>17.100000000000001</v>
      </c>
      <c r="AG5" s="271">
        <v>98.33</v>
      </c>
      <c r="AH5" s="640"/>
      <c r="AI5" s="1102" t="s">
        <v>438</v>
      </c>
      <c r="AJ5" s="638" t="s">
        <v>13</v>
      </c>
      <c r="AK5" s="414">
        <v>4.24</v>
      </c>
      <c r="AL5" s="639">
        <f>RANK(AK5,AK$5:AK$37)</f>
        <v>22</v>
      </c>
      <c r="AM5" s="416">
        <v>270</v>
      </c>
      <c r="AN5" s="417">
        <v>4.1500000000000004</v>
      </c>
      <c r="AO5" s="417">
        <v>20.440000000000001</v>
      </c>
      <c r="AP5" s="416">
        <v>105</v>
      </c>
      <c r="AQ5" s="640"/>
      <c r="AR5" s="1102" t="s">
        <v>438</v>
      </c>
      <c r="AS5" s="638" t="s">
        <v>13</v>
      </c>
      <c r="AT5" s="269">
        <v>2.0299999999999998</v>
      </c>
      <c r="AU5" s="639">
        <f>RANK(AT5,AT$5:AT$37)</f>
        <v>27</v>
      </c>
      <c r="AV5" s="271">
        <v>155</v>
      </c>
      <c r="AW5" s="272">
        <v>1.6</v>
      </c>
      <c r="AX5" s="272">
        <v>20.47</v>
      </c>
      <c r="AY5" s="271">
        <v>100.67</v>
      </c>
      <c r="AZ5" s="640"/>
      <c r="BA5" s="1102" t="s">
        <v>438</v>
      </c>
      <c r="BB5" s="638" t="s">
        <v>13</v>
      </c>
      <c r="BC5" s="269">
        <v>2.57</v>
      </c>
      <c r="BD5" s="639">
        <f>RANK(BC5,BC$5:BC$37)</f>
        <v>29</v>
      </c>
      <c r="BE5" s="271">
        <v>148.66999999999999</v>
      </c>
      <c r="BF5" s="272">
        <v>2.44</v>
      </c>
      <c r="BG5" s="272">
        <v>17.93</v>
      </c>
      <c r="BH5" s="271">
        <v>96.33</v>
      </c>
      <c r="BI5" s="640"/>
      <c r="BJ5" s="1102" t="s">
        <v>438</v>
      </c>
      <c r="BK5" s="638" t="s">
        <v>13</v>
      </c>
      <c r="BL5" s="269">
        <v>2.15</v>
      </c>
      <c r="BM5" s="639">
        <f t="shared" ref="BM5:BM13" si="0">RANK(BL5,BL$5:BL$37)</f>
        <v>23</v>
      </c>
      <c r="BN5" s="271">
        <v>176</v>
      </c>
      <c r="BO5" s="272">
        <v>2.63</v>
      </c>
      <c r="BP5" s="272">
        <v>23.52</v>
      </c>
      <c r="BQ5" s="272">
        <v>206.4</v>
      </c>
      <c r="BR5" s="640"/>
      <c r="BS5" s="1102" t="s">
        <v>438</v>
      </c>
      <c r="BT5" s="638" t="s">
        <v>13</v>
      </c>
      <c r="BU5" s="516" t="s">
        <v>30</v>
      </c>
      <c r="BV5" s="639"/>
      <c r="BW5" s="518" t="s">
        <v>30</v>
      </c>
      <c r="BX5" s="518" t="s">
        <v>30</v>
      </c>
      <c r="BY5" s="518" t="s">
        <v>30</v>
      </c>
      <c r="BZ5" s="518" t="s">
        <v>30</v>
      </c>
      <c r="CA5" s="640"/>
      <c r="CB5" s="30">
        <f>AVERAGE(C5,T5,AK5,AT5,BC5,K5,AB5,BL5,BU5)</f>
        <v>3.2133333333333329</v>
      </c>
      <c r="CC5" s="642">
        <f t="shared" ref="CC5:CC37" si="1">RANK(CB5,CB$5:CB$37)</f>
        <v>27</v>
      </c>
    </row>
    <row r="6" spans="1:81" ht="13.5" customHeight="1" x14ac:dyDescent="0.25">
      <c r="A6" s="1103"/>
      <c r="B6" s="643" t="s">
        <v>14</v>
      </c>
      <c r="C6" s="294" t="s">
        <v>30</v>
      </c>
      <c r="D6" s="644"/>
      <c r="E6" s="291" t="s">
        <v>30</v>
      </c>
      <c r="F6" s="291" t="s">
        <v>30</v>
      </c>
      <c r="G6" s="291" t="s">
        <v>30</v>
      </c>
      <c r="H6" s="39"/>
      <c r="I6" s="1103"/>
      <c r="J6" s="643" t="s">
        <v>14</v>
      </c>
      <c r="K6" s="281">
        <v>3.46</v>
      </c>
      <c r="L6" s="644">
        <f t="shared" ref="L6:L35" si="2">RANK(K6,K$5:K$37)</f>
        <v>20</v>
      </c>
      <c r="M6" s="283">
        <v>204.25</v>
      </c>
      <c r="N6" s="284">
        <v>2.84</v>
      </c>
      <c r="O6" s="284">
        <v>22.54</v>
      </c>
      <c r="P6" s="283">
        <v>97</v>
      </c>
      <c r="Q6" s="39"/>
      <c r="R6" s="1103"/>
      <c r="S6" s="643" t="s">
        <v>14</v>
      </c>
      <c r="T6" s="26" t="s">
        <v>30</v>
      </c>
      <c r="U6" s="644"/>
      <c r="V6" s="27" t="s">
        <v>30</v>
      </c>
      <c r="W6" s="27" t="s">
        <v>30</v>
      </c>
      <c r="X6" s="27" t="s">
        <v>30</v>
      </c>
      <c r="Y6" s="39"/>
      <c r="Z6" s="1103"/>
      <c r="AA6" s="643" t="s">
        <v>14</v>
      </c>
      <c r="AB6" s="281">
        <v>4.72</v>
      </c>
      <c r="AC6" s="644">
        <f t="shared" ref="AC6:AC24" si="3">RANK(AB6,AB$5:AB$37)</f>
        <v>6</v>
      </c>
      <c r="AD6" s="283">
        <v>286.83</v>
      </c>
      <c r="AE6" s="284">
        <v>3.72</v>
      </c>
      <c r="AF6" s="284">
        <v>22.47</v>
      </c>
      <c r="AG6" s="283">
        <v>106.33</v>
      </c>
      <c r="AH6" s="39"/>
      <c r="AI6" s="1103"/>
      <c r="AJ6" s="643" t="s">
        <v>14</v>
      </c>
      <c r="AK6" s="29">
        <v>4.5999999999999996</v>
      </c>
      <c r="AL6" s="644">
        <f t="shared" ref="AL6:AL35" si="4">RANK(AK6,AK$5:AK$37)</f>
        <v>18</v>
      </c>
      <c r="AM6" s="52">
        <v>237</v>
      </c>
      <c r="AN6" s="6">
        <v>4.12</v>
      </c>
      <c r="AO6" s="6">
        <v>24.3</v>
      </c>
      <c r="AP6" s="52">
        <v>97.67</v>
      </c>
      <c r="AQ6" s="39"/>
      <c r="AR6" s="1103"/>
      <c r="AS6" s="643" t="s">
        <v>14</v>
      </c>
      <c r="AT6" s="281">
        <v>2.46</v>
      </c>
      <c r="AU6" s="644">
        <f t="shared" ref="AU6:AU37" si="5">RANK(AT6,AT$5:AT$37)</f>
        <v>23</v>
      </c>
      <c r="AV6" s="283">
        <v>187</v>
      </c>
      <c r="AW6" s="284">
        <v>1.77</v>
      </c>
      <c r="AX6" s="284">
        <v>20.53</v>
      </c>
      <c r="AY6" s="283">
        <v>103</v>
      </c>
      <c r="AZ6" s="39"/>
      <c r="BA6" s="1103"/>
      <c r="BB6" s="643" t="s">
        <v>14</v>
      </c>
      <c r="BC6" s="281">
        <v>3.33</v>
      </c>
      <c r="BD6" s="644">
        <f t="shared" ref="BD6:BD37" si="6">RANK(BC6,BC$5:BC$37)</f>
        <v>23</v>
      </c>
      <c r="BE6" s="283">
        <v>152.66999999999999</v>
      </c>
      <c r="BF6" s="284">
        <v>3.47</v>
      </c>
      <c r="BG6" s="284">
        <v>22.23</v>
      </c>
      <c r="BH6" s="283">
        <v>98.67</v>
      </c>
      <c r="BI6" s="39"/>
      <c r="BJ6" s="1103"/>
      <c r="BK6" s="643" t="s">
        <v>14</v>
      </c>
      <c r="BL6" s="281">
        <v>1.83</v>
      </c>
      <c r="BM6" s="644">
        <f t="shared" si="0"/>
        <v>25</v>
      </c>
      <c r="BN6" s="283">
        <v>148.33000000000001</v>
      </c>
      <c r="BO6" s="284">
        <v>2.23</v>
      </c>
      <c r="BP6" s="284">
        <v>23.27</v>
      </c>
      <c r="BQ6" s="284">
        <v>210.5</v>
      </c>
      <c r="BR6" s="39"/>
      <c r="BS6" s="1103"/>
      <c r="BT6" s="643" t="s">
        <v>14</v>
      </c>
      <c r="BU6" s="294" t="s">
        <v>30</v>
      </c>
      <c r="BV6" s="644"/>
      <c r="BW6" s="291" t="s">
        <v>30</v>
      </c>
      <c r="BX6" s="291" t="s">
        <v>30</v>
      </c>
      <c r="BY6" s="291" t="s">
        <v>30</v>
      </c>
      <c r="BZ6" s="291" t="s">
        <v>30</v>
      </c>
      <c r="CA6" s="39"/>
      <c r="CB6" s="30">
        <f t="shared" ref="CB6:CB37" si="7">AVERAGE(C6,T6,AK6,AT6,BC6,K6,AB6,BL6,BU6)</f>
        <v>3.4</v>
      </c>
      <c r="CC6" s="645">
        <f t="shared" si="1"/>
        <v>25</v>
      </c>
    </row>
    <row r="7" spans="1:81" ht="13.5" customHeight="1" x14ac:dyDescent="0.25">
      <c r="A7" s="1103"/>
      <c r="B7" s="643" t="s">
        <v>15</v>
      </c>
      <c r="C7" s="294" t="s">
        <v>30</v>
      </c>
      <c r="D7" s="644"/>
      <c r="E7" s="291" t="s">
        <v>30</v>
      </c>
      <c r="F7" s="291" t="s">
        <v>30</v>
      </c>
      <c r="G7" s="291" t="s">
        <v>30</v>
      </c>
      <c r="H7" s="39"/>
      <c r="I7" s="1103"/>
      <c r="J7" s="643" t="s">
        <v>15</v>
      </c>
      <c r="K7" s="281">
        <v>2.64</v>
      </c>
      <c r="L7" s="644">
        <f t="shared" si="2"/>
        <v>23</v>
      </c>
      <c r="M7" s="283">
        <v>181.37</v>
      </c>
      <c r="N7" s="284">
        <v>2.72</v>
      </c>
      <c r="O7" s="284">
        <v>22.22</v>
      </c>
      <c r="P7" s="283">
        <v>98.67</v>
      </c>
      <c r="Q7" s="39"/>
      <c r="R7" s="1103"/>
      <c r="S7" s="643" t="s">
        <v>15</v>
      </c>
      <c r="T7" s="26" t="s">
        <v>30</v>
      </c>
      <c r="U7" s="644"/>
      <c r="V7" s="27" t="s">
        <v>30</v>
      </c>
      <c r="W7" s="27" t="s">
        <v>30</v>
      </c>
      <c r="X7" s="27" t="s">
        <v>30</v>
      </c>
      <c r="Y7" s="39"/>
      <c r="Z7" s="1103"/>
      <c r="AA7" s="643" t="s">
        <v>15</v>
      </c>
      <c r="AB7" s="281">
        <v>4.72</v>
      </c>
      <c r="AC7" s="644">
        <f t="shared" si="3"/>
        <v>6</v>
      </c>
      <c r="AD7" s="283">
        <v>285.5</v>
      </c>
      <c r="AE7" s="284">
        <v>4.01</v>
      </c>
      <c r="AF7" s="284">
        <v>19.84</v>
      </c>
      <c r="AG7" s="283">
        <v>102</v>
      </c>
      <c r="AH7" s="39"/>
      <c r="AI7" s="1103"/>
      <c r="AJ7" s="643" t="s">
        <v>15</v>
      </c>
      <c r="AK7" s="29">
        <v>5.17</v>
      </c>
      <c r="AL7" s="644">
        <f t="shared" si="4"/>
        <v>15</v>
      </c>
      <c r="AM7" s="52">
        <v>312.67</v>
      </c>
      <c r="AN7" s="6">
        <v>4.09</v>
      </c>
      <c r="AO7" s="6">
        <v>23.51</v>
      </c>
      <c r="AP7" s="52">
        <v>105</v>
      </c>
      <c r="AQ7" s="39"/>
      <c r="AR7" s="1103"/>
      <c r="AS7" s="643" t="s">
        <v>15</v>
      </c>
      <c r="AT7" s="281">
        <v>2.16</v>
      </c>
      <c r="AU7" s="644">
        <f t="shared" si="5"/>
        <v>25</v>
      </c>
      <c r="AV7" s="283">
        <v>167.67</v>
      </c>
      <c r="AW7" s="284">
        <v>1.5</v>
      </c>
      <c r="AX7" s="284">
        <v>20.100000000000001</v>
      </c>
      <c r="AY7" s="283">
        <v>102</v>
      </c>
      <c r="AZ7" s="39"/>
      <c r="BA7" s="1103"/>
      <c r="BB7" s="643" t="s">
        <v>15</v>
      </c>
      <c r="BC7" s="281">
        <v>3.28</v>
      </c>
      <c r="BD7" s="644">
        <f t="shared" si="6"/>
        <v>24</v>
      </c>
      <c r="BE7" s="283">
        <v>149</v>
      </c>
      <c r="BF7" s="284">
        <v>2.73</v>
      </c>
      <c r="BG7" s="284">
        <v>19.03</v>
      </c>
      <c r="BH7" s="283">
        <v>99.67</v>
      </c>
      <c r="BI7" s="39"/>
      <c r="BJ7" s="1103"/>
      <c r="BK7" s="643" t="s">
        <v>15</v>
      </c>
      <c r="BL7" s="281">
        <v>2.46</v>
      </c>
      <c r="BM7" s="644">
        <f t="shared" si="0"/>
        <v>19</v>
      </c>
      <c r="BN7" s="283">
        <v>200.33</v>
      </c>
      <c r="BO7" s="284">
        <v>2.7</v>
      </c>
      <c r="BP7" s="284">
        <v>23.85</v>
      </c>
      <c r="BQ7" s="284">
        <v>210.5</v>
      </c>
      <c r="BR7" s="39"/>
      <c r="BS7" s="1103"/>
      <c r="BT7" s="643" t="s">
        <v>15</v>
      </c>
      <c r="BU7" s="294" t="s">
        <v>30</v>
      </c>
      <c r="BV7" s="644"/>
      <c r="BW7" s="291" t="s">
        <v>30</v>
      </c>
      <c r="BX7" s="291" t="s">
        <v>30</v>
      </c>
      <c r="BY7" s="291" t="s">
        <v>30</v>
      </c>
      <c r="BZ7" s="291" t="s">
        <v>30</v>
      </c>
      <c r="CA7" s="39"/>
      <c r="CB7" s="30">
        <f t="shared" si="7"/>
        <v>3.4049999999999998</v>
      </c>
      <c r="CC7" s="645">
        <f t="shared" si="1"/>
        <v>24</v>
      </c>
    </row>
    <row r="8" spans="1:81" ht="13.5" customHeight="1" x14ac:dyDescent="0.25">
      <c r="A8" s="1103"/>
      <c r="B8" s="643" t="s">
        <v>16</v>
      </c>
      <c r="C8" s="294" t="s">
        <v>30</v>
      </c>
      <c r="D8" s="644"/>
      <c r="E8" s="291" t="s">
        <v>30</v>
      </c>
      <c r="F8" s="291" t="s">
        <v>30</v>
      </c>
      <c r="G8" s="291" t="s">
        <v>30</v>
      </c>
      <c r="H8" s="39"/>
      <c r="I8" s="1103"/>
      <c r="J8" s="643" t="s">
        <v>16</v>
      </c>
      <c r="K8" s="281">
        <v>3.56</v>
      </c>
      <c r="L8" s="644">
        <f t="shared" si="2"/>
        <v>18</v>
      </c>
      <c r="M8" s="283">
        <v>208.41</v>
      </c>
      <c r="N8" s="284">
        <v>3.62</v>
      </c>
      <c r="O8" s="284">
        <v>23.28</v>
      </c>
      <c r="P8" s="283">
        <v>98.67</v>
      </c>
      <c r="Q8" s="39"/>
      <c r="R8" s="1103"/>
      <c r="S8" s="643" t="s">
        <v>16</v>
      </c>
      <c r="T8" s="26" t="s">
        <v>30</v>
      </c>
      <c r="U8" s="644"/>
      <c r="V8" s="27" t="s">
        <v>30</v>
      </c>
      <c r="W8" s="27" t="s">
        <v>30</v>
      </c>
      <c r="X8" s="27" t="s">
        <v>30</v>
      </c>
      <c r="Y8" s="39"/>
      <c r="Z8" s="1103"/>
      <c r="AA8" s="643" t="s">
        <v>16</v>
      </c>
      <c r="AB8" s="281">
        <v>4.71</v>
      </c>
      <c r="AC8" s="644">
        <f t="shared" si="3"/>
        <v>8</v>
      </c>
      <c r="AD8" s="283">
        <v>243.33</v>
      </c>
      <c r="AE8" s="284">
        <v>5.07</v>
      </c>
      <c r="AF8" s="284">
        <v>19.89</v>
      </c>
      <c r="AG8" s="283">
        <v>106.33</v>
      </c>
      <c r="AH8" s="39"/>
      <c r="AI8" s="1103"/>
      <c r="AJ8" s="643" t="s">
        <v>16</v>
      </c>
      <c r="AK8" s="29">
        <v>4.88</v>
      </c>
      <c r="AL8" s="644">
        <f t="shared" si="4"/>
        <v>17</v>
      </c>
      <c r="AM8" s="52">
        <v>288</v>
      </c>
      <c r="AN8" s="6">
        <v>5.04</v>
      </c>
      <c r="AO8" s="6">
        <v>17.34</v>
      </c>
      <c r="AP8" s="52">
        <v>98</v>
      </c>
      <c r="AQ8" s="39"/>
      <c r="AR8" s="1103"/>
      <c r="AS8" s="643" t="s">
        <v>16</v>
      </c>
      <c r="AT8" s="281">
        <v>1.84</v>
      </c>
      <c r="AU8" s="644">
        <f t="shared" si="5"/>
        <v>28</v>
      </c>
      <c r="AV8" s="283">
        <v>139</v>
      </c>
      <c r="AW8" s="284">
        <v>1.37</v>
      </c>
      <c r="AX8" s="284">
        <v>20.67</v>
      </c>
      <c r="AY8" s="283">
        <v>105</v>
      </c>
      <c r="AZ8" s="39"/>
      <c r="BA8" s="1103"/>
      <c r="BB8" s="643" t="s">
        <v>16</v>
      </c>
      <c r="BC8" s="281">
        <v>2.41</v>
      </c>
      <c r="BD8" s="644">
        <f t="shared" si="6"/>
        <v>30</v>
      </c>
      <c r="BE8" s="283">
        <v>108.33</v>
      </c>
      <c r="BF8" s="284">
        <v>3.25</v>
      </c>
      <c r="BG8" s="284">
        <v>19.2</v>
      </c>
      <c r="BH8" s="283">
        <v>102.67</v>
      </c>
      <c r="BI8" s="39"/>
      <c r="BJ8" s="1103"/>
      <c r="BK8" s="643" t="s">
        <v>16</v>
      </c>
      <c r="BL8" s="281">
        <v>2.02</v>
      </c>
      <c r="BM8" s="644">
        <f t="shared" si="0"/>
        <v>24</v>
      </c>
      <c r="BN8" s="283">
        <v>164.67</v>
      </c>
      <c r="BO8" s="284">
        <v>2.62</v>
      </c>
      <c r="BP8" s="284">
        <v>23.47</v>
      </c>
      <c r="BQ8" s="284">
        <v>203.7</v>
      </c>
      <c r="BR8" s="39"/>
      <c r="BS8" s="1103"/>
      <c r="BT8" s="643" t="s">
        <v>16</v>
      </c>
      <c r="BU8" s="294" t="s">
        <v>30</v>
      </c>
      <c r="BV8" s="644"/>
      <c r="BW8" s="291" t="s">
        <v>30</v>
      </c>
      <c r="BX8" s="291" t="s">
        <v>30</v>
      </c>
      <c r="BY8" s="291" t="s">
        <v>30</v>
      </c>
      <c r="BZ8" s="291" t="s">
        <v>30</v>
      </c>
      <c r="CA8" s="39"/>
      <c r="CB8" s="30">
        <f t="shared" si="7"/>
        <v>3.2366666666666664</v>
      </c>
      <c r="CC8" s="645">
        <f t="shared" si="1"/>
        <v>26</v>
      </c>
    </row>
    <row r="9" spans="1:81" ht="13.5" customHeight="1" x14ac:dyDescent="0.25">
      <c r="A9" s="1103"/>
      <c r="B9" s="643" t="s">
        <v>56</v>
      </c>
      <c r="C9" s="294" t="s">
        <v>30</v>
      </c>
      <c r="D9" s="644"/>
      <c r="E9" s="291" t="s">
        <v>30</v>
      </c>
      <c r="F9" s="291" t="s">
        <v>30</v>
      </c>
      <c r="G9" s="291" t="s">
        <v>30</v>
      </c>
      <c r="H9" s="39"/>
      <c r="I9" s="1103"/>
      <c r="J9" s="643" t="s">
        <v>56</v>
      </c>
      <c r="K9" s="281">
        <v>2.44</v>
      </c>
      <c r="L9" s="644">
        <f t="shared" si="2"/>
        <v>24</v>
      </c>
      <c r="M9" s="283">
        <v>179.07</v>
      </c>
      <c r="N9" s="284">
        <v>2.71</v>
      </c>
      <c r="O9" s="284">
        <v>20.67</v>
      </c>
      <c r="P9" s="283">
        <v>98</v>
      </c>
      <c r="Q9" s="39"/>
      <c r="R9" s="1103"/>
      <c r="S9" s="643" t="s">
        <v>56</v>
      </c>
      <c r="T9" s="26" t="s">
        <v>30</v>
      </c>
      <c r="U9" s="644"/>
      <c r="V9" s="27" t="s">
        <v>30</v>
      </c>
      <c r="W9" s="27" t="s">
        <v>30</v>
      </c>
      <c r="X9" s="27" t="s">
        <v>30</v>
      </c>
      <c r="Y9" s="39"/>
      <c r="Z9" s="1103"/>
      <c r="AA9" s="643" t="s">
        <v>56</v>
      </c>
      <c r="AB9" s="281">
        <v>3.61</v>
      </c>
      <c r="AC9" s="644">
        <f t="shared" si="3"/>
        <v>15</v>
      </c>
      <c r="AD9" s="283">
        <v>296</v>
      </c>
      <c r="AE9" s="284">
        <v>3.46</v>
      </c>
      <c r="AF9" s="284">
        <v>21.95</v>
      </c>
      <c r="AG9" s="283">
        <v>101</v>
      </c>
      <c r="AH9" s="39"/>
      <c r="AI9" s="1103"/>
      <c r="AJ9" s="643" t="s">
        <v>56</v>
      </c>
      <c r="AK9" s="29">
        <v>4.22</v>
      </c>
      <c r="AL9" s="644">
        <f t="shared" si="4"/>
        <v>23</v>
      </c>
      <c r="AM9" s="52">
        <v>307.33</v>
      </c>
      <c r="AN9" s="6">
        <v>3.83</v>
      </c>
      <c r="AO9" s="6">
        <v>23.09</v>
      </c>
      <c r="AP9" s="52">
        <v>98</v>
      </c>
      <c r="AQ9" s="39"/>
      <c r="AR9" s="1103"/>
      <c r="AS9" s="643" t="s">
        <v>56</v>
      </c>
      <c r="AT9" s="281">
        <v>2.38</v>
      </c>
      <c r="AU9" s="644">
        <f t="shared" si="5"/>
        <v>24</v>
      </c>
      <c r="AV9" s="283">
        <v>182.33</v>
      </c>
      <c r="AW9" s="284">
        <v>1.7</v>
      </c>
      <c r="AX9" s="284">
        <v>20.37</v>
      </c>
      <c r="AY9" s="283">
        <v>99.33</v>
      </c>
      <c r="AZ9" s="39"/>
      <c r="BA9" s="1103"/>
      <c r="BB9" s="643" t="s">
        <v>56</v>
      </c>
      <c r="BC9" s="281">
        <v>2.79</v>
      </c>
      <c r="BD9" s="644">
        <f t="shared" si="6"/>
        <v>27</v>
      </c>
      <c r="BE9" s="283">
        <v>137</v>
      </c>
      <c r="BF9" s="284">
        <v>2.2400000000000002</v>
      </c>
      <c r="BG9" s="284">
        <v>22.43</v>
      </c>
      <c r="BH9" s="283">
        <v>88.67</v>
      </c>
      <c r="BI9" s="39"/>
      <c r="BJ9" s="1103"/>
      <c r="BK9" s="643" t="s">
        <v>56</v>
      </c>
      <c r="BL9" s="281">
        <v>2.23</v>
      </c>
      <c r="BM9" s="644">
        <f t="shared" si="0"/>
        <v>22</v>
      </c>
      <c r="BN9" s="283">
        <v>180</v>
      </c>
      <c r="BO9" s="284">
        <v>2.79</v>
      </c>
      <c r="BP9" s="284">
        <v>23.76</v>
      </c>
      <c r="BQ9" s="284">
        <v>205</v>
      </c>
      <c r="BR9" s="39"/>
      <c r="BS9" s="1103"/>
      <c r="BT9" s="643" t="s">
        <v>56</v>
      </c>
      <c r="BU9" s="294" t="s">
        <v>30</v>
      </c>
      <c r="BV9" s="644"/>
      <c r="BW9" s="291" t="s">
        <v>30</v>
      </c>
      <c r="BX9" s="291" t="s">
        <v>30</v>
      </c>
      <c r="BY9" s="291" t="s">
        <v>30</v>
      </c>
      <c r="BZ9" s="291" t="s">
        <v>30</v>
      </c>
      <c r="CA9" s="39"/>
      <c r="CB9" s="30">
        <f t="shared" si="7"/>
        <v>2.9449999999999998</v>
      </c>
      <c r="CC9" s="645">
        <f t="shared" si="1"/>
        <v>30</v>
      </c>
    </row>
    <row r="10" spans="1:81" ht="13.5" customHeight="1" x14ac:dyDescent="0.25">
      <c r="A10" s="1103"/>
      <c r="B10" s="643" t="s">
        <v>57</v>
      </c>
      <c r="C10" s="294" t="s">
        <v>30</v>
      </c>
      <c r="D10" s="644"/>
      <c r="E10" s="291" t="s">
        <v>30</v>
      </c>
      <c r="F10" s="291" t="s">
        <v>30</v>
      </c>
      <c r="G10" s="291" t="s">
        <v>30</v>
      </c>
      <c r="H10" s="39"/>
      <c r="I10" s="1103"/>
      <c r="J10" s="643" t="s">
        <v>57</v>
      </c>
      <c r="K10" s="281">
        <v>3.92</v>
      </c>
      <c r="L10" s="644">
        <f t="shared" si="2"/>
        <v>16</v>
      </c>
      <c r="M10" s="283">
        <v>212.31</v>
      </c>
      <c r="N10" s="284">
        <v>4.2699999999999996</v>
      </c>
      <c r="O10" s="284">
        <v>24.59</v>
      </c>
      <c r="P10" s="283">
        <v>98.33</v>
      </c>
      <c r="Q10" s="39"/>
      <c r="R10" s="1103"/>
      <c r="S10" s="643" t="s">
        <v>57</v>
      </c>
      <c r="T10" s="26" t="s">
        <v>30</v>
      </c>
      <c r="U10" s="644"/>
      <c r="V10" s="27" t="s">
        <v>30</v>
      </c>
      <c r="W10" s="27" t="s">
        <v>30</v>
      </c>
      <c r="X10" s="27" t="s">
        <v>30</v>
      </c>
      <c r="Y10" s="39"/>
      <c r="Z10" s="1103"/>
      <c r="AA10" s="643" t="s">
        <v>57</v>
      </c>
      <c r="AB10" s="281">
        <v>4.2699999999999996</v>
      </c>
      <c r="AC10" s="644">
        <f t="shared" si="3"/>
        <v>9</v>
      </c>
      <c r="AD10" s="283">
        <v>245.67</v>
      </c>
      <c r="AE10" s="284">
        <v>3.66</v>
      </c>
      <c r="AF10" s="284">
        <v>16.68</v>
      </c>
      <c r="AG10" s="283">
        <v>107.33</v>
      </c>
      <c r="AH10" s="39"/>
      <c r="AI10" s="1103"/>
      <c r="AJ10" s="643" t="s">
        <v>57</v>
      </c>
      <c r="AK10" s="29">
        <v>5.21</v>
      </c>
      <c r="AL10" s="644">
        <f t="shared" si="4"/>
        <v>14</v>
      </c>
      <c r="AM10" s="52">
        <v>292.33</v>
      </c>
      <c r="AN10" s="6">
        <v>5.37</v>
      </c>
      <c r="AO10" s="6">
        <v>18.37</v>
      </c>
      <c r="AP10" s="52">
        <v>97.67</v>
      </c>
      <c r="AQ10" s="39"/>
      <c r="AR10" s="1103"/>
      <c r="AS10" s="643" t="s">
        <v>57</v>
      </c>
      <c r="AT10" s="281">
        <v>1.75</v>
      </c>
      <c r="AU10" s="644">
        <f t="shared" si="5"/>
        <v>30</v>
      </c>
      <c r="AV10" s="283">
        <v>139.33000000000001</v>
      </c>
      <c r="AW10" s="284">
        <v>1.3</v>
      </c>
      <c r="AX10" s="284">
        <v>19.63</v>
      </c>
      <c r="AY10" s="283">
        <v>103</v>
      </c>
      <c r="AZ10" s="39"/>
      <c r="BA10" s="1103"/>
      <c r="BB10" s="643" t="s">
        <v>57</v>
      </c>
      <c r="BC10" s="281">
        <v>3.55</v>
      </c>
      <c r="BD10" s="644">
        <f t="shared" si="6"/>
        <v>21</v>
      </c>
      <c r="BE10" s="283">
        <v>121.67</v>
      </c>
      <c r="BF10" s="284">
        <v>3.63</v>
      </c>
      <c r="BG10" s="284">
        <v>17.43</v>
      </c>
      <c r="BH10" s="283">
        <v>92.67</v>
      </c>
      <c r="BI10" s="39"/>
      <c r="BJ10" s="1103"/>
      <c r="BK10" s="643" t="s">
        <v>57</v>
      </c>
      <c r="BL10" s="281">
        <v>1.75</v>
      </c>
      <c r="BM10" s="644">
        <f t="shared" si="0"/>
        <v>27</v>
      </c>
      <c r="BN10" s="283">
        <v>145</v>
      </c>
      <c r="BO10" s="284">
        <v>2.2000000000000002</v>
      </c>
      <c r="BP10" s="284">
        <v>23.25</v>
      </c>
      <c r="BQ10" s="284">
        <v>201.5</v>
      </c>
      <c r="BR10" s="39"/>
      <c r="BS10" s="1103"/>
      <c r="BT10" s="643" t="s">
        <v>57</v>
      </c>
      <c r="BU10" s="294" t="s">
        <v>30</v>
      </c>
      <c r="BV10" s="644"/>
      <c r="BW10" s="291" t="s">
        <v>30</v>
      </c>
      <c r="BX10" s="291" t="s">
        <v>30</v>
      </c>
      <c r="BY10" s="291" t="s">
        <v>30</v>
      </c>
      <c r="BZ10" s="291" t="s">
        <v>30</v>
      </c>
      <c r="CA10" s="39"/>
      <c r="CB10" s="30">
        <f t="shared" si="7"/>
        <v>3.4083333333333332</v>
      </c>
      <c r="CC10" s="645">
        <f t="shared" si="1"/>
        <v>23</v>
      </c>
    </row>
    <row r="11" spans="1:81" ht="13.5" customHeight="1" x14ac:dyDescent="0.25">
      <c r="A11" s="1103"/>
      <c r="B11" s="643" t="s">
        <v>58</v>
      </c>
      <c r="C11" s="294" t="s">
        <v>30</v>
      </c>
      <c r="D11" s="644"/>
      <c r="E11" s="291" t="s">
        <v>30</v>
      </c>
      <c r="F11" s="291" t="s">
        <v>30</v>
      </c>
      <c r="G11" s="291" t="s">
        <v>30</v>
      </c>
      <c r="H11" s="39"/>
      <c r="I11" s="1103"/>
      <c r="J11" s="643" t="s">
        <v>58</v>
      </c>
      <c r="K11" s="281">
        <v>3.18</v>
      </c>
      <c r="L11" s="644">
        <f t="shared" si="2"/>
        <v>22</v>
      </c>
      <c r="M11" s="283">
        <v>200.38</v>
      </c>
      <c r="N11" s="284">
        <v>2.74</v>
      </c>
      <c r="O11" s="284">
        <v>22.48</v>
      </c>
      <c r="P11" s="283">
        <v>99</v>
      </c>
      <c r="Q11" s="39"/>
      <c r="R11" s="1103"/>
      <c r="S11" s="643" t="s">
        <v>58</v>
      </c>
      <c r="T11" s="26" t="s">
        <v>30</v>
      </c>
      <c r="U11" s="644"/>
      <c r="V11" s="27" t="s">
        <v>30</v>
      </c>
      <c r="W11" s="27" t="s">
        <v>30</v>
      </c>
      <c r="X11" s="27" t="s">
        <v>30</v>
      </c>
      <c r="Y11" s="39"/>
      <c r="Z11" s="1103"/>
      <c r="AA11" s="643" t="s">
        <v>58</v>
      </c>
      <c r="AB11" s="281">
        <v>3.9</v>
      </c>
      <c r="AC11" s="644">
        <f t="shared" si="3"/>
        <v>14</v>
      </c>
      <c r="AD11" s="283">
        <v>319.67</v>
      </c>
      <c r="AE11" s="284">
        <v>2.48</v>
      </c>
      <c r="AF11" s="284">
        <v>18.93</v>
      </c>
      <c r="AG11" s="283">
        <v>111</v>
      </c>
      <c r="AH11" s="39"/>
      <c r="AI11" s="1103"/>
      <c r="AJ11" s="643" t="s">
        <v>58</v>
      </c>
      <c r="AK11" s="29">
        <v>4.5</v>
      </c>
      <c r="AL11" s="644">
        <f t="shared" si="4"/>
        <v>20</v>
      </c>
      <c r="AM11" s="52">
        <v>281.67</v>
      </c>
      <c r="AN11" s="6">
        <v>3.32</v>
      </c>
      <c r="AO11" s="6">
        <v>20.079999999999998</v>
      </c>
      <c r="AP11" s="52">
        <v>109.33</v>
      </c>
      <c r="AQ11" s="39"/>
      <c r="AR11" s="1103"/>
      <c r="AS11" s="643" t="s">
        <v>58</v>
      </c>
      <c r="AT11" s="281">
        <v>1.8</v>
      </c>
      <c r="AU11" s="644">
        <f t="shared" si="5"/>
        <v>29</v>
      </c>
      <c r="AV11" s="283">
        <v>142.66999999999999</v>
      </c>
      <c r="AW11" s="284">
        <v>1.23</v>
      </c>
      <c r="AX11" s="284">
        <v>19.73</v>
      </c>
      <c r="AY11" s="283">
        <v>106.33</v>
      </c>
      <c r="AZ11" s="39"/>
      <c r="BA11" s="1103"/>
      <c r="BB11" s="643" t="s">
        <v>58</v>
      </c>
      <c r="BC11" s="281">
        <v>3.54</v>
      </c>
      <c r="BD11" s="644">
        <f t="shared" si="6"/>
        <v>22</v>
      </c>
      <c r="BE11" s="283">
        <v>167</v>
      </c>
      <c r="BF11" s="284">
        <v>2.7</v>
      </c>
      <c r="BG11" s="284">
        <v>18.73</v>
      </c>
      <c r="BH11" s="283">
        <v>103.33</v>
      </c>
      <c r="BI11" s="39"/>
      <c r="BJ11" s="1103"/>
      <c r="BK11" s="643" t="s">
        <v>58</v>
      </c>
      <c r="BL11" s="281">
        <v>1.83</v>
      </c>
      <c r="BM11" s="644">
        <f t="shared" si="0"/>
        <v>25</v>
      </c>
      <c r="BN11" s="283">
        <v>150</v>
      </c>
      <c r="BO11" s="284">
        <v>2.2200000000000002</v>
      </c>
      <c r="BP11" s="284">
        <v>23.31</v>
      </c>
      <c r="BQ11" s="284">
        <v>203.6</v>
      </c>
      <c r="BR11" s="39"/>
      <c r="BS11" s="1103"/>
      <c r="BT11" s="643" t="s">
        <v>58</v>
      </c>
      <c r="BU11" s="294" t="s">
        <v>30</v>
      </c>
      <c r="BV11" s="644"/>
      <c r="BW11" s="291" t="s">
        <v>30</v>
      </c>
      <c r="BX11" s="291" t="s">
        <v>30</v>
      </c>
      <c r="BY11" s="291" t="s">
        <v>30</v>
      </c>
      <c r="BZ11" s="291" t="s">
        <v>30</v>
      </c>
      <c r="CA11" s="39"/>
      <c r="CB11" s="30">
        <f t="shared" si="7"/>
        <v>3.125</v>
      </c>
      <c r="CC11" s="645">
        <f t="shared" si="1"/>
        <v>28</v>
      </c>
    </row>
    <row r="12" spans="1:81" ht="13.5" customHeight="1" x14ac:dyDescent="0.25">
      <c r="A12" s="1103"/>
      <c r="B12" s="643" t="s">
        <v>59</v>
      </c>
      <c r="C12" s="294" t="s">
        <v>30</v>
      </c>
      <c r="D12" s="644"/>
      <c r="E12" s="291" t="s">
        <v>30</v>
      </c>
      <c r="F12" s="291" t="s">
        <v>30</v>
      </c>
      <c r="G12" s="291" t="s">
        <v>30</v>
      </c>
      <c r="H12" s="39"/>
      <c r="I12" s="1103"/>
      <c r="J12" s="643" t="s">
        <v>59</v>
      </c>
      <c r="K12" s="281" t="s">
        <v>30</v>
      </c>
      <c r="L12" s="644"/>
      <c r="M12" s="283" t="s">
        <v>30</v>
      </c>
      <c r="N12" s="284" t="s">
        <v>30</v>
      </c>
      <c r="O12" s="284" t="s">
        <v>30</v>
      </c>
      <c r="P12" s="283" t="s">
        <v>30</v>
      </c>
      <c r="Q12" s="39"/>
      <c r="R12" s="1103"/>
      <c r="S12" s="643" t="s">
        <v>59</v>
      </c>
      <c r="T12" s="26" t="s">
        <v>30</v>
      </c>
      <c r="U12" s="644"/>
      <c r="V12" s="27" t="s">
        <v>30</v>
      </c>
      <c r="W12" s="27" t="s">
        <v>30</v>
      </c>
      <c r="X12" s="27" t="s">
        <v>30</v>
      </c>
      <c r="Y12" s="39"/>
      <c r="Z12" s="1103"/>
      <c r="AA12" s="643" t="s">
        <v>59</v>
      </c>
      <c r="AB12" s="281">
        <v>3.18</v>
      </c>
      <c r="AC12" s="644">
        <f t="shared" si="3"/>
        <v>17</v>
      </c>
      <c r="AD12" s="283">
        <v>256.67</v>
      </c>
      <c r="AE12" s="284">
        <v>3.14</v>
      </c>
      <c r="AF12" s="284">
        <v>13.31</v>
      </c>
      <c r="AG12" s="283">
        <v>90</v>
      </c>
      <c r="AH12" s="39"/>
      <c r="AI12" s="1103"/>
      <c r="AJ12" s="643" t="s">
        <v>59</v>
      </c>
      <c r="AK12" s="29" t="s">
        <v>30</v>
      </c>
      <c r="AL12" s="644"/>
      <c r="AM12" s="52" t="s">
        <v>30</v>
      </c>
      <c r="AN12" s="6" t="s">
        <v>30</v>
      </c>
      <c r="AO12" s="6" t="s">
        <v>30</v>
      </c>
      <c r="AP12" s="52" t="s">
        <v>30</v>
      </c>
      <c r="AQ12" s="39"/>
      <c r="AR12" s="1103"/>
      <c r="AS12" s="643" t="s">
        <v>59</v>
      </c>
      <c r="AT12" s="281">
        <v>2.0499999999999998</v>
      </c>
      <c r="AU12" s="644">
        <f t="shared" si="5"/>
        <v>26</v>
      </c>
      <c r="AV12" s="283">
        <v>157.33000000000001</v>
      </c>
      <c r="AW12" s="284">
        <v>1.2</v>
      </c>
      <c r="AX12" s="284">
        <v>20.399999999999999</v>
      </c>
      <c r="AY12" s="283">
        <v>107.67</v>
      </c>
      <c r="AZ12" s="39"/>
      <c r="BA12" s="1103"/>
      <c r="BB12" s="643" t="s">
        <v>59</v>
      </c>
      <c r="BC12" s="281" t="s">
        <v>30</v>
      </c>
      <c r="BD12" s="644"/>
      <c r="BE12" s="283" t="s">
        <v>30</v>
      </c>
      <c r="BF12" s="284" t="s">
        <v>30</v>
      </c>
      <c r="BG12" s="284" t="s">
        <v>30</v>
      </c>
      <c r="BH12" s="283" t="s">
        <v>30</v>
      </c>
      <c r="BI12" s="39"/>
      <c r="BJ12" s="1103"/>
      <c r="BK12" s="643" t="s">
        <v>59</v>
      </c>
      <c r="BL12" s="281">
        <v>2.33</v>
      </c>
      <c r="BM12" s="644">
        <f t="shared" si="0"/>
        <v>20</v>
      </c>
      <c r="BN12" s="283">
        <v>185</v>
      </c>
      <c r="BO12" s="284">
        <v>3</v>
      </c>
      <c r="BP12" s="284">
        <v>23.81</v>
      </c>
      <c r="BQ12" s="284">
        <v>208.5</v>
      </c>
      <c r="BR12" s="39"/>
      <c r="BS12" s="1103"/>
      <c r="BT12" s="643" t="s">
        <v>59</v>
      </c>
      <c r="BU12" s="294" t="s">
        <v>30</v>
      </c>
      <c r="BV12" s="644"/>
      <c r="BW12" s="291" t="s">
        <v>30</v>
      </c>
      <c r="BX12" s="291" t="s">
        <v>30</v>
      </c>
      <c r="BY12" s="291" t="s">
        <v>30</v>
      </c>
      <c r="BZ12" s="291" t="s">
        <v>30</v>
      </c>
      <c r="CA12" s="39"/>
      <c r="CB12" s="30">
        <f t="shared" si="7"/>
        <v>2.52</v>
      </c>
      <c r="CC12" s="645">
        <f t="shared" si="1"/>
        <v>31</v>
      </c>
    </row>
    <row r="13" spans="1:81" ht="13.5" customHeight="1" x14ac:dyDescent="0.25">
      <c r="A13" s="1103"/>
      <c r="B13" s="643" t="s">
        <v>99</v>
      </c>
      <c r="C13" s="294" t="s">
        <v>30</v>
      </c>
      <c r="D13" s="644"/>
      <c r="E13" s="291" t="s">
        <v>30</v>
      </c>
      <c r="F13" s="291" t="s">
        <v>30</v>
      </c>
      <c r="G13" s="291" t="s">
        <v>30</v>
      </c>
      <c r="H13" s="39"/>
      <c r="I13" s="1103"/>
      <c r="J13" s="643" t="s">
        <v>99</v>
      </c>
      <c r="K13" s="281">
        <v>3.64</v>
      </c>
      <c r="L13" s="644">
        <f t="shared" si="2"/>
        <v>17</v>
      </c>
      <c r="M13" s="283">
        <v>211.15</v>
      </c>
      <c r="N13" s="284">
        <v>3.65</v>
      </c>
      <c r="O13" s="284">
        <v>23.54</v>
      </c>
      <c r="P13" s="283">
        <v>99.33</v>
      </c>
      <c r="Q13" s="39"/>
      <c r="R13" s="1103"/>
      <c r="S13" s="643" t="s">
        <v>99</v>
      </c>
      <c r="T13" s="26" t="s">
        <v>30</v>
      </c>
      <c r="U13" s="644"/>
      <c r="V13" s="27" t="s">
        <v>30</v>
      </c>
      <c r="W13" s="27" t="s">
        <v>30</v>
      </c>
      <c r="X13" s="27" t="s">
        <v>30</v>
      </c>
      <c r="Y13" s="39"/>
      <c r="Z13" s="1103"/>
      <c r="AA13" s="643" t="s">
        <v>99</v>
      </c>
      <c r="AB13" s="281">
        <v>2.7</v>
      </c>
      <c r="AC13" s="644">
        <f t="shared" si="3"/>
        <v>18</v>
      </c>
      <c r="AD13" s="283">
        <v>299.17</v>
      </c>
      <c r="AE13" s="284">
        <v>2.4300000000000002</v>
      </c>
      <c r="AF13" s="284">
        <v>16.489999999999998</v>
      </c>
      <c r="AG13" s="283">
        <v>105.33</v>
      </c>
      <c r="AH13" s="39"/>
      <c r="AI13" s="1103"/>
      <c r="AJ13" s="643" t="s">
        <v>99</v>
      </c>
      <c r="AK13" s="29">
        <v>4.13</v>
      </c>
      <c r="AL13" s="644">
        <f t="shared" si="4"/>
        <v>24</v>
      </c>
      <c r="AM13" s="52">
        <v>231.67</v>
      </c>
      <c r="AN13" s="6">
        <v>2.57</v>
      </c>
      <c r="AO13" s="6">
        <v>14.64</v>
      </c>
      <c r="AP13" s="52">
        <v>108.33</v>
      </c>
      <c r="AQ13" s="39"/>
      <c r="AR13" s="1103"/>
      <c r="AS13" s="643" t="s">
        <v>99</v>
      </c>
      <c r="AT13" s="281">
        <v>1.73</v>
      </c>
      <c r="AU13" s="644">
        <f t="shared" si="5"/>
        <v>31</v>
      </c>
      <c r="AV13" s="283">
        <v>125.33</v>
      </c>
      <c r="AW13" s="284">
        <v>1.17</v>
      </c>
      <c r="AX13" s="284">
        <v>21.57</v>
      </c>
      <c r="AY13" s="283">
        <v>109</v>
      </c>
      <c r="AZ13" s="39"/>
      <c r="BA13" s="1103"/>
      <c r="BB13" s="643" t="s">
        <v>99</v>
      </c>
      <c r="BC13" s="281">
        <v>3.27</v>
      </c>
      <c r="BD13" s="644">
        <f t="shared" si="6"/>
        <v>25</v>
      </c>
      <c r="BE13" s="283">
        <v>149</v>
      </c>
      <c r="BF13" s="284">
        <v>2.5099999999999998</v>
      </c>
      <c r="BG13" s="284">
        <v>13.9</v>
      </c>
      <c r="BH13" s="283">
        <v>103.33</v>
      </c>
      <c r="BI13" s="39"/>
      <c r="BJ13" s="1103"/>
      <c r="BK13" s="643" t="s">
        <v>99</v>
      </c>
      <c r="BL13" s="281">
        <v>2.2599999999999998</v>
      </c>
      <c r="BM13" s="644">
        <f t="shared" si="0"/>
        <v>21</v>
      </c>
      <c r="BN13" s="283">
        <v>183</v>
      </c>
      <c r="BO13" s="284">
        <v>2.89</v>
      </c>
      <c r="BP13" s="284">
        <v>23.79</v>
      </c>
      <c r="BQ13" s="284">
        <v>206.07</v>
      </c>
      <c r="BR13" s="39"/>
      <c r="BS13" s="1103"/>
      <c r="BT13" s="643" t="s">
        <v>99</v>
      </c>
      <c r="BU13" s="294" t="s">
        <v>30</v>
      </c>
      <c r="BV13" s="644"/>
      <c r="BW13" s="291" t="s">
        <v>30</v>
      </c>
      <c r="BX13" s="291" t="s">
        <v>30</v>
      </c>
      <c r="BY13" s="291" t="s">
        <v>30</v>
      </c>
      <c r="BZ13" s="291" t="s">
        <v>30</v>
      </c>
      <c r="CA13" s="39"/>
      <c r="CB13" s="30">
        <f t="shared" si="7"/>
        <v>2.9549999999999996</v>
      </c>
      <c r="CC13" s="645">
        <f t="shared" si="1"/>
        <v>29</v>
      </c>
    </row>
    <row r="14" spans="1:81" ht="13.5" customHeight="1" x14ac:dyDescent="0.25">
      <c r="A14" s="1103"/>
      <c r="B14" s="643" t="s">
        <v>100</v>
      </c>
      <c r="C14" s="294" t="s">
        <v>30</v>
      </c>
      <c r="D14" s="644"/>
      <c r="E14" s="291" t="s">
        <v>30</v>
      </c>
      <c r="F14" s="291" t="s">
        <v>30</v>
      </c>
      <c r="G14" s="291" t="s">
        <v>30</v>
      </c>
      <c r="H14" s="39"/>
      <c r="I14" s="1103"/>
      <c r="J14" s="643" t="s">
        <v>100</v>
      </c>
      <c r="K14" s="281" t="s">
        <v>30</v>
      </c>
      <c r="L14" s="644"/>
      <c r="M14" s="283" t="s">
        <v>30</v>
      </c>
      <c r="N14" s="284" t="s">
        <v>30</v>
      </c>
      <c r="O14" s="284" t="s">
        <v>30</v>
      </c>
      <c r="P14" s="283" t="s">
        <v>30</v>
      </c>
      <c r="Q14" s="39"/>
      <c r="R14" s="1103"/>
      <c r="S14" s="643" t="s">
        <v>100</v>
      </c>
      <c r="T14" s="26" t="s">
        <v>30</v>
      </c>
      <c r="U14" s="644"/>
      <c r="V14" s="27" t="s">
        <v>30</v>
      </c>
      <c r="W14" s="27" t="s">
        <v>30</v>
      </c>
      <c r="X14" s="27" t="s">
        <v>30</v>
      </c>
      <c r="Y14" s="39"/>
      <c r="Z14" s="1103"/>
      <c r="AA14" s="643" t="s">
        <v>100</v>
      </c>
      <c r="AB14" s="281" t="s">
        <v>30</v>
      </c>
      <c r="AC14" s="644"/>
      <c r="AD14" s="283" t="s">
        <v>30</v>
      </c>
      <c r="AE14" s="284" t="s">
        <v>30</v>
      </c>
      <c r="AF14" s="284" t="s">
        <v>30</v>
      </c>
      <c r="AG14" s="283" t="s">
        <v>30</v>
      </c>
      <c r="AH14" s="39"/>
      <c r="AI14" s="1103"/>
      <c r="AJ14" s="643" t="s">
        <v>100</v>
      </c>
      <c r="AK14" s="29" t="s">
        <v>30</v>
      </c>
      <c r="AL14" s="644"/>
      <c r="AM14" s="52" t="s">
        <v>30</v>
      </c>
      <c r="AN14" s="6" t="s">
        <v>30</v>
      </c>
      <c r="AO14" s="6" t="s">
        <v>30</v>
      </c>
      <c r="AP14" s="52" t="s">
        <v>30</v>
      </c>
      <c r="AQ14" s="39"/>
      <c r="AR14" s="1103"/>
      <c r="AS14" s="643" t="s">
        <v>100</v>
      </c>
      <c r="AT14" s="281">
        <v>1.65</v>
      </c>
      <c r="AU14" s="644">
        <f t="shared" si="5"/>
        <v>32</v>
      </c>
      <c r="AV14" s="283">
        <v>119.67</v>
      </c>
      <c r="AW14" s="284">
        <v>1.23</v>
      </c>
      <c r="AX14" s="284">
        <v>21.5</v>
      </c>
      <c r="AY14" s="283">
        <v>105.67</v>
      </c>
      <c r="AZ14" s="39"/>
      <c r="BA14" s="1103"/>
      <c r="BB14" s="643" t="s">
        <v>100</v>
      </c>
      <c r="BC14" s="281">
        <v>2.89</v>
      </c>
      <c r="BD14" s="644">
        <f t="shared" si="6"/>
        <v>26</v>
      </c>
      <c r="BE14" s="283">
        <v>187</v>
      </c>
      <c r="BF14" s="284">
        <v>2.1800000000000002</v>
      </c>
      <c r="BG14" s="284">
        <v>13.8</v>
      </c>
      <c r="BH14" s="283">
        <v>107.67</v>
      </c>
      <c r="BI14" s="39"/>
      <c r="BJ14" s="1103"/>
      <c r="BK14" s="643" t="s">
        <v>100</v>
      </c>
      <c r="BL14" s="281" t="s">
        <v>30</v>
      </c>
      <c r="BM14" s="644"/>
      <c r="BN14" s="283" t="s">
        <v>30</v>
      </c>
      <c r="BO14" s="284" t="s">
        <v>30</v>
      </c>
      <c r="BP14" s="284" t="s">
        <v>30</v>
      </c>
      <c r="BQ14" s="284" t="s">
        <v>30</v>
      </c>
      <c r="BR14" s="39"/>
      <c r="BS14" s="1103"/>
      <c r="BT14" s="643" t="s">
        <v>100</v>
      </c>
      <c r="BU14" s="294" t="s">
        <v>30</v>
      </c>
      <c r="BV14" s="644"/>
      <c r="BW14" s="291" t="s">
        <v>30</v>
      </c>
      <c r="BX14" s="291" t="s">
        <v>30</v>
      </c>
      <c r="BY14" s="291" t="s">
        <v>30</v>
      </c>
      <c r="BZ14" s="291" t="s">
        <v>30</v>
      </c>
      <c r="CA14" s="39"/>
      <c r="CB14" s="30">
        <f t="shared" si="7"/>
        <v>2.27</v>
      </c>
      <c r="CC14" s="645">
        <f t="shared" si="1"/>
        <v>32</v>
      </c>
    </row>
    <row r="15" spans="1:81" ht="13.5" customHeight="1" x14ac:dyDescent="0.25">
      <c r="A15" s="1103"/>
      <c r="B15" s="643" t="s">
        <v>180</v>
      </c>
      <c r="C15" s="294" t="s">
        <v>30</v>
      </c>
      <c r="D15" s="644"/>
      <c r="E15" s="291" t="s">
        <v>30</v>
      </c>
      <c r="F15" s="291" t="s">
        <v>30</v>
      </c>
      <c r="G15" s="291" t="s">
        <v>30</v>
      </c>
      <c r="H15" s="39"/>
      <c r="I15" s="1103"/>
      <c r="J15" s="643" t="s">
        <v>180</v>
      </c>
      <c r="K15" s="281" t="s">
        <v>30</v>
      </c>
      <c r="L15" s="644"/>
      <c r="M15" s="283" t="s">
        <v>30</v>
      </c>
      <c r="N15" s="284" t="s">
        <v>30</v>
      </c>
      <c r="O15" s="284" t="s">
        <v>30</v>
      </c>
      <c r="P15" s="283" t="s">
        <v>30</v>
      </c>
      <c r="Q15" s="39"/>
      <c r="R15" s="1103"/>
      <c r="S15" s="643" t="s">
        <v>180</v>
      </c>
      <c r="T15" s="26" t="s">
        <v>30</v>
      </c>
      <c r="U15" s="644"/>
      <c r="V15" s="27" t="s">
        <v>30</v>
      </c>
      <c r="W15" s="27" t="s">
        <v>30</v>
      </c>
      <c r="X15" s="27" t="s">
        <v>30</v>
      </c>
      <c r="Y15" s="39"/>
      <c r="Z15" s="1103"/>
      <c r="AA15" s="643" t="s">
        <v>180</v>
      </c>
      <c r="AB15" s="281" t="s">
        <v>30</v>
      </c>
      <c r="AC15" s="644"/>
      <c r="AD15" s="283" t="s">
        <v>30</v>
      </c>
      <c r="AE15" s="284" t="s">
        <v>30</v>
      </c>
      <c r="AF15" s="284" t="s">
        <v>30</v>
      </c>
      <c r="AG15" s="283" t="s">
        <v>30</v>
      </c>
      <c r="AH15" s="39"/>
      <c r="AI15" s="1103"/>
      <c r="AJ15" s="643" t="s">
        <v>180</v>
      </c>
      <c r="AK15" s="29" t="s">
        <v>30</v>
      </c>
      <c r="AL15" s="644"/>
      <c r="AM15" s="52" t="s">
        <v>30</v>
      </c>
      <c r="AN15" s="6" t="s">
        <v>30</v>
      </c>
      <c r="AO15" s="6" t="s">
        <v>30</v>
      </c>
      <c r="AP15" s="52" t="s">
        <v>30</v>
      </c>
      <c r="AQ15" s="39"/>
      <c r="AR15" s="1103"/>
      <c r="AS15" s="643" t="s">
        <v>180</v>
      </c>
      <c r="AT15" s="281">
        <v>1.42</v>
      </c>
      <c r="AU15" s="644">
        <f t="shared" si="5"/>
        <v>33</v>
      </c>
      <c r="AV15" s="283">
        <v>114.67</v>
      </c>
      <c r="AW15" s="284">
        <v>1.1299999999999999</v>
      </c>
      <c r="AX15" s="284">
        <v>19.3</v>
      </c>
      <c r="AY15" s="283">
        <v>90.67</v>
      </c>
      <c r="AZ15" s="39"/>
      <c r="BA15" s="1103"/>
      <c r="BB15" s="643" t="s">
        <v>180</v>
      </c>
      <c r="BC15" s="281">
        <v>2.7</v>
      </c>
      <c r="BD15" s="644">
        <f t="shared" si="6"/>
        <v>28</v>
      </c>
      <c r="BE15" s="283">
        <v>167.33</v>
      </c>
      <c r="BF15" s="284">
        <v>1.75</v>
      </c>
      <c r="BG15" s="284">
        <v>18.27</v>
      </c>
      <c r="BH15" s="283">
        <v>103.67</v>
      </c>
      <c r="BI15" s="39"/>
      <c r="BJ15" s="1103"/>
      <c r="BK15" s="643" t="s">
        <v>180</v>
      </c>
      <c r="BL15" s="281" t="s">
        <v>30</v>
      </c>
      <c r="BM15" s="644"/>
      <c r="BN15" s="283" t="s">
        <v>30</v>
      </c>
      <c r="BO15" s="284" t="s">
        <v>30</v>
      </c>
      <c r="BP15" s="284" t="s">
        <v>30</v>
      </c>
      <c r="BQ15" s="284" t="s">
        <v>30</v>
      </c>
      <c r="BR15" s="39"/>
      <c r="BS15" s="1103"/>
      <c r="BT15" s="643" t="s">
        <v>180</v>
      </c>
      <c r="BU15" s="294" t="s">
        <v>30</v>
      </c>
      <c r="BV15" s="644"/>
      <c r="BW15" s="291" t="s">
        <v>30</v>
      </c>
      <c r="BX15" s="291" t="s">
        <v>30</v>
      </c>
      <c r="BY15" s="291" t="s">
        <v>30</v>
      </c>
      <c r="BZ15" s="291" t="s">
        <v>30</v>
      </c>
      <c r="CA15" s="39"/>
      <c r="CB15" s="30">
        <f t="shared" si="7"/>
        <v>2.06</v>
      </c>
      <c r="CC15" s="645">
        <f t="shared" si="1"/>
        <v>33</v>
      </c>
    </row>
    <row r="16" spans="1:81" ht="13.5" customHeight="1" x14ac:dyDescent="0.25">
      <c r="A16" s="1102" t="s">
        <v>439</v>
      </c>
      <c r="B16" s="638" t="s">
        <v>13</v>
      </c>
      <c r="C16" s="281">
        <v>6.26</v>
      </c>
      <c r="D16" s="644">
        <f>RANK(C16,C$5:C$37)</f>
        <v>1</v>
      </c>
      <c r="E16" s="283">
        <v>101</v>
      </c>
      <c r="F16" s="284">
        <v>3.53</v>
      </c>
      <c r="G16" s="284">
        <v>16.93</v>
      </c>
      <c r="H16" s="18"/>
      <c r="I16" s="1102" t="s">
        <v>439</v>
      </c>
      <c r="J16" s="638" t="s">
        <v>13</v>
      </c>
      <c r="K16" s="281">
        <v>5.01</v>
      </c>
      <c r="L16" s="644">
        <f t="shared" si="2"/>
        <v>5</v>
      </c>
      <c r="M16" s="283">
        <v>248.46</v>
      </c>
      <c r="N16" s="284">
        <v>5</v>
      </c>
      <c r="O16" s="284">
        <v>30.37</v>
      </c>
      <c r="P16" s="283">
        <v>99.67</v>
      </c>
      <c r="Q16" s="18">
        <f>(K16-K5)/60*1000</f>
        <v>13.999999999999996</v>
      </c>
      <c r="R16" s="1102" t="s">
        <v>439</v>
      </c>
      <c r="S16" s="638" t="s">
        <v>13</v>
      </c>
      <c r="T16" s="29">
        <v>5.1100000000000003</v>
      </c>
      <c r="U16" s="644">
        <f t="shared" ref="U16:U37" si="8">RANK(T16,T$5:T$37)</f>
        <v>7</v>
      </c>
      <c r="V16" s="52">
        <v>244.67</v>
      </c>
      <c r="W16" s="6">
        <v>2.33</v>
      </c>
      <c r="X16" s="6">
        <v>24.27</v>
      </c>
      <c r="Y16" s="18"/>
      <c r="Z16" s="1102" t="s">
        <v>439</v>
      </c>
      <c r="AA16" s="638" t="s">
        <v>13</v>
      </c>
      <c r="AB16" s="281">
        <v>4.88</v>
      </c>
      <c r="AC16" s="644">
        <f t="shared" si="3"/>
        <v>5</v>
      </c>
      <c r="AD16" s="283">
        <v>332.5</v>
      </c>
      <c r="AE16" s="284">
        <v>3.82</v>
      </c>
      <c r="AF16" s="284">
        <v>18.22</v>
      </c>
      <c r="AG16" s="283">
        <v>98.33</v>
      </c>
      <c r="AH16" s="18">
        <f>(AB16-AB5)/50*1000</f>
        <v>15.199999999999996</v>
      </c>
      <c r="AI16" s="1102" t="s">
        <v>439</v>
      </c>
      <c r="AJ16" s="638" t="s">
        <v>13</v>
      </c>
      <c r="AK16" s="29">
        <v>4.46</v>
      </c>
      <c r="AL16" s="644">
        <f t="shared" si="4"/>
        <v>21</v>
      </c>
      <c r="AM16" s="52">
        <v>298</v>
      </c>
      <c r="AN16" s="6">
        <v>4.55</v>
      </c>
      <c r="AO16" s="6">
        <v>20.04</v>
      </c>
      <c r="AP16" s="52">
        <v>104.67</v>
      </c>
      <c r="AQ16" s="18">
        <f>(AK16-AK5)/45*1000</f>
        <v>4.888888888888884</v>
      </c>
      <c r="AR16" s="1102" t="s">
        <v>439</v>
      </c>
      <c r="AS16" s="638" t="s">
        <v>13</v>
      </c>
      <c r="AT16" s="281">
        <v>3.37</v>
      </c>
      <c r="AU16" s="644">
        <f t="shared" si="5"/>
        <v>18</v>
      </c>
      <c r="AV16" s="283">
        <v>189.67</v>
      </c>
      <c r="AW16" s="284">
        <v>2.13</v>
      </c>
      <c r="AX16" s="284">
        <v>21.17</v>
      </c>
      <c r="AY16" s="283">
        <v>102.33</v>
      </c>
      <c r="AZ16" s="18">
        <f>(AT16-AT5)/60*1000</f>
        <v>22.333333333333336</v>
      </c>
      <c r="BA16" s="1102" t="s">
        <v>439</v>
      </c>
      <c r="BB16" s="638" t="s">
        <v>13</v>
      </c>
      <c r="BC16" s="281">
        <v>4.33</v>
      </c>
      <c r="BD16" s="644">
        <f t="shared" si="6"/>
        <v>14</v>
      </c>
      <c r="BE16" s="283">
        <v>198.33</v>
      </c>
      <c r="BF16" s="284">
        <v>2.5299999999999998</v>
      </c>
      <c r="BG16" s="284">
        <v>19</v>
      </c>
      <c r="BH16" s="283">
        <v>96.67</v>
      </c>
      <c r="BI16" s="18">
        <f>(BC16-BC5)/50*1000</f>
        <v>35.200000000000003</v>
      </c>
      <c r="BJ16" s="1102" t="s">
        <v>439</v>
      </c>
      <c r="BK16" s="638" t="s">
        <v>13</v>
      </c>
      <c r="BL16" s="281">
        <v>3.67</v>
      </c>
      <c r="BM16" s="644">
        <f t="shared" ref="BM16:BM24" si="9">RANK(BL16,BL$5:BL$37)</f>
        <v>8</v>
      </c>
      <c r="BN16" s="283">
        <v>301</v>
      </c>
      <c r="BO16" s="284">
        <v>3.65</v>
      </c>
      <c r="BP16" s="284">
        <v>23.61</v>
      </c>
      <c r="BQ16" s="284">
        <v>226.33</v>
      </c>
      <c r="BR16" s="18">
        <f>(BL16-BL5)/40*1000</f>
        <v>38</v>
      </c>
      <c r="BS16" s="1102" t="s">
        <v>439</v>
      </c>
      <c r="BT16" s="638" t="s">
        <v>13</v>
      </c>
      <c r="BU16" s="294">
        <v>3.19</v>
      </c>
      <c r="BV16" s="644">
        <f t="shared" ref="BV16:BV37" si="10">RANK(BU16,BU$5:BU$37)</f>
        <v>11</v>
      </c>
      <c r="BW16" s="291">
        <v>146.66999999999999</v>
      </c>
      <c r="BX16" s="291">
        <v>33.979999999999997</v>
      </c>
      <c r="BY16" s="291">
        <v>24.22</v>
      </c>
      <c r="BZ16" s="291">
        <v>100.67</v>
      </c>
      <c r="CA16" s="18"/>
      <c r="CB16" s="30">
        <f t="shared" si="7"/>
        <v>4.4755555555555553</v>
      </c>
      <c r="CC16" s="645">
        <f t="shared" si="1"/>
        <v>11</v>
      </c>
    </row>
    <row r="17" spans="1:81" ht="13.5" customHeight="1" x14ac:dyDescent="0.25">
      <c r="A17" s="1103"/>
      <c r="B17" s="643" t="s">
        <v>14</v>
      </c>
      <c r="C17" s="281">
        <v>5.22</v>
      </c>
      <c r="D17" s="644">
        <f t="shared" ref="D17:D37" si="11">RANK(C17,C$5:C$37)</f>
        <v>5</v>
      </c>
      <c r="E17" s="283">
        <v>79.67</v>
      </c>
      <c r="F17" s="284">
        <v>3.17</v>
      </c>
      <c r="G17" s="284">
        <v>21.17</v>
      </c>
      <c r="H17" s="18"/>
      <c r="I17" s="1103"/>
      <c r="J17" s="643" t="s">
        <v>14</v>
      </c>
      <c r="K17" s="281">
        <v>4.2300000000000004</v>
      </c>
      <c r="L17" s="644">
        <f t="shared" si="2"/>
        <v>12</v>
      </c>
      <c r="M17" s="283">
        <v>243.05</v>
      </c>
      <c r="N17" s="284">
        <v>3.22</v>
      </c>
      <c r="O17" s="284">
        <v>24.01</v>
      </c>
      <c r="P17" s="283">
        <v>99</v>
      </c>
      <c r="Q17" s="18">
        <f t="shared" ref="Q17:Q24" si="12">(K17-K6)/60*1000</f>
        <v>12.833333333333341</v>
      </c>
      <c r="R17" s="1103"/>
      <c r="S17" s="643" t="s">
        <v>14</v>
      </c>
      <c r="T17" s="29">
        <v>4.05</v>
      </c>
      <c r="U17" s="644">
        <f t="shared" si="8"/>
        <v>11</v>
      </c>
      <c r="V17" s="52">
        <v>214.33</v>
      </c>
      <c r="W17" s="6">
        <v>2.0699999999999998</v>
      </c>
      <c r="X17" s="6">
        <v>22.9</v>
      </c>
      <c r="Y17" s="18"/>
      <c r="Z17" s="1103"/>
      <c r="AA17" s="643" t="s">
        <v>14</v>
      </c>
      <c r="AB17" s="281">
        <v>5.66</v>
      </c>
      <c r="AC17" s="644">
        <f t="shared" si="3"/>
        <v>2</v>
      </c>
      <c r="AD17" s="283">
        <v>321.67</v>
      </c>
      <c r="AE17" s="284">
        <v>4.21</v>
      </c>
      <c r="AF17" s="284">
        <v>22.74</v>
      </c>
      <c r="AG17" s="283">
        <v>106.67</v>
      </c>
      <c r="AH17" s="18">
        <f t="shared" ref="AH17:AH24" si="13">(AB17-AB6)/50*1000</f>
        <v>18.800000000000008</v>
      </c>
      <c r="AI17" s="1103"/>
      <c r="AJ17" s="643" t="s">
        <v>14</v>
      </c>
      <c r="AK17" s="29">
        <v>5.26</v>
      </c>
      <c r="AL17" s="644">
        <f t="shared" si="4"/>
        <v>12</v>
      </c>
      <c r="AM17" s="52">
        <v>256</v>
      </c>
      <c r="AN17" s="6">
        <v>4.37</v>
      </c>
      <c r="AO17" s="6">
        <v>24.36</v>
      </c>
      <c r="AP17" s="52">
        <v>98.67</v>
      </c>
      <c r="AQ17" s="18">
        <f t="shared" ref="AQ17:AQ24" si="14">(AK17-AK6)/45*1000</f>
        <v>14.66666666666667</v>
      </c>
      <c r="AR17" s="1103"/>
      <c r="AS17" s="643" t="s">
        <v>14</v>
      </c>
      <c r="AT17" s="281">
        <v>3.89</v>
      </c>
      <c r="AU17" s="644">
        <f t="shared" si="5"/>
        <v>12</v>
      </c>
      <c r="AV17" s="283">
        <v>214.67</v>
      </c>
      <c r="AW17" s="284">
        <v>2.63</v>
      </c>
      <c r="AX17" s="284">
        <v>21.57</v>
      </c>
      <c r="AY17" s="283">
        <v>104.67</v>
      </c>
      <c r="AZ17" s="18">
        <f t="shared" ref="AZ17:AZ26" si="15">(AT17-AT6)/60*1000</f>
        <v>23.833333333333336</v>
      </c>
      <c r="BA17" s="1103"/>
      <c r="BB17" s="643" t="s">
        <v>14</v>
      </c>
      <c r="BC17" s="281">
        <v>4.5599999999999996</v>
      </c>
      <c r="BD17" s="644">
        <f t="shared" si="6"/>
        <v>12</v>
      </c>
      <c r="BE17" s="283">
        <v>177</v>
      </c>
      <c r="BF17" s="284">
        <v>4.17</v>
      </c>
      <c r="BG17" s="284">
        <v>22.3</v>
      </c>
      <c r="BH17" s="283">
        <v>99.33</v>
      </c>
      <c r="BI17" s="18">
        <f t="shared" ref="BI17:BI26" si="16">(BC17-BC6)/50*1000</f>
        <v>24.599999999999991</v>
      </c>
      <c r="BJ17" s="1103"/>
      <c r="BK17" s="643" t="s">
        <v>14</v>
      </c>
      <c r="BL17" s="281">
        <v>3.02</v>
      </c>
      <c r="BM17" s="644">
        <f t="shared" si="9"/>
        <v>14</v>
      </c>
      <c r="BN17" s="283">
        <v>245.33</v>
      </c>
      <c r="BO17" s="284">
        <v>3.3</v>
      </c>
      <c r="BP17" s="284">
        <v>23.48</v>
      </c>
      <c r="BQ17" s="284">
        <v>220.2</v>
      </c>
      <c r="BR17" s="18">
        <f t="shared" ref="BR17:BR24" si="17">(BL17-BL6)/40*1000</f>
        <v>29.75</v>
      </c>
      <c r="BS17" s="1103"/>
      <c r="BT17" s="643" t="s">
        <v>14</v>
      </c>
      <c r="BU17" s="294">
        <v>2.59</v>
      </c>
      <c r="BV17" s="644">
        <f t="shared" si="10"/>
        <v>18</v>
      </c>
      <c r="BW17" s="291">
        <v>116.33</v>
      </c>
      <c r="BX17" s="291">
        <v>26.58</v>
      </c>
      <c r="BY17" s="291">
        <v>19.2</v>
      </c>
      <c r="BZ17" s="291">
        <v>105.67</v>
      </c>
      <c r="CA17" s="18"/>
      <c r="CB17" s="30">
        <f t="shared" si="7"/>
        <v>4.275555555555556</v>
      </c>
      <c r="CC17" s="645">
        <f t="shared" si="1"/>
        <v>13</v>
      </c>
    </row>
    <row r="18" spans="1:81" ht="13.5" customHeight="1" x14ac:dyDescent="0.25">
      <c r="A18" s="1103"/>
      <c r="B18" s="643" t="s">
        <v>15</v>
      </c>
      <c r="C18" s="281">
        <v>5</v>
      </c>
      <c r="D18" s="644">
        <f t="shared" si="11"/>
        <v>7</v>
      </c>
      <c r="E18" s="283">
        <v>95.67</v>
      </c>
      <c r="F18" s="284">
        <v>3.13</v>
      </c>
      <c r="G18" s="284">
        <v>19.07</v>
      </c>
      <c r="H18" s="18"/>
      <c r="I18" s="1103"/>
      <c r="J18" s="643" t="s">
        <v>15</v>
      </c>
      <c r="K18" s="281">
        <v>3.55</v>
      </c>
      <c r="L18" s="644">
        <f t="shared" si="2"/>
        <v>19</v>
      </c>
      <c r="M18" s="283">
        <v>231.79</v>
      </c>
      <c r="N18" s="284">
        <v>2.9</v>
      </c>
      <c r="O18" s="284">
        <v>23.33</v>
      </c>
      <c r="P18" s="283">
        <v>99</v>
      </c>
      <c r="Q18" s="18">
        <f t="shared" si="12"/>
        <v>15.166666666666661</v>
      </c>
      <c r="R18" s="1103"/>
      <c r="S18" s="643" t="s">
        <v>15</v>
      </c>
      <c r="T18" s="29">
        <v>3.45</v>
      </c>
      <c r="U18" s="644">
        <f t="shared" si="8"/>
        <v>13</v>
      </c>
      <c r="V18" s="52">
        <v>216.33</v>
      </c>
      <c r="W18" s="6">
        <v>1.7</v>
      </c>
      <c r="X18" s="6">
        <v>23.53</v>
      </c>
      <c r="Y18" s="18"/>
      <c r="Z18" s="1103"/>
      <c r="AA18" s="643" t="s">
        <v>15</v>
      </c>
      <c r="AB18" s="281">
        <v>5.25</v>
      </c>
      <c r="AC18" s="644">
        <f t="shared" si="3"/>
        <v>4</v>
      </c>
      <c r="AD18" s="283">
        <v>321.17</v>
      </c>
      <c r="AE18" s="284">
        <v>4.3600000000000003</v>
      </c>
      <c r="AF18" s="284">
        <v>19.91</v>
      </c>
      <c r="AG18" s="283">
        <v>101</v>
      </c>
      <c r="AH18" s="18">
        <f t="shared" si="13"/>
        <v>10.600000000000005</v>
      </c>
      <c r="AI18" s="1103"/>
      <c r="AJ18" s="643" t="s">
        <v>15</v>
      </c>
      <c r="AK18" s="29">
        <v>5.09</v>
      </c>
      <c r="AL18" s="644">
        <f t="shared" si="4"/>
        <v>16</v>
      </c>
      <c r="AM18" s="52">
        <v>328.33</v>
      </c>
      <c r="AN18" s="6">
        <v>4.17</v>
      </c>
      <c r="AO18" s="6">
        <v>23.35</v>
      </c>
      <c r="AP18" s="52">
        <v>104.67</v>
      </c>
      <c r="AQ18" s="18">
        <f t="shared" si="14"/>
        <v>-1.7777777777777795</v>
      </c>
      <c r="AR18" s="1103"/>
      <c r="AS18" s="643" t="s">
        <v>15</v>
      </c>
      <c r="AT18" s="281">
        <v>3.41</v>
      </c>
      <c r="AU18" s="644">
        <f t="shared" si="5"/>
        <v>17</v>
      </c>
      <c r="AV18" s="283">
        <v>193.67</v>
      </c>
      <c r="AW18" s="284">
        <v>2.0699999999999998</v>
      </c>
      <c r="AX18" s="284">
        <v>20.9</v>
      </c>
      <c r="AY18" s="283">
        <v>104.67</v>
      </c>
      <c r="AZ18" s="18">
        <f t="shared" si="15"/>
        <v>20.833333333333332</v>
      </c>
      <c r="BA18" s="1103"/>
      <c r="BB18" s="643" t="s">
        <v>15</v>
      </c>
      <c r="BC18" s="281">
        <v>3.95</v>
      </c>
      <c r="BD18" s="644">
        <f t="shared" si="6"/>
        <v>18</v>
      </c>
      <c r="BE18" s="283">
        <v>171</v>
      </c>
      <c r="BF18" s="284">
        <v>3.25</v>
      </c>
      <c r="BG18" s="284">
        <v>19.13</v>
      </c>
      <c r="BH18" s="283">
        <v>100.33</v>
      </c>
      <c r="BI18" s="18">
        <f t="shared" si="16"/>
        <v>13.400000000000007</v>
      </c>
      <c r="BJ18" s="1103"/>
      <c r="BK18" s="643" t="s">
        <v>15</v>
      </c>
      <c r="BL18" s="281">
        <v>3.96</v>
      </c>
      <c r="BM18" s="644">
        <f t="shared" si="9"/>
        <v>5</v>
      </c>
      <c r="BN18" s="283">
        <v>290</v>
      </c>
      <c r="BO18" s="284">
        <v>3.97</v>
      </c>
      <c r="BP18" s="284">
        <v>23.94</v>
      </c>
      <c r="BQ18" s="284">
        <v>229.57</v>
      </c>
      <c r="BR18" s="18">
        <f t="shared" si="17"/>
        <v>37.5</v>
      </c>
      <c r="BS18" s="1103"/>
      <c r="BT18" s="643" t="s">
        <v>15</v>
      </c>
      <c r="BU18" s="294">
        <v>2.69</v>
      </c>
      <c r="BV18" s="644">
        <f t="shared" si="10"/>
        <v>16</v>
      </c>
      <c r="BW18" s="291">
        <v>131</v>
      </c>
      <c r="BX18" s="291">
        <v>28.75</v>
      </c>
      <c r="BY18" s="291">
        <v>23.92</v>
      </c>
      <c r="BZ18" s="291">
        <v>100.67</v>
      </c>
      <c r="CA18" s="18"/>
      <c r="CB18" s="30">
        <f t="shared" si="7"/>
        <v>4.0388888888888879</v>
      </c>
      <c r="CC18" s="645">
        <f t="shared" si="1"/>
        <v>16</v>
      </c>
    </row>
    <row r="19" spans="1:81" ht="13.5" customHeight="1" x14ac:dyDescent="0.25">
      <c r="A19" s="1103"/>
      <c r="B19" s="643" t="s">
        <v>16</v>
      </c>
      <c r="C19" s="281">
        <v>5.55</v>
      </c>
      <c r="D19" s="644">
        <f t="shared" si="11"/>
        <v>3</v>
      </c>
      <c r="E19" s="283">
        <v>85</v>
      </c>
      <c r="F19" s="284">
        <v>3.23</v>
      </c>
      <c r="G19" s="284">
        <v>21</v>
      </c>
      <c r="H19" s="18"/>
      <c r="I19" s="1103"/>
      <c r="J19" s="643" t="s">
        <v>16</v>
      </c>
      <c r="K19" s="281">
        <v>4.4000000000000004</v>
      </c>
      <c r="L19" s="644">
        <f t="shared" si="2"/>
        <v>10</v>
      </c>
      <c r="M19" s="283">
        <v>245.44</v>
      </c>
      <c r="N19" s="284">
        <v>3.9</v>
      </c>
      <c r="O19" s="284">
        <v>24.45</v>
      </c>
      <c r="P19" s="283">
        <v>99.33</v>
      </c>
      <c r="Q19" s="18">
        <f t="shared" si="12"/>
        <v>14.000000000000005</v>
      </c>
      <c r="R19" s="1103"/>
      <c r="S19" s="643" t="s">
        <v>16</v>
      </c>
      <c r="T19" s="29">
        <v>3.54</v>
      </c>
      <c r="U19" s="644">
        <f t="shared" si="8"/>
        <v>12</v>
      </c>
      <c r="V19" s="52">
        <v>224</v>
      </c>
      <c r="W19" s="6">
        <v>1.52</v>
      </c>
      <c r="X19" s="6">
        <v>22.2</v>
      </c>
      <c r="Y19" s="18"/>
      <c r="Z19" s="1103"/>
      <c r="AA19" s="643" t="s">
        <v>16</v>
      </c>
      <c r="AB19" s="281">
        <v>5.71</v>
      </c>
      <c r="AC19" s="644">
        <f t="shared" si="3"/>
        <v>1</v>
      </c>
      <c r="AD19" s="283">
        <v>292.83</v>
      </c>
      <c r="AE19" s="284">
        <v>5.62</v>
      </c>
      <c r="AF19" s="284">
        <v>20.14</v>
      </c>
      <c r="AG19" s="283">
        <v>107</v>
      </c>
      <c r="AH19" s="18">
        <f t="shared" si="13"/>
        <v>20</v>
      </c>
      <c r="AI19" s="1103"/>
      <c r="AJ19" s="643" t="s">
        <v>16</v>
      </c>
      <c r="AK19" s="29">
        <v>5.82</v>
      </c>
      <c r="AL19" s="644">
        <f t="shared" si="4"/>
        <v>6</v>
      </c>
      <c r="AM19" s="52">
        <v>303.33</v>
      </c>
      <c r="AN19" s="6">
        <v>5.16</v>
      </c>
      <c r="AO19" s="6">
        <v>17.46</v>
      </c>
      <c r="AP19" s="52">
        <v>98</v>
      </c>
      <c r="AQ19" s="18">
        <f t="shared" si="14"/>
        <v>20.888888888888896</v>
      </c>
      <c r="AR19" s="1103"/>
      <c r="AS19" s="643" t="s">
        <v>16</v>
      </c>
      <c r="AT19" s="281">
        <v>2.98</v>
      </c>
      <c r="AU19" s="644">
        <f t="shared" si="5"/>
        <v>21</v>
      </c>
      <c r="AV19" s="283">
        <v>164.33</v>
      </c>
      <c r="AW19" s="284">
        <v>1.9</v>
      </c>
      <c r="AX19" s="284">
        <v>21.57</v>
      </c>
      <c r="AY19" s="283">
        <v>107</v>
      </c>
      <c r="AZ19" s="18">
        <f t="shared" si="15"/>
        <v>19</v>
      </c>
      <c r="BA19" s="1103"/>
      <c r="BB19" s="643" t="s">
        <v>16</v>
      </c>
      <c r="BC19" s="281">
        <v>3.7</v>
      </c>
      <c r="BD19" s="644">
        <f t="shared" si="6"/>
        <v>19</v>
      </c>
      <c r="BE19" s="283">
        <v>119.33</v>
      </c>
      <c r="BF19" s="284">
        <v>3.43</v>
      </c>
      <c r="BG19" s="284">
        <v>19.3</v>
      </c>
      <c r="BH19" s="283">
        <v>103.33</v>
      </c>
      <c r="BI19" s="18">
        <f t="shared" si="16"/>
        <v>25.8</v>
      </c>
      <c r="BJ19" s="1103"/>
      <c r="BK19" s="643" t="s">
        <v>16</v>
      </c>
      <c r="BL19" s="281">
        <v>2.74</v>
      </c>
      <c r="BM19" s="644">
        <f t="shared" si="9"/>
        <v>17</v>
      </c>
      <c r="BN19" s="283">
        <v>220</v>
      </c>
      <c r="BO19" s="284">
        <v>3.08</v>
      </c>
      <c r="BP19" s="284">
        <v>23.74</v>
      </c>
      <c r="BQ19" s="284">
        <v>217.2</v>
      </c>
      <c r="BR19" s="18">
        <f t="shared" si="17"/>
        <v>18.000000000000007</v>
      </c>
      <c r="BS19" s="1103"/>
      <c r="BT19" s="643" t="s">
        <v>16</v>
      </c>
      <c r="BU19" s="294">
        <v>3.31</v>
      </c>
      <c r="BV19" s="644">
        <f t="shared" si="10"/>
        <v>8</v>
      </c>
      <c r="BW19" s="291">
        <v>99.33</v>
      </c>
      <c r="BX19" s="291">
        <v>41.49</v>
      </c>
      <c r="BY19" s="291">
        <v>18.7</v>
      </c>
      <c r="BZ19" s="291">
        <v>109</v>
      </c>
      <c r="CA19" s="18"/>
      <c r="CB19" s="30">
        <f t="shared" si="7"/>
        <v>4.1944444444444455</v>
      </c>
      <c r="CC19" s="645">
        <f t="shared" si="1"/>
        <v>14</v>
      </c>
    </row>
    <row r="20" spans="1:81" ht="13.5" customHeight="1" x14ac:dyDescent="0.25">
      <c r="A20" s="1103"/>
      <c r="B20" s="643" t="s">
        <v>56</v>
      </c>
      <c r="C20" s="281">
        <v>4.12</v>
      </c>
      <c r="D20" s="644">
        <f t="shared" si="11"/>
        <v>14</v>
      </c>
      <c r="E20" s="283">
        <v>97</v>
      </c>
      <c r="F20" s="284">
        <v>3.77</v>
      </c>
      <c r="G20" s="284">
        <v>20.8</v>
      </c>
      <c r="H20" s="18"/>
      <c r="I20" s="1103"/>
      <c r="J20" s="643" t="s">
        <v>56</v>
      </c>
      <c r="K20" s="281">
        <v>3.27</v>
      </c>
      <c r="L20" s="644">
        <f t="shared" si="2"/>
        <v>21</v>
      </c>
      <c r="M20" s="283">
        <v>220.15</v>
      </c>
      <c r="N20" s="284">
        <v>2.87</v>
      </c>
      <c r="O20" s="284">
        <v>21.18</v>
      </c>
      <c r="P20" s="283">
        <v>98.33</v>
      </c>
      <c r="Q20" s="18">
        <f t="shared" si="12"/>
        <v>13.833333333333334</v>
      </c>
      <c r="R20" s="1103"/>
      <c r="S20" s="643" t="s">
        <v>56</v>
      </c>
      <c r="T20" s="29">
        <v>5.37</v>
      </c>
      <c r="U20" s="644">
        <f t="shared" si="8"/>
        <v>4</v>
      </c>
      <c r="V20" s="52">
        <v>264.67</v>
      </c>
      <c r="W20" s="6">
        <v>2.4500000000000002</v>
      </c>
      <c r="X20" s="6">
        <v>24.03</v>
      </c>
      <c r="Y20" s="18"/>
      <c r="Z20" s="1103"/>
      <c r="AA20" s="643" t="s">
        <v>56</v>
      </c>
      <c r="AB20" s="281">
        <v>4.2699999999999996</v>
      </c>
      <c r="AC20" s="644">
        <f t="shared" si="3"/>
        <v>9</v>
      </c>
      <c r="AD20" s="283">
        <v>339.17</v>
      </c>
      <c r="AE20" s="284">
        <v>3.73</v>
      </c>
      <c r="AF20" s="284">
        <v>22.44</v>
      </c>
      <c r="AG20" s="283">
        <v>100.33</v>
      </c>
      <c r="AH20" s="18">
        <f t="shared" si="13"/>
        <v>13.199999999999994</v>
      </c>
      <c r="AI20" s="1103"/>
      <c r="AJ20" s="643" t="s">
        <v>56</v>
      </c>
      <c r="AK20" s="29">
        <v>5.55</v>
      </c>
      <c r="AL20" s="644">
        <f t="shared" si="4"/>
        <v>10</v>
      </c>
      <c r="AM20" s="52">
        <v>310.67</v>
      </c>
      <c r="AN20" s="6">
        <v>3.84</v>
      </c>
      <c r="AO20" s="6">
        <v>23.97</v>
      </c>
      <c r="AP20" s="52">
        <v>97.67</v>
      </c>
      <c r="AQ20" s="18">
        <f t="shared" si="14"/>
        <v>29.555555555555557</v>
      </c>
      <c r="AR20" s="1103"/>
      <c r="AS20" s="643" t="s">
        <v>56</v>
      </c>
      <c r="AT20" s="281">
        <v>3.85</v>
      </c>
      <c r="AU20" s="644">
        <f t="shared" si="5"/>
        <v>13</v>
      </c>
      <c r="AV20" s="283">
        <v>211.67</v>
      </c>
      <c r="AW20" s="284">
        <v>2.6</v>
      </c>
      <c r="AX20" s="284">
        <v>21.63</v>
      </c>
      <c r="AY20" s="283">
        <v>101.67</v>
      </c>
      <c r="AZ20" s="18">
        <f t="shared" si="15"/>
        <v>24.500000000000004</v>
      </c>
      <c r="BA20" s="1103"/>
      <c r="BB20" s="643" t="s">
        <v>56</v>
      </c>
      <c r="BC20" s="281">
        <v>3.59</v>
      </c>
      <c r="BD20" s="644">
        <f t="shared" si="6"/>
        <v>20</v>
      </c>
      <c r="BE20" s="283">
        <v>176.67</v>
      </c>
      <c r="BF20" s="284">
        <v>2.5299999999999998</v>
      </c>
      <c r="BG20" s="284">
        <v>22.53</v>
      </c>
      <c r="BH20" s="283">
        <v>89.67</v>
      </c>
      <c r="BI20" s="18">
        <f t="shared" si="16"/>
        <v>15.999999999999996</v>
      </c>
      <c r="BJ20" s="1103"/>
      <c r="BK20" s="643" t="s">
        <v>56</v>
      </c>
      <c r="BL20" s="281">
        <v>3.02</v>
      </c>
      <c r="BM20" s="644">
        <f t="shared" si="9"/>
        <v>14</v>
      </c>
      <c r="BN20" s="283">
        <v>238</v>
      </c>
      <c r="BO20" s="284">
        <v>3.33</v>
      </c>
      <c r="BP20" s="284">
        <v>23.91</v>
      </c>
      <c r="BQ20" s="284">
        <v>221.27</v>
      </c>
      <c r="BR20" s="18">
        <f t="shared" si="17"/>
        <v>19.75</v>
      </c>
      <c r="BS20" s="1103"/>
      <c r="BT20" s="643" t="s">
        <v>56</v>
      </c>
      <c r="BU20" s="294">
        <v>2.65</v>
      </c>
      <c r="BV20" s="644">
        <f t="shared" si="10"/>
        <v>17</v>
      </c>
      <c r="BW20" s="291">
        <v>122.33</v>
      </c>
      <c r="BX20" s="291">
        <v>31.59</v>
      </c>
      <c r="BY20" s="291">
        <v>18.14</v>
      </c>
      <c r="BZ20" s="291">
        <v>107</v>
      </c>
      <c r="CA20" s="18"/>
      <c r="CB20" s="30">
        <f t="shared" si="7"/>
        <v>3.9655555555555555</v>
      </c>
      <c r="CC20" s="645">
        <f t="shared" si="1"/>
        <v>19</v>
      </c>
    </row>
    <row r="21" spans="1:81" ht="13.5" customHeight="1" x14ac:dyDescent="0.25">
      <c r="A21" s="1103"/>
      <c r="B21" s="643" t="s">
        <v>57</v>
      </c>
      <c r="C21" s="281">
        <v>2.98</v>
      </c>
      <c r="D21" s="644">
        <f t="shared" si="11"/>
        <v>19</v>
      </c>
      <c r="E21" s="283">
        <v>37.33</v>
      </c>
      <c r="F21" s="284">
        <v>1.9</v>
      </c>
      <c r="G21" s="284">
        <v>17.170000000000002</v>
      </c>
      <c r="H21" s="18"/>
      <c r="I21" s="1103"/>
      <c r="J21" s="643" t="s">
        <v>57</v>
      </c>
      <c r="K21" s="281">
        <v>4.67</v>
      </c>
      <c r="L21" s="644">
        <f t="shared" si="2"/>
        <v>8</v>
      </c>
      <c r="M21" s="283">
        <v>247.77</v>
      </c>
      <c r="N21" s="284">
        <v>4.3899999999999997</v>
      </c>
      <c r="O21" s="284">
        <v>27.42</v>
      </c>
      <c r="P21" s="283">
        <v>98</v>
      </c>
      <c r="Q21" s="18">
        <f t="shared" si="12"/>
        <v>12.5</v>
      </c>
      <c r="R21" s="1103"/>
      <c r="S21" s="643" t="s">
        <v>57</v>
      </c>
      <c r="T21" s="29">
        <v>3.31</v>
      </c>
      <c r="U21" s="644">
        <f t="shared" si="8"/>
        <v>14</v>
      </c>
      <c r="V21" s="52">
        <v>215.67</v>
      </c>
      <c r="W21" s="6">
        <v>1.85</v>
      </c>
      <c r="X21" s="6">
        <v>23.1</v>
      </c>
      <c r="Y21" s="18"/>
      <c r="Z21" s="1103"/>
      <c r="AA21" s="643" t="s">
        <v>57</v>
      </c>
      <c r="AB21" s="281">
        <v>5.61</v>
      </c>
      <c r="AC21" s="644">
        <f t="shared" si="3"/>
        <v>3</v>
      </c>
      <c r="AD21" s="283">
        <v>317</v>
      </c>
      <c r="AE21" s="284">
        <v>4.6900000000000004</v>
      </c>
      <c r="AF21" s="284">
        <v>16.78</v>
      </c>
      <c r="AG21" s="283">
        <v>107.33</v>
      </c>
      <c r="AH21" s="18">
        <f t="shared" si="13"/>
        <v>26.800000000000015</v>
      </c>
      <c r="AI21" s="1103"/>
      <c r="AJ21" s="643" t="s">
        <v>57</v>
      </c>
      <c r="AK21" s="29">
        <v>5.81</v>
      </c>
      <c r="AL21" s="644">
        <f t="shared" si="4"/>
        <v>8</v>
      </c>
      <c r="AM21" s="52">
        <v>318</v>
      </c>
      <c r="AN21" s="6">
        <v>5.4</v>
      </c>
      <c r="AO21" s="6">
        <v>19.239999999999998</v>
      </c>
      <c r="AP21" s="52">
        <v>96.33</v>
      </c>
      <c r="AQ21" s="18">
        <f t="shared" si="14"/>
        <v>13.333333333333325</v>
      </c>
      <c r="AR21" s="1103"/>
      <c r="AS21" s="643" t="s">
        <v>57</v>
      </c>
      <c r="AT21" s="281">
        <v>2.9</v>
      </c>
      <c r="AU21" s="644">
        <f t="shared" si="5"/>
        <v>22</v>
      </c>
      <c r="AV21" s="283">
        <v>165.67</v>
      </c>
      <c r="AW21" s="284">
        <v>1.83</v>
      </c>
      <c r="AX21" s="284">
        <v>20.83</v>
      </c>
      <c r="AY21" s="283">
        <v>104.67</v>
      </c>
      <c r="AZ21" s="18">
        <f t="shared" si="15"/>
        <v>19.166666666666664</v>
      </c>
      <c r="BA21" s="1103"/>
      <c r="BB21" s="643" t="s">
        <v>57</v>
      </c>
      <c r="BC21" s="281">
        <v>4.47</v>
      </c>
      <c r="BD21" s="644">
        <f t="shared" si="6"/>
        <v>13</v>
      </c>
      <c r="BE21" s="283">
        <v>150</v>
      </c>
      <c r="BF21" s="284">
        <v>4.1900000000000004</v>
      </c>
      <c r="BG21" s="284">
        <v>18</v>
      </c>
      <c r="BH21" s="283">
        <v>92.67</v>
      </c>
      <c r="BI21" s="18">
        <f t="shared" si="16"/>
        <v>18.399999999999999</v>
      </c>
      <c r="BJ21" s="1103"/>
      <c r="BK21" s="643" t="s">
        <v>57</v>
      </c>
      <c r="BL21" s="281">
        <v>2.77</v>
      </c>
      <c r="BM21" s="644">
        <f t="shared" si="9"/>
        <v>16</v>
      </c>
      <c r="BN21" s="283">
        <v>230</v>
      </c>
      <c r="BO21" s="284">
        <v>2.85</v>
      </c>
      <c r="BP21" s="284">
        <v>23.32</v>
      </c>
      <c r="BQ21" s="284">
        <v>219.5</v>
      </c>
      <c r="BR21" s="18">
        <f t="shared" si="17"/>
        <v>25.500000000000004</v>
      </c>
      <c r="BS21" s="1103"/>
      <c r="BT21" s="643" t="s">
        <v>57</v>
      </c>
      <c r="BU21" s="294">
        <v>3.1</v>
      </c>
      <c r="BV21" s="644">
        <f t="shared" si="10"/>
        <v>12</v>
      </c>
      <c r="BW21" s="291">
        <v>103.67</v>
      </c>
      <c r="BX21" s="291">
        <v>32.590000000000003</v>
      </c>
      <c r="BY21" s="291">
        <v>19.059999999999999</v>
      </c>
      <c r="BZ21" s="291">
        <v>101.67</v>
      </c>
      <c r="CA21" s="18"/>
      <c r="CB21" s="30">
        <f t="shared" si="7"/>
        <v>3.9577777777777783</v>
      </c>
      <c r="CC21" s="645">
        <f t="shared" si="1"/>
        <v>20</v>
      </c>
    </row>
    <row r="22" spans="1:81" ht="13.5" customHeight="1" x14ac:dyDescent="0.25">
      <c r="A22" s="1103"/>
      <c r="B22" s="643" t="s">
        <v>58</v>
      </c>
      <c r="C22" s="281">
        <v>4.6500000000000004</v>
      </c>
      <c r="D22" s="644">
        <f t="shared" si="11"/>
        <v>9</v>
      </c>
      <c r="E22" s="283">
        <v>84.33</v>
      </c>
      <c r="F22" s="284">
        <v>3.23</v>
      </c>
      <c r="G22" s="284">
        <v>18.5</v>
      </c>
      <c r="H22" s="18"/>
      <c r="I22" s="1103"/>
      <c r="J22" s="643" t="s">
        <v>58</v>
      </c>
      <c r="K22" s="281">
        <v>4.21</v>
      </c>
      <c r="L22" s="644">
        <f t="shared" si="2"/>
        <v>13</v>
      </c>
      <c r="M22" s="283">
        <v>240.63</v>
      </c>
      <c r="N22" s="284">
        <v>3.16</v>
      </c>
      <c r="O22" s="284">
        <v>23.92</v>
      </c>
      <c r="P22" s="283">
        <v>96</v>
      </c>
      <c r="Q22" s="18">
        <f t="shared" si="12"/>
        <v>17.166666666666664</v>
      </c>
      <c r="R22" s="1103"/>
      <c r="S22" s="643" t="s">
        <v>58</v>
      </c>
      <c r="T22" s="29" t="s">
        <v>30</v>
      </c>
      <c r="U22" s="644"/>
      <c r="V22" s="52" t="s">
        <v>30</v>
      </c>
      <c r="W22" s="6" t="s">
        <v>30</v>
      </c>
      <c r="X22" s="6" t="s">
        <v>30</v>
      </c>
      <c r="Y22" s="18"/>
      <c r="Z22" s="1103"/>
      <c r="AA22" s="643" t="s">
        <v>58</v>
      </c>
      <c r="AB22" s="281">
        <v>4.08</v>
      </c>
      <c r="AC22" s="644">
        <f t="shared" si="3"/>
        <v>12</v>
      </c>
      <c r="AD22" s="283">
        <v>347.33</v>
      </c>
      <c r="AE22" s="284">
        <v>2.66</v>
      </c>
      <c r="AF22" s="284">
        <v>18.54</v>
      </c>
      <c r="AG22" s="283">
        <v>110.67</v>
      </c>
      <c r="AH22" s="18">
        <f t="shared" si="13"/>
        <v>3.6000000000000032</v>
      </c>
      <c r="AI22" s="1103"/>
      <c r="AJ22" s="643" t="s">
        <v>58</v>
      </c>
      <c r="AK22" s="29">
        <v>5.91</v>
      </c>
      <c r="AL22" s="644">
        <f t="shared" si="4"/>
        <v>5</v>
      </c>
      <c r="AM22" s="52">
        <v>320</v>
      </c>
      <c r="AN22" s="6">
        <v>3.35</v>
      </c>
      <c r="AO22" s="6">
        <v>20.75</v>
      </c>
      <c r="AP22" s="52">
        <v>109.33</v>
      </c>
      <c r="AQ22" s="18">
        <f t="shared" si="14"/>
        <v>31.333333333333339</v>
      </c>
      <c r="AR22" s="1103"/>
      <c r="AS22" s="643" t="s">
        <v>58</v>
      </c>
      <c r="AT22" s="281">
        <v>3.05</v>
      </c>
      <c r="AU22" s="644">
        <f t="shared" si="5"/>
        <v>20</v>
      </c>
      <c r="AV22" s="283">
        <v>174.33</v>
      </c>
      <c r="AW22" s="284">
        <v>1.8</v>
      </c>
      <c r="AX22" s="284">
        <v>20.83</v>
      </c>
      <c r="AY22" s="283">
        <v>108</v>
      </c>
      <c r="AZ22" s="18">
        <f t="shared" si="15"/>
        <v>20.833333333333329</v>
      </c>
      <c r="BA22" s="1103"/>
      <c r="BB22" s="643" t="s">
        <v>58</v>
      </c>
      <c r="BC22" s="281">
        <v>4.6100000000000003</v>
      </c>
      <c r="BD22" s="644">
        <f t="shared" si="6"/>
        <v>11</v>
      </c>
      <c r="BE22" s="283">
        <v>215.33</v>
      </c>
      <c r="BF22" s="284">
        <v>3.37</v>
      </c>
      <c r="BG22" s="284">
        <v>19.5</v>
      </c>
      <c r="BH22" s="283">
        <v>104</v>
      </c>
      <c r="BI22" s="18">
        <f t="shared" si="16"/>
        <v>21.400000000000006</v>
      </c>
      <c r="BJ22" s="1103"/>
      <c r="BK22" s="643" t="s">
        <v>58</v>
      </c>
      <c r="BL22" s="281">
        <v>2.52</v>
      </c>
      <c r="BM22" s="644">
        <f t="shared" si="9"/>
        <v>18</v>
      </c>
      <c r="BN22" s="283">
        <v>206</v>
      </c>
      <c r="BO22" s="284">
        <v>2.75</v>
      </c>
      <c r="BP22" s="284">
        <v>23.37</v>
      </c>
      <c r="BQ22" s="284">
        <v>215.22</v>
      </c>
      <c r="BR22" s="18">
        <f t="shared" si="17"/>
        <v>17.249999999999996</v>
      </c>
      <c r="BS22" s="1103"/>
      <c r="BT22" s="643" t="s">
        <v>58</v>
      </c>
      <c r="BU22" s="294">
        <v>2.9</v>
      </c>
      <c r="BV22" s="644">
        <f t="shared" si="10"/>
        <v>14</v>
      </c>
      <c r="BW22" s="291">
        <v>111</v>
      </c>
      <c r="BX22" s="291">
        <v>24.63</v>
      </c>
      <c r="BY22" s="291">
        <v>19.170000000000002</v>
      </c>
      <c r="BZ22" s="291">
        <v>115</v>
      </c>
      <c r="CA22" s="18"/>
      <c r="CB22" s="30">
        <f t="shared" si="7"/>
        <v>3.9912499999999995</v>
      </c>
      <c r="CC22" s="645">
        <f t="shared" si="1"/>
        <v>17</v>
      </c>
    </row>
    <row r="23" spans="1:81" ht="13.5" customHeight="1" x14ac:dyDescent="0.25">
      <c r="A23" s="1103"/>
      <c r="B23" s="643" t="s">
        <v>59</v>
      </c>
      <c r="C23" s="294" t="s">
        <v>30</v>
      </c>
      <c r="D23" s="644"/>
      <c r="E23" s="291" t="s">
        <v>30</v>
      </c>
      <c r="F23" s="291" t="s">
        <v>30</v>
      </c>
      <c r="G23" s="291" t="s">
        <v>30</v>
      </c>
      <c r="H23" s="18"/>
      <c r="I23" s="1103"/>
      <c r="J23" s="643" t="s">
        <v>59</v>
      </c>
      <c r="K23" s="281" t="s">
        <v>30</v>
      </c>
      <c r="L23" s="644"/>
      <c r="M23" s="283" t="s">
        <v>30</v>
      </c>
      <c r="N23" s="284" t="s">
        <v>30</v>
      </c>
      <c r="O23" s="284" t="s">
        <v>30</v>
      </c>
      <c r="P23" s="283" t="s">
        <v>30</v>
      </c>
      <c r="Q23" s="18"/>
      <c r="R23" s="1103"/>
      <c r="S23" s="643" t="s">
        <v>59</v>
      </c>
      <c r="T23" s="29" t="s">
        <v>30</v>
      </c>
      <c r="U23" s="644"/>
      <c r="V23" s="52" t="s">
        <v>30</v>
      </c>
      <c r="W23" s="6" t="s">
        <v>30</v>
      </c>
      <c r="X23" s="6" t="s">
        <v>30</v>
      </c>
      <c r="Y23" s="18"/>
      <c r="Z23" s="1103"/>
      <c r="AA23" s="643" t="s">
        <v>59</v>
      </c>
      <c r="AB23" s="281">
        <v>4.0599999999999996</v>
      </c>
      <c r="AC23" s="644">
        <f t="shared" si="3"/>
        <v>13</v>
      </c>
      <c r="AD23" s="283">
        <v>306.83</v>
      </c>
      <c r="AE23" s="284">
        <v>3.81</v>
      </c>
      <c r="AF23" s="284">
        <v>13.63</v>
      </c>
      <c r="AG23" s="283">
        <v>90.33</v>
      </c>
      <c r="AH23" s="18">
        <f t="shared" si="13"/>
        <v>17.599999999999991</v>
      </c>
      <c r="AI23" s="1103"/>
      <c r="AJ23" s="643" t="s">
        <v>59</v>
      </c>
      <c r="AK23" s="29" t="s">
        <v>30</v>
      </c>
      <c r="AL23" s="644"/>
      <c r="AM23" s="52" t="s">
        <v>30</v>
      </c>
      <c r="AN23" s="6" t="s">
        <v>30</v>
      </c>
      <c r="AO23" s="6" t="s">
        <v>30</v>
      </c>
      <c r="AP23" s="52" t="s">
        <v>30</v>
      </c>
      <c r="AQ23" s="18"/>
      <c r="AR23" s="1103"/>
      <c r="AS23" s="643" t="s">
        <v>59</v>
      </c>
      <c r="AT23" s="281">
        <v>3.18</v>
      </c>
      <c r="AU23" s="644">
        <f t="shared" si="5"/>
        <v>19</v>
      </c>
      <c r="AV23" s="283">
        <v>176</v>
      </c>
      <c r="AW23" s="284">
        <v>1.7</v>
      </c>
      <c r="AX23" s="284">
        <v>21.5</v>
      </c>
      <c r="AY23" s="283">
        <v>109.33</v>
      </c>
      <c r="AZ23" s="18">
        <f t="shared" si="15"/>
        <v>18.833333333333336</v>
      </c>
      <c r="BA23" s="1103"/>
      <c r="BB23" s="643" t="s">
        <v>59</v>
      </c>
      <c r="BC23" s="281" t="s">
        <v>30</v>
      </c>
      <c r="BD23" s="644"/>
      <c r="BE23" s="283" t="s">
        <v>30</v>
      </c>
      <c r="BF23" s="284" t="s">
        <v>30</v>
      </c>
      <c r="BG23" s="284" t="s">
        <v>30</v>
      </c>
      <c r="BH23" s="283" t="s">
        <v>30</v>
      </c>
      <c r="BI23" s="18"/>
      <c r="BJ23" s="1103"/>
      <c r="BK23" s="643" t="s">
        <v>59</v>
      </c>
      <c r="BL23" s="281">
        <v>3.86</v>
      </c>
      <c r="BM23" s="644">
        <f t="shared" si="9"/>
        <v>6</v>
      </c>
      <c r="BN23" s="283">
        <v>308</v>
      </c>
      <c r="BO23" s="284">
        <v>4.25</v>
      </c>
      <c r="BP23" s="284">
        <v>24.09</v>
      </c>
      <c r="BQ23" s="284">
        <v>225.57</v>
      </c>
      <c r="BR23" s="18">
        <f t="shared" si="17"/>
        <v>38.249999999999993</v>
      </c>
      <c r="BS23" s="1103"/>
      <c r="BT23" s="643" t="s">
        <v>59</v>
      </c>
      <c r="BU23" s="294" t="s">
        <v>30</v>
      </c>
      <c r="BV23" s="644"/>
      <c r="BW23" s="291" t="s">
        <v>30</v>
      </c>
      <c r="BX23" s="291" t="s">
        <v>30</v>
      </c>
      <c r="BY23" s="291" t="s">
        <v>30</v>
      </c>
      <c r="BZ23" s="291" t="s">
        <v>30</v>
      </c>
      <c r="CA23" s="18"/>
      <c r="CB23" s="30">
        <f t="shared" si="7"/>
        <v>3.6999999999999997</v>
      </c>
      <c r="CC23" s="645">
        <f t="shared" si="1"/>
        <v>22</v>
      </c>
    </row>
    <row r="24" spans="1:81" ht="13.5" customHeight="1" x14ac:dyDescent="0.25">
      <c r="A24" s="1103"/>
      <c r="B24" s="643" t="s">
        <v>99</v>
      </c>
      <c r="C24" s="281">
        <v>4.45</v>
      </c>
      <c r="D24" s="644">
        <f t="shared" si="11"/>
        <v>11</v>
      </c>
      <c r="E24" s="283">
        <v>98</v>
      </c>
      <c r="F24" s="284">
        <v>3.3</v>
      </c>
      <c r="G24" s="284">
        <v>13.87</v>
      </c>
      <c r="H24" s="18"/>
      <c r="I24" s="1103"/>
      <c r="J24" s="643" t="s">
        <v>99</v>
      </c>
      <c r="K24" s="281">
        <v>4.43</v>
      </c>
      <c r="L24" s="644">
        <f t="shared" si="2"/>
        <v>9</v>
      </c>
      <c r="M24" s="283">
        <v>246.43</v>
      </c>
      <c r="N24" s="284">
        <v>4.01</v>
      </c>
      <c r="O24" s="284">
        <v>25.21</v>
      </c>
      <c r="P24" s="283">
        <v>98.67</v>
      </c>
      <c r="Q24" s="18">
        <f t="shared" si="12"/>
        <v>13.166666666666661</v>
      </c>
      <c r="R24" s="1103"/>
      <c r="S24" s="643" t="s">
        <v>99</v>
      </c>
      <c r="T24" s="29" t="s">
        <v>30</v>
      </c>
      <c r="U24" s="644"/>
      <c r="V24" s="52" t="s">
        <v>30</v>
      </c>
      <c r="W24" s="6" t="s">
        <v>30</v>
      </c>
      <c r="X24" s="6" t="s">
        <v>30</v>
      </c>
      <c r="Y24" s="18"/>
      <c r="Z24" s="1103"/>
      <c r="AA24" s="643" t="s">
        <v>99</v>
      </c>
      <c r="AB24" s="281">
        <v>3.45</v>
      </c>
      <c r="AC24" s="644">
        <f t="shared" si="3"/>
        <v>16</v>
      </c>
      <c r="AD24" s="283">
        <v>331</v>
      </c>
      <c r="AE24" s="284">
        <v>2.79</v>
      </c>
      <c r="AF24" s="284">
        <v>17.989999999999998</v>
      </c>
      <c r="AG24" s="283">
        <v>106.33</v>
      </c>
      <c r="AH24" s="18">
        <f t="shared" si="13"/>
        <v>15</v>
      </c>
      <c r="AI24" s="1103"/>
      <c r="AJ24" s="643" t="s">
        <v>99</v>
      </c>
      <c r="AK24" s="29">
        <v>5.22</v>
      </c>
      <c r="AL24" s="644">
        <f t="shared" si="4"/>
        <v>13</v>
      </c>
      <c r="AM24" s="52">
        <v>270</v>
      </c>
      <c r="AN24" s="6">
        <v>2.68</v>
      </c>
      <c r="AO24" s="6">
        <v>14.72</v>
      </c>
      <c r="AP24" s="52">
        <v>106</v>
      </c>
      <c r="AQ24" s="18">
        <f t="shared" si="14"/>
        <v>24.222222222222218</v>
      </c>
      <c r="AR24" s="1103"/>
      <c r="AS24" s="643" t="s">
        <v>99</v>
      </c>
      <c r="AT24" s="281">
        <v>3.57</v>
      </c>
      <c r="AU24" s="644">
        <f t="shared" si="5"/>
        <v>15</v>
      </c>
      <c r="AV24" s="283">
        <v>192.33</v>
      </c>
      <c r="AW24" s="284">
        <v>1.9</v>
      </c>
      <c r="AX24" s="284">
        <v>22.07</v>
      </c>
      <c r="AY24" s="283">
        <v>110.33</v>
      </c>
      <c r="AZ24" s="18">
        <f t="shared" si="15"/>
        <v>30.666666666666664</v>
      </c>
      <c r="BA24" s="1103"/>
      <c r="BB24" s="643" t="s">
        <v>99</v>
      </c>
      <c r="BC24" s="281">
        <v>4.21</v>
      </c>
      <c r="BD24" s="644">
        <f t="shared" si="6"/>
        <v>15</v>
      </c>
      <c r="BE24" s="283">
        <v>206</v>
      </c>
      <c r="BF24" s="284">
        <v>2.59</v>
      </c>
      <c r="BG24" s="284">
        <v>16.77</v>
      </c>
      <c r="BH24" s="283">
        <v>103.33</v>
      </c>
      <c r="BI24" s="18">
        <f t="shared" si="16"/>
        <v>18.799999999999997</v>
      </c>
      <c r="BJ24" s="1103"/>
      <c r="BK24" s="643" t="s">
        <v>99</v>
      </c>
      <c r="BL24" s="281">
        <v>3.64</v>
      </c>
      <c r="BM24" s="644">
        <f t="shared" si="9"/>
        <v>9</v>
      </c>
      <c r="BN24" s="283">
        <v>292</v>
      </c>
      <c r="BO24" s="284">
        <v>3.97</v>
      </c>
      <c r="BP24" s="284">
        <v>23.97</v>
      </c>
      <c r="BQ24" s="284">
        <v>224.2</v>
      </c>
      <c r="BR24" s="18">
        <f t="shared" si="17"/>
        <v>34.500000000000007</v>
      </c>
      <c r="BS24" s="1103"/>
      <c r="BT24" s="643" t="s">
        <v>99</v>
      </c>
      <c r="BU24" s="294">
        <v>2.88</v>
      </c>
      <c r="BV24" s="644">
        <f t="shared" si="10"/>
        <v>15</v>
      </c>
      <c r="BW24" s="291">
        <v>134.33000000000001</v>
      </c>
      <c r="BX24" s="291">
        <v>22.67</v>
      </c>
      <c r="BY24" s="291">
        <v>18.54</v>
      </c>
      <c r="BZ24" s="291">
        <v>105</v>
      </c>
      <c r="CA24" s="18"/>
      <c r="CB24" s="30">
        <f t="shared" si="7"/>
        <v>3.9812499999999997</v>
      </c>
      <c r="CC24" s="645">
        <f t="shared" si="1"/>
        <v>18</v>
      </c>
    </row>
    <row r="25" spans="1:81" ht="13.5" customHeight="1" x14ac:dyDescent="0.25">
      <c r="A25" s="1103"/>
      <c r="B25" s="643" t="s">
        <v>100</v>
      </c>
      <c r="C25" s="281">
        <v>4.43</v>
      </c>
      <c r="D25" s="644">
        <f t="shared" si="11"/>
        <v>12</v>
      </c>
      <c r="E25" s="283">
        <v>77.67</v>
      </c>
      <c r="F25" s="284">
        <v>2.97</v>
      </c>
      <c r="G25" s="284">
        <v>10.77</v>
      </c>
      <c r="H25" s="18"/>
      <c r="I25" s="1103"/>
      <c r="J25" s="643" t="s">
        <v>100</v>
      </c>
      <c r="K25" s="281" t="s">
        <v>30</v>
      </c>
      <c r="L25" s="644"/>
      <c r="M25" s="283" t="s">
        <v>30</v>
      </c>
      <c r="N25" s="284" t="s">
        <v>30</v>
      </c>
      <c r="O25" s="284" t="s">
        <v>30</v>
      </c>
      <c r="P25" s="283" t="s">
        <v>30</v>
      </c>
      <c r="Q25" s="18"/>
      <c r="R25" s="1103"/>
      <c r="S25" s="643" t="s">
        <v>100</v>
      </c>
      <c r="T25" s="29" t="s">
        <v>30</v>
      </c>
      <c r="U25" s="644"/>
      <c r="V25" s="52" t="s">
        <v>30</v>
      </c>
      <c r="W25" s="6" t="s">
        <v>30</v>
      </c>
      <c r="X25" s="6" t="s">
        <v>30</v>
      </c>
      <c r="Y25" s="18"/>
      <c r="Z25" s="1103"/>
      <c r="AA25" s="643" t="s">
        <v>100</v>
      </c>
      <c r="AB25" s="281" t="s">
        <v>30</v>
      </c>
      <c r="AC25" s="644"/>
      <c r="AD25" s="283" t="s">
        <v>30</v>
      </c>
      <c r="AE25" s="284" t="s">
        <v>30</v>
      </c>
      <c r="AF25" s="284" t="s">
        <v>30</v>
      </c>
      <c r="AG25" s="283" t="s">
        <v>30</v>
      </c>
      <c r="AH25" s="18"/>
      <c r="AI25" s="1103"/>
      <c r="AJ25" s="643" t="s">
        <v>100</v>
      </c>
      <c r="AK25" s="29" t="s">
        <v>30</v>
      </c>
      <c r="AL25" s="644"/>
      <c r="AM25" s="52" t="s">
        <v>30</v>
      </c>
      <c r="AN25" s="6" t="s">
        <v>30</v>
      </c>
      <c r="AO25" s="6" t="s">
        <v>30</v>
      </c>
      <c r="AP25" s="52" t="s">
        <v>30</v>
      </c>
      <c r="AQ25" s="18"/>
      <c r="AR25" s="1103"/>
      <c r="AS25" s="643" t="s">
        <v>100</v>
      </c>
      <c r="AT25" s="281">
        <v>3.66</v>
      </c>
      <c r="AU25" s="644">
        <f t="shared" si="5"/>
        <v>14</v>
      </c>
      <c r="AV25" s="283">
        <v>194</v>
      </c>
      <c r="AW25" s="284">
        <v>2.1</v>
      </c>
      <c r="AX25" s="284">
        <v>22.43</v>
      </c>
      <c r="AY25" s="283">
        <v>107.33</v>
      </c>
      <c r="AZ25" s="18">
        <f t="shared" si="15"/>
        <v>33.5</v>
      </c>
      <c r="BA25" s="1103"/>
      <c r="BB25" s="643" t="s">
        <v>100</v>
      </c>
      <c r="BC25" s="281">
        <v>4.0999999999999996</v>
      </c>
      <c r="BD25" s="644">
        <f t="shared" si="6"/>
        <v>16</v>
      </c>
      <c r="BE25" s="283">
        <v>224</v>
      </c>
      <c r="BF25" s="284">
        <v>2.34</v>
      </c>
      <c r="BG25" s="284">
        <v>14.4</v>
      </c>
      <c r="BH25" s="283">
        <v>108.33</v>
      </c>
      <c r="BI25" s="18">
        <f t="shared" si="16"/>
        <v>24.199999999999989</v>
      </c>
      <c r="BJ25" s="1103"/>
      <c r="BK25" s="643" t="s">
        <v>100</v>
      </c>
      <c r="BL25" s="281" t="s">
        <v>30</v>
      </c>
      <c r="BM25" s="644"/>
      <c r="BN25" s="283" t="s">
        <v>30</v>
      </c>
      <c r="BO25" s="284" t="s">
        <v>30</v>
      </c>
      <c r="BP25" s="284" t="s">
        <v>30</v>
      </c>
      <c r="BQ25" s="284" t="s">
        <v>30</v>
      </c>
      <c r="BR25" s="18"/>
      <c r="BS25" s="1103"/>
      <c r="BT25" s="643" t="s">
        <v>100</v>
      </c>
      <c r="BU25" s="294" t="s">
        <v>30</v>
      </c>
      <c r="BV25" s="644"/>
      <c r="BW25" s="291" t="s">
        <v>30</v>
      </c>
      <c r="BX25" s="291" t="s">
        <v>30</v>
      </c>
      <c r="BY25" s="291" t="s">
        <v>30</v>
      </c>
      <c r="BZ25" s="291" t="s">
        <v>30</v>
      </c>
      <c r="CA25" s="18"/>
      <c r="CB25" s="30">
        <f t="shared" si="7"/>
        <v>4.0633333333333335</v>
      </c>
      <c r="CC25" s="645">
        <f t="shared" si="1"/>
        <v>15</v>
      </c>
    </row>
    <row r="26" spans="1:81" ht="13.5" customHeight="1" x14ac:dyDescent="0.25">
      <c r="A26" s="1103"/>
      <c r="B26" s="643" t="s">
        <v>180</v>
      </c>
      <c r="C26" s="281">
        <v>3.21</v>
      </c>
      <c r="D26" s="644">
        <f t="shared" si="11"/>
        <v>17</v>
      </c>
      <c r="E26" s="283">
        <v>110</v>
      </c>
      <c r="F26" s="284">
        <v>3.53</v>
      </c>
      <c r="G26" s="284">
        <v>14.2</v>
      </c>
      <c r="H26" s="18"/>
      <c r="I26" s="1103"/>
      <c r="J26" s="643" t="s">
        <v>180</v>
      </c>
      <c r="K26" s="281" t="s">
        <v>30</v>
      </c>
      <c r="L26" s="644"/>
      <c r="M26" s="283" t="s">
        <v>30</v>
      </c>
      <c r="N26" s="284" t="s">
        <v>30</v>
      </c>
      <c r="O26" s="284" t="s">
        <v>30</v>
      </c>
      <c r="P26" s="283" t="s">
        <v>30</v>
      </c>
      <c r="Q26" s="18"/>
      <c r="R26" s="1103"/>
      <c r="S26" s="643" t="s">
        <v>180</v>
      </c>
      <c r="T26" s="29">
        <v>4.84</v>
      </c>
      <c r="U26" s="644">
        <f t="shared" si="8"/>
        <v>9</v>
      </c>
      <c r="V26" s="52">
        <v>232</v>
      </c>
      <c r="W26" s="6">
        <v>2.25</v>
      </c>
      <c r="X26" s="6">
        <v>24.07</v>
      </c>
      <c r="Y26" s="18"/>
      <c r="Z26" s="1103"/>
      <c r="AA26" s="643" t="s">
        <v>180</v>
      </c>
      <c r="AB26" s="281" t="s">
        <v>30</v>
      </c>
      <c r="AC26" s="644"/>
      <c r="AD26" s="283" t="s">
        <v>30</v>
      </c>
      <c r="AE26" s="284" t="s">
        <v>30</v>
      </c>
      <c r="AF26" s="284" t="s">
        <v>30</v>
      </c>
      <c r="AG26" s="283" t="s">
        <v>30</v>
      </c>
      <c r="AH26" s="18"/>
      <c r="AI26" s="1103"/>
      <c r="AJ26" s="643" t="s">
        <v>180</v>
      </c>
      <c r="AK26" s="29" t="s">
        <v>30</v>
      </c>
      <c r="AL26" s="644"/>
      <c r="AM26" s="52" t="s">
        <v>30</v>
      </c>
      <c r="AN26" s="6" t="s">
        <v>30</v>
      </c>
      <c r="AO26" s="6" t="s">
        <v>30</v>
      </c>
      <c r="AP26" s="52" t="s">
        <v>30</v>
      </c>
      <c r="AQ26" s="18"/>
      <c r="AR26" s="1103"/>
      <c r="AS26" s="643" t="s">
        <v>180</v>
      </c>
      <c r="AT26" s="281">
        <v>3.46</v>
      </c>
      <c r="AU26" s="644">
        <f t="shared" si="5"/>
        <v>16</v>
      </c>
      <c r="AV26" s="283">
        <v>192.33</v>
      </c>
      <c r="AW26" s="284">
        <v>2.2000000000000002</v>
      </c>
      <c r="AX26" s="284">
        <v>21.4</v>
      </c>
      <c r="AY26" s="283">
        <v>93.33</v>
      </c>
      <c r="AZ26" s="18">
        <f t="shared" si="15"/>
        <v>34</v>
      </c>
      <c r="BA26" s="1103"/>
      <c r="BB26" s="643" t="s">
        <v>180</v>
      </c>
      <c r="BC26" s="281">
        <v>4.0599999999999996</v>
      </c>
      <c r="BD26" s="644">
        <f t="shared" si="6"/>
        <v>17</v>
      </c>
      <c r="BE26" s="283">
        <v>215</v>
      </c>
      <c r="BF26" s="284">
        <v>2.2999999999999998</v>
      </c>
      <c r="BG26" s="284">
        <v>18.600000000000001</v>
      </c>
      <c r="BH26" s="283">
        <v>104.67</v>
      </c>
      <c r="BI26" s="18">
        <f t="shared" si="16"/>
        <v>27.199999999999989</v>
      </c>
      <c r="BJ26" s="1103"/>
      <c r="BK26" s="643" t="s">
        <v>180</v>
      </c>
      <c r="BL26" s="281" t="s">
        <v>30</v>
      </c>
      <c r="BM26" s="644"/>
      <c r="BN26" s="283" t="s">
        <v>30</v>
      </c>
      <c r="BO26" s="284" t="s">
        <v>30</v>
      </c>
      <c r="BP26" s="284" t="s">
        <v>30</v>
      </c>
      <c r="BQ26" s="284" t="s">
        <v>30</v>
      </c>
      <c r="BR26" s="18"/>
      <c r="BS26" s="1103"/>
      <c r="BT26" s="643" t="s">
        <v>180</v>
      </c>
      <c r="BU26" s="294">
        <v>3.65</v>
      </c>
      <c r="BV26" s="644">
        <f t="shared" si="10"/>
        <v>7</v>
      </c>
      <c r="BW26" s="291">
        <v>160.33000000000001</v>
      </c>
      <c r="BX26" s="291">
        <v>24.31</v>
      </c>
      <c r="BY26" s="291">
        <v>23.27</v>
      </c>
      <c r="BZ26" s="291">
        <v>101</v>
      </c>
      <c r="CA26" s="18"/>
      <c r="CB26" s="30">
        <f t="shared" si="7"/>
        <v>3.8439999999999999</v>
      </c>
      <c r="CC26" s="645">
        <f t="shared" si="1"/>
        <v>21</v>
      </c>
    </row>
    <row r="27" spans="1:81" ht="13.5" customHeight="1" x14ac:dyDescent="0.25">
      <c r="A27" s="1102" t="s">
        <v>440</v>
      </c>
      <c r="B27" s="638" t="s">
        <v>13</v>
      </c>
      <c r="C27" s="281">
        <v>5.74</v>
      </c>
      <c r="D27" s="644">
        <f t="shared" si="11"/>
        <v>2</v>
      </c>
      <c r="E27" s="283">
        <v>82.33</v>
      </c>
      <c r="F27" s="284">
        <v>3.6</v>
      </c>
      <c r="G27" s="284">
        <v>16.77</v>
      </c>
      <c r="H27" s="18">
        <f>(C27-C16)/75*1000</f>
        <v>-6.9333333333333282</v>
      </c>
      <c r="I27" s="1102" t="s">
        <v>440</v>
      </c>
      <c r="J27" s="638" t="s">
        <v>13</v>
      </c>
      <c r="K27" s="281">
        <v>6.25</v>
      </c>
      <c r="L27" s="644">
        <f t="shared" si="2"/>
        <v>1</v>
      </c>
      <c r="M27" s="283">
        <v>259.29000000000002</v>
      </c>
      <c r="N27" s="284">
        <v>5.14</v>
      </c>
      <c r="O27" s="284">
        <v>32.42</v>
      </c>
      <c r="P27" s="283">
        <v>99</v>
      </c>
      <c r="Q27" s="18">
        <f>(K27-K5)/120*1000</f>
        <v>17.333333333333332</v>
      </c>
      <c r="R27" s="1102" t="s">
        <v>440</v>
      </c>
      <c r="S27" s="638" t="s">
        <v>13</v>
      </c>
      <c r="T27" s="29">
        <v>6.34</v>
      </c>
      <c r="U27" s="644">
        <f t="shared" si="8"/>
        <v>1</v>
      </c>
      <c r="V27" s="52">
        <v>295.67</v>
      </c>
      <c r="W27" s="6">
        <v>2.97</v>
      </c>
      <c r="X27" s="6">
        <v>24.93</v>
      </c>
      <c r="Y27" s="18" t="e">
        <f>(T27-T5)/75*1000</f>
        <v>#VALUE!</v>
      </c>
      <c r="Z27" s="1102" t="s">
        <v>440</v>
      </c>
      <c r="AA27" s="638" t="s">
        <v>13</v>
      </c>
      <c r="AB27" s="281" t="s">
        <v>30</v>
      </c>
      <c r="AC27" s="644"/>
      <c r="AD27" s="283" t="s">
        <v>30</v>
      </c>
      <c r="AE27" s="284" t="s">
        <v>30</v>
      </c>
      <c r="AF27" s="284" t="s">
        <v>30</v>
      </c>
      <c r="AG27" s="283" t="s">
        <v>30</v>
      </c>
      <c r="AH27" s="18"/>
      <c r="AI27" s="1102" t="s">
        <v>440</v>
      </c>
      <c r="AJ27" s="638" t="s">
        <v>13</v>
      </c>
      <c r="AK27" s="29">
        <v>4.58</v>
      </c>
      <c r="AL27" s="644">
        <f t="shared" si="4"/>
        <v>19</v>
      </c>
      <c r="AM27" s="52">
        <v>308.67</v>
      </c>
      <c r="AN27" s="6">
        <v>4.59</v>
      </c>
      <c r="AO27" s="6">
        <v>19.87</v>
      </c>
      <c r="AP27" s="52">
        <v>107</v>
      </c>
      <c r="AQ27" s="18">
        <f>(AK27-AK5)/90*1000</f>
        <v>3.7777777777777763</v>
      </c>
      <c r="AR27" s="1102" t="s">
        <v>440</v>
      </c>
      <c r="AS27" s="638" t="s">
        <v>13</v>
      </c>
      <c r="AT27" s="281">
        <v>4.34</v>
      </c>
      <c r="AU27" s="644">
        <f t="shared" si="5"/>
        <v>9</v>
      </c>
      <c r="AV27" s="283">
        <v>219.67</v>
      </c>
      <c r="AW27" s="284">
        <v>2.93</v>
      </c>
      <c r="AX27" s="284">
        <v>21.5</v>
      </c>
      <c r="AY27" s="283">
        <v>104</v>
      </c>
      <c r="AZ27" s="18">
        <f>(AT27-AT5)/120*1000</f>
        <v>19.25</v>
      </c>
      <c r="BA27" s="1102" t="s">
        <v>440</v>
      </c>
      <c r="BB27" s="638" t="s">
        <v>13</v>
      </c>
      <c r="BC27" s="281">
        <v>5.31</v>
      </c>
      <c r="BD27" s="644">
        <f t="shared" si="6"/>
        <v>2</v>
      </c>
      <c r="BE27" s="283">
        <v>230.33</v>
      </c>
      <c r="BF27" s="284">
        <v>3.26</v>
      </c>
      <c r="BG27" s="284">
        <v>19.13</v>
      </c>
      <c r="BH27" s="283">
        <v>96.67</v>
      </c>
      <c r="BI27" s="18">
        <f>(BC27-BC5)/100*1000</f>
        <v>27.4</v>
      </c>
      <c r="BJ27" s="1102" t="s">
        <v>440</v>
      </c>
      <c r="BK27" s="638" t="s">
        <v>13</v>
      </c>
      <c r="BL27" s="281">
        <v>4.18</v>
      </c>
      <c r="BM27" s="644">
        <f t="shared" ref="BM27:BM35" si="18">RANK(BL27,BL$5:BL$37)</f>
        <v>3</v>
      </c>
      <c r="BN27" s="283">
        <v>326</v>
      </c>
      <c r="BO27" s="284">
        <v>4.18</v>
      </c>
      <c r="BP27" s="284">
        <v>23.76</v>
      </c>
      <c r="BQ27" s="284">
        <v>230.2</v>
      </c>
      <c r="BR27" s="18">
        <f>(BL27-BL5)/80*1000</f>
        <v>25.375</v>
      </c>
      <c r="BS27" s="1102" t="s">
        <v>440</v>
      </c>
      <c r="BT27" s="638" t="s">
        <v>13</v>
      </c>
      <c r="BU27" s="294">
        <v>3.25</v>
      </c>
      <c r="BV27" s="644">
        <f t="shared" si="10"/>
        <v>10</v>
      </c>
      <c r="BW27" s="291">
        <v>173.67</v>
      </c>
      <c r="BX27" s="291">
        <v>28.15</v>
      </c>
      <c r="BY27" s="291">
        <v>25.66</v>
      </c>
      <c r="BZ27" s="291">
        <v>102</v>
      </c>
      <c r="CA27" s="18">
        <f>(BU27-BU16)/60*1000</f>
        <v>1.0000000000000009</v>
      </c>
      <c r="CB27" s="30">
        <f t="shared" si="7"/>
        <v>4.9987500000000002</v>
      </c>
      <c r="CC27" s="645">
        <f t="shared" si="1"/>
        <v>2</v>
      </c>
    </row>
    <row r="28" spans="1:81" ht="13.5" customHeight="1" x14ac:dyDescent="0.25">
      <c r="A28" s="1103"/>
      <c r="B28" s="643" t="s">
        <v>14</v>
      </c>
      <c r="C28" s="281">
        <v>5.33</v>
      </c>
      <c r="D28" s="644">
        <f t="shared" si="11"/>
        <v>4</v>
      </c>
      <c r="E28" s="283">
        <v>104.33</v>
      </c>
      <c r="F28" s="284">
        <v>2.7</v>
      </c>
      <c r="G28" s="284">
        <v>21.43</v>
      </c>
      <c r="H28" s="18">
        <f t="shared" ref="H28:H37" si="19">(C28-C17)/75*1000</f>
        <v>1.466666666666671</v>
      </c>
      <c r="I28" s="1103"/>
      <c r="J28" s="643" t="s">
        <v>14</v>
      </c>
      <c r="K28" s="281">
        <v>4.9400000000000004</v>
      </c>
      <c r="L28" s="644">
        <f t="shared" si="2"/>
        <v>6</v>
      </c>
      <c r="M28" s="283">
        <v>253.03</v>
      </c>
      <c r="N28" s="284">
        <v>3.52</v>
      </c>
      <c r="O28" s="284">
        <v>25.55</v>
      </c>
      <c r="P28" s="283">
        <v>95.67</v>
      </c>
      <c r="Q28" s="18">
        <f t="shared" ref="Q28:Q33" si="20">(K28-K6)/120*1000</f>
        <v>12.333333333333337</v>
      </c>
      <c r="R28" s="1103"/>
      <c r="S28" s="643" t="s">
        <v>14</v>
      </c>
      <c r="T28" s="29">
        <v>5.23</v>
      </c>
      <c r="U28" s="644">
        <f t="shared" si="8"/>
        <v>6</v>
      </c>
      <c r="V28" s="52">
        <v>247.33</v>
      </c>
      <c r="W28" s="6">
        <v>2.35</v>
      </c>
      <c r="X28" s="6">
        <v>23.67</v>
      </c>
      <c r="Y28" s="18" t="e">
        <f t="shared" ref="Y28:Y37" si="21">(T28-T6)/75*1000</f>
        <v>#VALUE!</v>
      </c>
      <c r="Z28" s="1103"/>
      <c r="AA28" s="643" t="s">
        <v>14</v>
      </c>
      <c r="AB28" s="281" t="s">
        <v>30</v>
      </c>
      <c r="AC28" s="644"/>
      <c r="AD28" s="283" t="s">
        <v>30</v>
      </c>
      <c r="AE28" s="284" t="s">
        <v>30</v>
      </c>
      <c r="AF28" s="284" t="s">
        <v>30</v>
      </c>
      <c r="AG28" s="283" t="s">
        <v>30</v>
      </c>
      <c r="AH28" s="18"/>
      <c r="AI28" s="1103"/>
      <c r="AJ28" s="643" t="s">
        <v>14</v>
      </c>
      <c r="AK28" s="29">
        <v>5.61</v>
      </c>
      <c r="AL28" s="644">
        <f t="shared" si="4"/>
        <v>9</v>
      </c>
      <c r="AM28" s="52">
        <v>265.33</v>
      </c>
      <c r="AN28" s="6">
        <v>4.42</v>
      </c>
      <c r="AO28" s="6">
        <v>24.24</v>
      </c>
      <c r="AP28" s="52">
        <v>99.33</v>
      </c>
      <c r="AQ28" s="18">
        <f t="shared" ref="AQ28:AQ35" si="22">(AK28-AK6)/90*1000</f>
        <v>11.222222222222229</v>
      </c>
      <c r="AR28" s="1103"/>
      <c r="AS28" s="643" t="s">
        <v>14</v>
      </c>
      <c r="AT28" s="281">
        <v>4.9400000000000004</v>
      </c>
      <c r="AU28" s="644">
        <f t="shared" si="5"/>
        <v>4</v>
      </c>
      <c r="AV28" s="283">
        <v>244.33</v>
      </c>
      <c r="AW28" s="284">
        <v>3.4</v>
      </c>
      <c r="AX28" s="284">
        <v>21.97</v>
      </c>
      <c r="AY28" s="283">
        <v>106.33</v>
      </c>
      <c r="AZ28" s="18">
        <f t="shared" ref="AZ28:AZ36" si="23">(AT28-AT6)/120*1000</f>
        <v>20.666666666666671</v>
      </c>
      <c r="BA28" s="1103"/>
      <c r="BB28" s="643" t="s">
        <v>14</v>
      </c>
      <c r="BC28" s="281">
        <v>5.12</v>
      </c>
      <c r="BD28" s="644">
        <f t="shared" si="6"/>
        <v>4</v>
      </c>
      <c r="BE28" s="283">
        <v>189.67</v>
      </c>
      <c r="BF28" s="284">
        <v>4.6500000000000004</v>
      </c>
      <c r="BG28" s="284">
        <v>24.1</v>
      </c>
      <c r="BH28" s="283">
        <v>99.33</v>
      </c>
      <c r="BI28" s="18">
        <f t="shared" ref="BI28:BI37" si="24">(BC28-BC6)/100*1000</f>
        <v>17.899999999999999</v>
      </c>
      <c r="BJ28" s="1103"/>
      <c r="BK28" s="643" t="s">
        <v>14</v>
      </c>
      <c r="BL28" s="281">
        <v>3.57</v>
      </c>
      <c r="BM28" s="644">
        <f t="shared" si="18"/>
        <v>10</v>
      </c>
      <c r="BN28" s="283">
        <v>281.33</v>
      </c>
      <c r="BO28" s="284">
        <v>3.93</v>
      </c>
      <c r="BP28" s="284">
        <v>23.48</v>
      </c>
      <c r="BQ28" s="284">
        <v>226.5</v>
      </c>
      <c r="BR28" s="18">
        <f t="shared" ref="BR28:BR35" si="25">(BL28-BL6)/80*1000</f>
        <v>21.75</v>
      </c>
      <c r="BS28" s="1103"/>
      <c r="BT28" s="643" t="s">
        <v>14</v>
      </c>
      <c r="BU28" s="294">
        <v>3.29</v>
      </c>
      <c r="BV28" s="644">
        <f t="shared" si="10"/>
        <v>9</v>
      </c>
      <c r="BW28" s="291">
        <v>162.33000000000001</v>
      </c>
      <c r="BX28" s="291">
        <v>26.49</v>
      </c>
      <c r="BY28" s="291">
        <v>17.38</v>
      </c>
      <c r="BZ28" s="291">
        <v>105.33</v>
      </c>
      <c r="CA28" s="18">
        <f t="shared" ref="CA28:CA37" si="26">(BU28-BU17)/60*1000</f>
        <v>11.66666666666667</v>
      </c>
      <c r="CB28" s="30">
        <f t="shared" si="7"/>
        <v>4.7537500000000001</v>
      </c>
      <c r="CC28" s="645">
        <f t="shared" si="1"/>
        <v>6</v>
      </c>
    </row>
    <row r="29" spans="1:81" ht="13.5" customHeight="1" x14ac:dyDescent="0.25">
      <c r="A29" s="1103"/>
      <c r="B29" s="643" t="s">
        <v>15</v>
      </c>
      <c r="C29" s="281">
        <v>4.3600000000000003</v>
      </c>
      <c r="D29" s="644">
        <f t="shared" si="11"/>
        <v>13</v>
      </c>
      <c r="E29" s="283">
        <v>84.33</v>
      </c>
      <c r="F29" s="284">
        <v>3.63</v>
      </c>
      <c r="G29" s="284">
        <v>19.100000000000001</v>
      </c>
      <c r="H29" s="18">
        <f t="shared" si="19"/>
        <v>-8.5333333333333279</v>
      </c>
      <c r="I29" s="1103"/>
      <c r="J29" s="643" t="s">
        <v>15</v>
      </c>
      <c r="K29" s="281">
        <v>4.3600000000000003</v>
      </c>
      <c r="L29" s="644">
        <f t="shared" si="2"/>
        <v>11</v>
      </c>
      <c r="M29" s="283">
        <v>241.85</v>
      </c>
      <c r="N29" s="284">
        <v>3.25</v>
      </c>
      <c r="O29" s="284">
        <v>24.78</v>
      </c>
      <c r="P29" s="283">
        <v>98.33</v>
      </c>
      <c r="Q29" s="18">
        <f t="shared" si="20"/>
        <v>14.333333333333336</v>
      </c>
      <c r="R29" s="1103"/>
      <c r="S29" s="643" t="s">
        <v>15</v>
      </c>
      <c r="T29" s="29">
        <v>5.08</v>
      </c>
      <c r="U29" s="644">
        <f t="shared" si="8"/>
        <v>8</v>
      </c>
      <c r="V29" s="52">
        <v>246.33</v>
      </c>
      <c r="W29" s="6">
        <v>2.1</v>
      </c>
      <c r="X29" s="6">
        <v>23.97</v>
      </c>
      <c r="Y29" s="18" t="e">
        <f t="shared" si="21"/>
        <v>#VALUE!</v>
      </c>
      <c r="Z29" s="1103"/>
      <c r="AA29" s="643" t="s">
        <v>15</v>
      </c>
      <c r="AB29" s="281" t="s">
        <v>30</v>
      </c>
      <c r="AC29" s="644"/>
      <c r="AD29" s="283" t="s">
        <v>30</v>
      </c>
      <c r="AE29" s="284" t="s">
        <v>30</v>
      </c>
      <c r="AF29" s="284" t="s">
        <v>30</v>
      </c>
      <c r="AG29" s="283" t="s">
        <v>30</v>
      </c>
      <c r="AH29" s="18"/>
      <c r="AI29" s="1103"/>
      <c r="AJ29" s="643" t="s">
        <v>15</v>
      </c>
      <c r="AK29" s="29">
        <v>5.37</v>
      </c>
      <c r="AL29" s="644">
        <f t="shared" si="4"/>
        <v>11</v>
      </c>
      <c r="AM29" s="52">
        <v>325.33</v>
      </c>
      <c r="AN29" s="6">
        <v>4.21</v>
      </c>
      <c r="AO29" s="6">
        <v>23.58</v>
      </c>
      <c r="AP29" s="52">
        <v>105</v>
      </c>
      <c r="AQ29" s="18">
        <f t="shared" si="22"/>
        <v>2.2222222222222245</v>
      </c>
      <c r="AR29" s="1103"/>
      <c r="AS29" s="643" t="s">
        <v>15</v>
      </c>
      <c r="AT29" s="281">
        <v>4.5199999999999996</v>
      </c>
      <c r="AU29" s="644">
        <f t="shared" si="5"/>
        <v>8</v>
      </c>
      <c r="AV29" s="283">
        <v>227.67</v>
      </c>
      <c r="AW29" s="284">
        <v>2.7</v>
      </c>
      <c r="AX29" s="284">
        <v>21.6</v>
      </c>
      <c r="AY29" s="283">
        <v>106</v>
      </c>
      <c r="AZ29" s="18">
        <f t="shared" si="23"/>
        <v>19.666666666666661</v>
      </c>
      <c r="BA29" s="1103"/>
      <c r="BB29" s="643" t="s">
        <v>15</v>
      </c>
      <c r="BC29" s="281">
        <v>4.9000000000000004</v>
      </c>
      <c r="BD29" s="644">
        <f t="shared" si="6"/>
        <v>7</v>
      </c>
      <c r="BE29" s="283">
        <v>202.67</v>
      </c>
      <c r="BF29" s="284">
        <v>3.42</v>
      </c>
      <c r="BG29" s="284">
        <v>19.170000000000002</v>
      </c>
      <c r="BH29" s="283">
        <v>100.33</v>
      </c>
      <c r="BI29" s="18">
        <f t="shared" si="24"/>
        <v>16.200000000000006</v>
      </c>
      <c r="BJ29" s="1103"/>
      <c r="BK29" s="643" t="s">
        <v>15</v>
      </c>
      <c r="BL29" s="281">
        <v>4.32</v>
      </c>
      <c r="BM29" s="644">
        <f t="shared" si="18"/>
        <v>2</v>
      </c>
      <c r="BN29" s="283">
        <v>338</v>
      </c>
      <c r="BO29" s="284">
        <v>4.3</v>
      </c>
      <c r="BP29" s="284">
        <v>24.01</v>
      </c>
      <c r="BQ29" s="284">
        <v>236.3</v>
      </c>
      <c r="BR29" s="18">
        <f t="shared" si="25"/>
        <v>23.250000000000004</v>
      </c>
      <c r="BS29" s="1103"/>
      <c r="BT29" s="643" t="s">
        <v>15</v>
      </c>
      <c r="BU29" s="294">
        <v>2.92</v>
      </c>
      <c r="BV29" s="644">
        <f t="shared" si="10"/>
        <v>13</v>
      </c>
      <c r="BW29" s="291">
        <v>151.66999999999999</v>
      </c>
      <c r="BX29" s="291">
        <v>25.78</v>
      </c>
      <c r="BY29" s="291">
        <v>25.31</v>
      </c>
      <c r="BZ29" s="291">
        <v>100.67</v>
      </c>
      <c r="CA29" s="18">
        <f t="shared" si="26"/>
        <v>3.833333333333333</v>
      </c>
      <c r="CB29" s="30">
        <f t="shared" si="7"/>
        <v>4.4787500000000007</v>
      </c>
      <c r="CC29" s="645">
        <f t="shared" si="1"/>
        <v>10</v>
      </c>
    </row>
    <row r="30" spans="1:81" ht="13.5" customHeight="1" x14ac:dyDescent="0.25">
      <c r="A30" s="1103"/>
      <c r="B30" s="643" t="s">
        <v>16</v>
      </c>
      <c r="C30" s="281">
        <v>4.8899999999999997</v>
      </c>
      <c r="D30" s="644">
        <f t="shared" si="11"/>
        <v>8</v>
      </c>
      <c r="E30" s="283">
        <v>81.67</v>
      </c>
      <c r="F30" s="284">
        <v>3.13</v>
      </c>
      <c r="G30" s="284">
        <v>18.73</v>
      </c>
      <c r="H30" s="18">
        <f t="shared" si="19"/>
        <v>-8.8000000000000025</v>
      </c>
      <c r="I30" s="1103"/>
      <c r="J30" s="643" t="s">
        <v>16</v>
      </c>
      <c r="K30" s="281">
        <v>5.04</v>
      </c>
      <c r="L30" s="644">
        <f t="shared" si="2"/>
        <v>4</v>
      </c>
      <c r="M30" s="283">
        <v>253.87</v>
      </c>
      <c r="N30" s="284">
        <v>4.25</v>
      </c>
      <c r="O30" s="284">
        <v>25.74</v>
      </c>
      <c r="P30" s="283">
        <v>99.67</v>
      </c>
      <c r="Q30" s="18">
        <f t="shared" si="20"/>
        <v>12.333333333333334</v>
      </c>
      <c r="R30" s="1103"/>
      <c r="S30" s="643" t="s">
        <v>16</v>
      </c>
      <c r="T30" s="29">
        <v>5.24</v>
      </c>
      <c r="U30" s="644">
        <f t="shared" si="8"/>
        <v>5</v>
      </c>
      <c r="V30" s="52">
        <v>245.67</v>
      </c>
      <c r="W30" s="6">
        <v>1.79</v>
      </c>
      <c r="X30" s="6">
        <v>23.2</v>
      </c>
      <c r="Y30" s="18" t="e">
        <f t="shared" si="21"/>
        <v>#VALUE!</v>
      </c>
      <c r="Z30" s="1103"/>
      <c r="AA30" s="643" t="s">
        <v>16</v>
      </c>
      <c r="AB30" s="281" t="s">
        <v>30</v>
      </c>
      <c r="AC30" s="644"/>
      <c r="AD30" s="283" t="s">
        <v>30</v>
      </c>
      <c r="AE30" s="284" t="s">
        <v>30</v>
      </c>
      <c r="AF30" s="284" t="s">
        <v>30</v>
      </c>
      <c r="AG30" s="283" t="s">
        <v>30</v>
      </c>
      <c r="AH30" s="18"/>
      <c r="AI30" s="1103"/>
      <c r="AJ30" s="643" t="s">
        <v>16</v>
      </c>
      <c r="AK30" s="29">
        <v>6.22</v>
      </c>
      <c r="AL30" s="644">
        <f t="shared" si="4"/>
        <v>3</v>
      </c>
      <c r="AM30" s="52">
        <v>311.67</v>
      </c>
      <c r="AN30" s="6">
        <v>5.24</v>
      </c>
      <c r="AO30" s="6">
        <v>17.43</v>
      </c>
      <c r="AP30" s="52">
        <v>98</v>
      </c>
      <c r="AQ30" s="18">
        <f t="shared" si="22"/>
        <v>14.888888888888888</v>
      </c>
      <c r="AR30" s="1103"/>
      <c r="AS30" s="643" t="s">
        <v>16</v>
      </c>
      <c r="AT30" s="281">
        <v>4.32</v>
      </c>
      <c r="AU30" s="644">
        <f t="shared" si="5"/>
        <v>10</v>
      </c>
      <c r="AV30" s="283">
        <v>212.33</v>
      </c>
      <c r="AW30" s="284">
        <v>2.4</v>
      </c>
      <c r="AX30" s="284">
        <v>22.1</v>
      </c>
      <c r="AY30" s="283">
        <v>109</v>
      </c>
      <c r="AZ30" s="18">
        <f t="shared" si="23"/>
        <v>20.666666666666671</v>
      </c>
      <c r="BA30" s="1103"/>
      <c r="BB30" s="643" t="s">
        <v>16</v>
      </c>
      <c r="BC30" s="281">
        <v>5.09</v>
      </c>
      <c r="BD30" s="644">
        <f t="shared" si="6"/>
        <v>6</v>
      </c>
      <c r="BE30" s="283">
        <v>179.67</v>
      </c>
      <c r="BF30" s="284">
        <v>4.53</v>
      </c>
      <c r="BG30" s="284">
        <v>19.329999999999998</v>
      </c>
      <c r="BH30" s="283">
        <v>103.33</v>
      </c>
      <c r="BI30" s="18">
        <f t="shared" si="24"/>
        <v>26.799999999999997</v>
      </c>
      <c r="BJ30" s="1103"/>
      <c r="BK30" s="643" t="s">
        <v>16</v>
      </c>
      <c r="BL30" s="281">
        <v>3.24</v>
      </c>
      <c r="BM30" s="644">
        <f t="shared" si="18"/>
        <v>11</v>
      </c>
      <c r="BN30" s="283">
        <v>260</v>
      </c>
      <c r="BO30" s="284">
        <v>3.55</v>
      </c>
      <c r="BP30" s="284">
        <v>23.92</v>
      </c>
      <c r="BQ30" s="284">
        <v>224.2</v>
      </c>
      <c r="BR30" s="18">
        <f t="shared" si="25"/>
        <v>15.250000000000004</v>
      </c>
      <c r="BS30" s="1103"/>
      <c r="BT30" s="643" t="s">
        <v>16</v>
      </c>
      <c r="BU30" s="294">
        <v>5.32</v>
      </c>
      <c r="BV30" s="644">
        <f t="shared" si="10"/>
        <v>2</v>
      </c>
      <c r="BW30" s="291">
        <v>120.67</v>
      </c>
      <c r="BX30" s="291">
        <v>32.43</v>
      </c>
      <c r="BY30" s="291">
        <v>19.86</v>
      </c>
      <c r="BZ30" s="291">
        <v>108.33</v>
      </c>
      <c r="CA30" s="18">
        <f t="shared" si="26"/>
        <v>33.5</v>
      </c>
      <c r="CB30" s="30">
        <f t="shared" si="7"/>
        <v>4.92</v>
      </c>
      <c r="CC30" s="645">
        <f t="shared" si="1"/>
        <v>5</v>
      </c>
    </row>
    <row r="31" spans="1:81" ht="13.5" customHeight="1" x14ac:dyDescent="0.25">
      <c r="A31" s="1103"/>
      <c r="B31" s="643" t="s">
        <v>56</v>
      </c>
      <c r="C31" s="281">
        <v>4.55</v>
      </c>
      <c r="D31" s="644">
        <f t="shared" si="11"/>
        <v>10</v>
      </c>
      <c r="E31" s="283">
        <v>102.33</v>
      </c>
      <c r="F31" s="284">
        <v>3.87</v>
      </c>
      <c r="G31" s="284">
        <v>20.23</v>
      </c>
      <c r="H31" s="18">
        <f t="shared" si="19"/>
        <v>5.7333333333333298</v>
      </c>
      <c r="I31" s="1103"/>
      <c r="J31" s="643" t="s">
        <v>56</v>
      </c>
      <c r="K31" s="281">
        <v>4.13</v>
      </c>
      <c r="L31" s="644">
        <f t="shared" si="2"/>
        <v>15</v>
      </c>
      <c r="M31" s="283">
        <v>233.47</v>
      </c>
      <c r="N31" s="284">
        <v>3.12</v>
      </c>
      <c r="O31" s="284">
        <v>22.68</v>
      </c>
      <c r="P31" s="283">
        <v>96.67</v>
      </c>
      <c r="Q31" s="18">
        <f t="shared" si="20"/>
        <v>14.083333333333334</v>
      </c>
      <c r="R31" s="1103"/>
      <c r="S31" s="643" t="s">
        <v>56</v>
      </c>
      <c r="T31" s="29">
        <v>5.99</v>
      </c>
      <c r="U31" s="644">
        <f t="shared" si="8"/>
        <v>2</v>
      </c>
      <c r="V31" s="52">
        <v>281</v>
      </c>
      <c r="W31" s="6">
        <v>2.64</v>
      </c>
      <c r="X31" s="6">
        <v>25.17</v>
      </c>
      <c r="Y31" s="18" t="e">
        <f t="shared" si="21"/>
        <v>#VALUE!</v>
      </c>
      <c r="Z31" s="1103"/>
      <c r="AA31" s="643" t="s">
        <v>56</v>
      </c>
      <c r="AB31" s="281" t="s">
        <v>30</v>
      </c>
      <c r="AC31" s="644"/>
      <c r="AD31" s="283" t="s">
        <v>30</v>
      </c>
      <c r="AE31" s="284" t="s">
        <v>30</v>
      </c>
      <c r="AF31" s="284" t="s">
        <v>30</v>
      </c>
      <c r="AG31" s="283" t="s">
        <v>30</v>
      </c>
      <c r="AH31" s="18"/>
      <c r="AI31" s="1103"/>
      <c r="AJ31" s="643" t="s">
        <v>56</v>
      </c>
      <c r="AK31" s="29">
        <v>5.95</v>
      </c>
      <c r="AL31" s="644">
        <f t="shared" si="4"/>
        <v>4</v>
      </c>
      <c r="AM31" s="52">
        <v>325.33</v>
      </c>
      <c r="AN31" s="6">
        <v>3.97</v>
      </c>
      <c r="AO31" s="6">
        <v>23.88</v>
      </c>
      <c r="AP31" s="52">
        <v>98.33</v>
      </c>
      <c r="AQ31" s="18">
        <f t="shared" si="22"/>
        <v>19.222222222222229</v>
      </c>
      <c r="AR31" s="1103"/>
      <c r="AS31" s="643" t="s">
        <v>56</v>
      </c>
      <c r="AT31" s="281">
        <v>4.96</v>
      </c>
      <c r="AU31" s="644">
        <f t="shared" si="5"/>
        <v>3</v>
      </c>
      <c r="AV31" s="283">
        <v>241.67</v>
      </c>
      <c r="AW31" s="284">
        <v>3.3</v>
      </c>
      <c r="AX31" s="284">
        <v>22.3</v>
      </c>
      <c r="AY31" s="283">
        <v>104</v>
      </c>
      <c r="AZ31" s="18">
        <f t="shared" si="23"/>
        <v>21.5</v>
      </c>
      <c r="BA31" s="1103"/>
      <c r="BB31" s="643" t="s">
        <v>56</v>
      </c>
      <c r="BC31" s="281">
        <v>4.82</v>
      </c>
      <c r="BD31" s="644">
        <f t="shared" si="6"/>
        <v>9</v>
      </c>
      <c r="BE31" s="283">
        <v>217.33</v>
      </c>
      <c r="BF31" s="284">
        <v>2.91</v>
      </c>
      <c r="BG31" s="284">
        <v>23</v>
      </c>
      <c r="BH31" s="283">
        <v>89.67</v>
      </c>
      <c r="BI31" s="18">
        <f t="shared" si="24"/>
        <v>20.3</v>
      </c>
      <c r="BJ31" s="1103"/>
      <c r="BK31" s="643" t="s">
        <v>56</v>
      </c>
      <c r="BL31" s="281">
        <v>3.84</v>
      </c>
      <c r="BM31" s="644">
        <f t="shared" si="18"/>
        <v>7</v>
      </c>
      <c r="BN31" s="283">
        <v>295</v>
      </c>
      <c r="BO31" s="284">
        <v>3.82</v>
      </c>
      <c r="BP31" s="284">
        <v>24.15</v>
      </c>
      <c r="BQ31" s="284">
        <v>231.1</v>
      </c>
      <c r="BR31" s="18">
        <f t="shared" si="25"/>
        <v>20.124999999999996</v>
      </c>
      <c r="BS31" s="1103"/>
      <c r="BT31" s="643" t="s">
        <v>56</v>
      </c>
      <c r="BU31" s="294">
        <v>5.41</v>
      </c>
      <c r="BV31" s="644">
        <f t="shared" si="10"/>
        <v>1</v>
      </c>
      <c r="BW31" s="291">
        <v>117</v>
      </c>
      <c r="BX31" s="291">
        <v>35.11</v>
      </c>
      <c r="BY31" s="291">
        <v>19.68</v>
      </c>
      <c r="BZ31" s="291">
        <v>108</v>
      </c>
      <c r="CA31" s="18">
        <f t="shared" si="26"/>
        <v>46.000000000000007</v>
      </c>
      <c r="CB31" s="30">
        <f t="shared" si="7"/>
        <v>4.9562499999999989</v>
      </c>
      <c r="CC31" s="645">
        <f t="shared" si="1"/>
        <v>3</v>
      </c>
    </row>
    <row r="32" spans="1:81" ht="13.5" customHeight="1" x14ac:dyDescent="0.25">
      <c r="A32" s="1103"/>
      <c r="B32" s="643" t="s">
        <v>57</v>
      </c>
      <c r="C32" s="281">
        <v>2.74</v>
      </c>
      <c r="D32" s="644">
        <f t="shared" si="11"/>
        <v>20</v>
      </c>
      <c r="E32" s="283">
        <v>42.67</v>
      </c>
      <c r="F32" s="284">
        <v>2.27</v>
      </c>
      <c r="G32" s="284">
        <v>15.9</v>
      </c>
      <c r="H32" s="18">
        <f t="shared" si="19"/>
        <v>-3.1999999999999971</v>
      </c>
      <c r="I32" s="1103"/>
      <c r="J32" s="643" t="s">
        <v>57</v>
      </c>
      <c r="K32" s="281">
        <v>5.43</v>
      </c>
      <c r="L32" s="644">
        <f t="shared" si="2"/>
        <v>2</v>
      </c>
      <c r="M32" s="283">
        <v>255.6</v>
      </c>
      <c r="N32" s="284">
        <v>4.6399999999999997</v>
      </c>
      <c r="O32" s="284">
        <v>29.4</v>
      </c>
      <c r="P32" s="283">
        <v>96.33</v>
      </c>
      <c r="Q32" s="18">
        <f t="shared" si="20"/>
        <v>12.583333333333332</v>
      </c>
      <c r="R32" s="1103"/>
      <c r="S32" s="643" t="s">
        <v>57</v>
      </c>
      <c r="T32" s="29">
        <v>4.2</v>
      </c>
      <c r="U32" s="644">
        <f t="shared" si="8"/>
        <v>10</v>
      </c>
      <c r="V32" s="52">
        <v>245.67</v>
      </c>
      <c r="W32" s="6">
        <v>2</v>
      </c>
      <c r="X32" s="6">
        <v>23.6</v>
      </c>
      <c r="Y32" s="18" t="e">
        <f t="shared" si="21"/>
        <v>#VALUE!</v>
      </c>
      <c r="Z32" s="1103"/>
      <c r="AA32" s="643" t="s">
        <v>57</v>
      </c>
      <c r="AB32" s="281" t="s">
        <v>30</v>
      </c>
      <c r="AC32" s="644"/>
      <c r="AD32" s="283" t="s">
        <v>30</v>
      </c>
      <c r="AE32" s="284" t="s">
        <v>30</v>
      </c>
      <c r="AF32" s="284" t="s">
        <v>30</v>
      </c>
      <c r="AG32" s="283" t="s">
        <v>30</v>
      </c>
      <c r="AH32" s="18"/>
      <c r="AI32" s="1103"/>
      <c r="AJ32" s="643" t="s">
        <v>57</v>
      </c>
      <c r="AK32" s="29">
        <v>6.32</v>
      </c>
      <c r="AL32" s="644">
        <f t="shared" si="4"/>
        <v>2</v>
      </c>
      <c r="AM32" s="52">
        <v>359.33</v>
      </c>
      <c r="AN32" s="6">
        <v>5.47</v>
      </c>
      <c r="AO32" s="6">
        <v>19.38</v>
      </c>
      <c r="AP32" s="52">
        <v>97.33</v>
      </c>
      <c r="AQ32" s="18">
        <f t="shared" si="22"/>
        <v>12.333333333333337</v>
      </c>
      <c r="AR32" s="1103"/>
      <c r="AS32" s="643" t="s">
        <v>57</v>
      </c>
      <c r="AT32" s="281">
        <v>4.0999999999999996</v>
      </c>
      <c r="AU32" s="644">
        <f t="shared" si="5"/>
        <v>11</v>
      </c>
      <c r="AV32" s="283">
        <v>205.33</v>
      </c>
      <c r="AW32" s="284">
        <v>2.6</v>
      </c>
      <c r="AX32" s="284">
        <v>21.7</v>
      </c>
      <c r="AY32" s="283">
        <v>107.33</v>
      </c>
      <c r="AZ32" s="18">
        <f t="shared" si="23"/>
        <v>19.583333333333332</v>
      </c>
      <c r="BA32" s="1103"/>
      <c r="BB32" s="643" t="s">
        <v>57</v>
      </c>
      <c r="BC32" s="281">
        <v>5.18</v>
      </c>
      <c r="BD32" s="644">
        <f t="shared" si="6"/>
        <v>3</v>
      </c>
      <c r="BE32" s="283">
        <v>185.33</v>
      </c>
      <c r="BF32" s="284">
        <v>5.0999999999999996</v>
      </c>
      <c r="BG32" s="284">
        <v>18.73</v>
      </c>
      <c r="BH32" s="283">
        <v>92.67</v>
      </c>
      <c r="BI32" s="18">
        <f t="shared" si="24"/>
        <v>16.299999999999997</v>
      </c>
      <c r="BJ32" s="1103"/>
      <c r="BK32" s="643" t="s">
        <v>57</v>
      </c>
      <c r="BL32" s="281">
        <v>3.16</v>
      </c>
      <c r="BM32" s="644">
        <f t="shared" si="18"/>
        <v>12</v>
      </c>
      <c r="BN32" s="283">
        <v>247</v>
      </c>
      <c r="BO32" s="284">
        <v>3.75</v>
      </c>
      <c r="BP32" s="284">
        <v>23.56</v>
      </c>
      <c r="BQ32" s="284">
        <v>230.27</v>
      </c>
      <c r="BR32" s="18">
        <f t="shared" si="25"/>
        <v>17.625</v>
      </c>
      <c r="BS32" s="1103"/>
      <c r="BT32" s="643" t="s">
        <v>57</v>
      </c>
      <c r="BU32" s="294">
        <v>4.3499999999999996</v>
      </c>
      <c r="BV32" s="644">
        <f t="shared" si="10"/>
        <v>5</v>
      </c>
      <c r="BW32" s="291">
        <v>119.33</v>
      </c>
      <c r="BX32" s="291">
        <v>25.09</v>
      </c>
      <c r="BY32" s="291">
        <v>17.989999999999998</v>
      </c>
      <c r="BZ32" s="291">
        <v>101</v>
      </c>
      <c r="CA32" s="18">
        <f t="shared" si="26"/>
        <v>20.833333333333325</v>
      </c>
      <c r="CB32" s="30">
        <f t="shared" si="7"/>
        <v>4.4349999999999996</v>
      </c>
      <c r="CC32" s="645">
        <f t="shared" si="1"/>
        <v>12</v>
      </c>
    </row>
    <row r="33" spans="1:81" ht="13.5" customHeight="1" x14ac:dyDescent="0.25">
      <c r="A33" s="1103"/>
      <c r="B33" s="643" t="s">
        <v>58</v>
      </c>
      <c r="C33" s="281">
        <v>3.65</v>
      </c>
      <c r="D33" s="644">
        <f t="shared" si="11"/>
        <v>16</v>
      </c>
      <c r="E33" s="283">
        <v>79</v>
      </c>
      <c r="F33" s="284">
        <v>2.97</v>
      </c>
      <c r="G33" s="284">
        <v>18.2</v>
      </c>
      <c r="H33" s="18">
        <f t="shared" si="19"/>
        <v>-13.333333333333339</v>
      </c>
      <c r="I33" s="1103"/>
      <c r="J33" s="643" t="s">
        <v>58</v>
      </c>
      <c r="K33" s="281">
        <v>4.8499999999999996</v>
      </c>
      <c r="L33" s="644">
        <f t="shared" si="2"/>
        <v>7</v>
      </c>
      <c r="M33" s="283">
        <v>247.84</v>
      </c>
      <c r="N33" s="284">
        <v>3.52</v>
      </c>
      <c r="O33" s="284">
        <v>25.39</v>
      </c>
      <c r="P33" s="283">
        <v>99.67</v>
      </c>
      <c r="Q33" s="18">
        <f t="shared" si="20"/>
        <v>13.916666666666663</v>
      </c>
      <c r="R33" s="1103"/>
      <c r="S33" s="643" t="s">
        <v>58</v>
      </c>
      <c r="T33" s="29" t="s">
        <v>30</v>
      </c>
      <c r="U33" s="644"/>
      <c r="V33" s="52" t="s">
        <v>30</v>
      </c>
      <c r="W33" s="6" t="s">
        <v>30</v>
      </c>
      <c r="X33" s="6" t="s">
        <v>30</v>
      </c>
      <c r="Y33" s="18"/>
      <c r="Z33" s="1103"/>
      <c r="AA33" s="643" t="s">
        <v>58</v>
      </c>
      <c r="AB33" s="281" t="s">
        <v>30</v>
      </c>
      <c r="AC33" s="644"/>
      <c r="AD33" s="283" t="s">
        <v>30</v>
      </c>
      <c r="AE33" s="284" t="s">
        <v>30</v>
      </c>
      <c r="AF33" s="284" t="s">
        <v>30</v>
      </c>
      <c r="AG33" s="283" t="s">
        <v>30</v>
      </c>
      <c r="AH33" s="18"/>
      <c r="AI33" s="1103"/>
      <c r="AJ33" s="643" t="s">
        <v>58</v>
      </c>
      <c r="AK33" s="29">
        <v>5.82</v>
      </c>
      <c r="AL33" s="644">
        <f t="shared" si="4"/>
        <v>6</v>
      </c>
      <c r="AM33" s="52">
        <v>334</v>
      </c>
      <c r="AN33" s="6">
        <v>3.38</v>
      </c>
      <c r="AO33" s="6">
        <v>20.85</v>
      </c>
      <c r="AP33" s="52">
        <v>109</v>
      </c>
      <c r="AQ33" s="18">
        <f t="shared" si="22"/>
        <v>14.66666666666667</v>
      </c>
      <c r="AR33" s="1103"/>
      <c r="AS33" s="643" t="s">
        <v>58</v>
      </c>
      <c r="AT33" s="281">
        <v>4.82</v>
      </c>
      <c r="AU33" s="644">
        <f t="shared" si="5"/>
        <v>5</v>
      </c>
      <c r="AV33" s="283">
        <v>242.33</v>
      </c>
      <c r="AW33" s="284">
        <v>2.97</v>
      </c>
      <c r="AX33" s="284">
        <v>21.63</v>
      </c>
      <c r="AY33" s="283">
        <v>109.33</v>
      </c>
      <c r="AZ33" s="18">
        <f t="shared" si="23"/>
        <v>25.166666666666671</v>
      </c>
      <c r="BA33" s="1103"/>
      <c r="BB33" s="643" t="s">
        <v>58</v>
      </c>
      <c r="BC33" s="281">
        <v>5.49</v>
      </c>
      <c r="BD33" s="644">
        <f t="shared" si="6"/>
        <v>1</v>
      </c>
      <c r="BE33" s="283">
        <v>256.67</v>
      </c>
      <c r="BF33" s="284">
        <v>4.1500000000000004</v>
      </c>
      <c r="BG33" s="284">
        <v>19.77</v>
      </c>
      <c r="BH33" s="283">
        <v>104.33</v>
      </c>
      <c r="BI33" s="18">
        <f t="shared" si="24"/>
        <v>19.500000000000004</v>
      </c>
      <c r="BJ33" s="1103"/>
      <c r="BK33" s="643" t="s">
        <v>58</v>
      </c>
      <c r="BL33" s="281">
        <v>3.04</v>
      </c>
      <c r="BM33" s="644">
        <f t="shared" si="18"/>
        <v>13</v>
      </c>
      <c r="BN33" s="283">
        <v>247.33</v>
      </c>
      <c r="BO33" s="284">
        <v>3.05</v>
      </c>
      <c r="BP33" s="284">
        <v>23.51</v>
      </c>
      <c r="BQ33" s="284">
        <v>228.57</v>
      </c>
      <c r="BR33" s="18">
        <f t="shared" si="25"/>
        <v>15.125</v>
      </c>
      <c r="BS33" s="1103"/>
      <c r="BT33" s="643" t="s">
        <v>58</v>
      </c>
      <c r="BU33" s="294">
        <v>4.2300000000000004</v>
      </c>
      <c r="BV33" s="644">
        <f t="shared" si="10"/>
        <v>6</v>
      </c>
      <c r="BW33" s="291">
        <v>143.66999999999999</v>
      </c>
      <c r="BX33" s="291">
        <v>18.38</v>
      </c>
      <c r="BY33" s="291">
        <v>18.760000000000002</v>
      </c>
      <c r="BZ33" s="291">
        <v>115</v>
      </c>
      <c r="CA33" s="18">
        <f t="shared" si="26"/>
        <v>22.166666666666675</v>
      </c>
      <c r="CB33" s="30">
        <f t="shared" si="7"/>
        <v>4.5571428571428578</v>
      </c>
      <c r="CC33" s="645">
        <f t="shared" si="1"/>
        <v>8</v>
      </c>
    </row>
    <row r="34" spans="1:81" ht="13.5" customHeight="1" x14ac:dyDescent="0.25">
      <c r="A34" s="1103"/>
      <c r="B34" s="643" t="s">
        <v>59</v>
      </c>
      <c r="C34" s="294" t="s">
        <v>30</v>
      </c>
      <c r="D34" s="644"/>
      <c r="E34" s="291" t="s">
        <v>30</v>
      </c>
      <c r="F34" s="291" t="s">
        <v>30</v>
      </c>
      <c r="G34" s="291" t="s">
        <v>30</v>
      </c>
      <c r="H34" s="18"/>
      <c r="I34" s="1103"/>
      <c r="J34" s="643" t="s">
        <v>59</v>
      </c>
      <c r="K34" s="281" t="s">
        <v>30</v>
      </c>
      <c r="L34" s="644"/>
      <c r="M34" s="283" t="s">
        <v>30</v>
      </c>
      <c r="N34" s="284" t="s">
        <v>30</v>
      </c>
      <c r="O34" s="284" t="s">
        <v>30</v>
      </c>
      <c r="P34" s="283" t="s">
        <v>30</v>
      </c>
      <c r="Q34" s="18"/>
      <c r="R34" s="1103"/>
      <c r="S34" s="643" t="s">
        <v>59</v>
      </c>
      <c r="T34" s="29" t="s">
        <v>30</v>
      </c>
      <c r="U34" s="644"/>
      <c r="V34" s="52" t="s">
        <v>30</v>
      </c>
      <c r="W34" s="6" t="s">
        <v>30</v>
      </c>
      <c r="X34" s="6" t="s">
        <v>30</v>
      </c>
      <c r="Y34" s="18"/>
      <c r="Z34" s="1103"/>
      <c r="AA34" s="643" t="s">
        <v>59</v>
      </c>
      <c r="AB34" s="281" t="s">
        <v>30</v>
      </c>
      <c r="AC34" s="644"/>
      <c r="AD34" s="283" t="s">
        <v>30</v>
      </c>
      <c r="AE34" s="284" t="s">
        <v>30</v>
      </c>
      <c r="AF34" s="284" t="s">
        <v>30</v>
      </c>
      <c r="AG34" s="283" t="s">
        <v>30</v>
      </c>
      <c r="AH34" s="18"/>
      <c r="AI34" s="1103"/>
      <c r="AJ34" s="643" t="s">
        <v>59</v>
      </c>
      <c r="AK34" s="29" t="s">
        <v>30</v>
      </c>
      <c r="AL34" s="644"/>
      <c r="AM34" s="52" t="s">
        <v>30</v>
      </c>
      <c r="AN34" s="6" t="s">
        <v>30</v>
      </c>
      <c r="AO34" s="6" t="s">
        <v>30</v>
      </c>
      <c r="AP34" s="52" t="s">
        <v>30</v>
      </c>
      <c r="AQ34" s="18"/>
      <c r="AR34" s="1103"/>
      <c r="AS34" s="643" t="s">
        <v>59</v>
      </c>
      <c r="AT34" s="281">
        <v>4.62</v>
      </c>
      <c r="AU34" s="644">
        <f t="shared" si="5"/>
        <v>7</v>
      </c>
      <c r="AV34" s="283">
        <v>226.67</v>
      </c>
      <c r="AW34" s="284">
        <v>2.87</v>
      </c>
      <c r="AX34" s="284">
        <v>22.13</v>
      </c>
      <c r="AY34" s="283">
        <v>112</v>
      </c>
      <c r="AZ34" s="18">
        <f t="shared" si="23"/>
        <v>21.416666666666671</v>
      </c>
      <c r="BA34" s="1103"/>
      <c r="BB34" s="643" t="s">
        <v>59</v>
      </c>
      <c r="BC34" s="281" t="s">
        <v>30</v>
      </c>
      <c r="BD34" s="644"/>
      <c r="BE34" s="283" t="s">
        <v>30</v>
      </c>
      <c r="BF34" s="284" t="s">
        <v>30</v>
      </c>
      <c r="BG34" s="284" t="s">
        <v>30</v>
      </c>
      <c r="BH34" s="283" t="s">
        <v>30</v>
      </c>
      <c r="BI34" s="18"/>
      <c r="BJ34" s="1103"/>
      <c r="BK34" s="643" t="s">
        <v>59</v>
      </c>
      <c r="BL34" s="281">
        <v>4.3899999999999997</v>
      </c>
      <c r="BM34" s="644">
        <f t="shared" si="18"/>
        <v>1</v>
      </c>
      <c r="BN34" s="283">
        <v>302</v>
      </c>
      <c r="BO34" s="284">
        <v>4.3</v>
      </c>
      <c r="BP34" s="284">
        <v>24.32</v>
      </c>
      <c r="BQ34" s="284">
        <v>235.53</v>
      </c>
      <c r="BR34" s="18">
        <f t="shared" si="25"/>
        <v>25.749999999999996</v>
      </c>
      <c r="BS34" s="1103"/>
      <c r="BT34" s="643" t="s">
        <v>59</v>
      </c>
      <c r="BU34" s="294" t="s">
        <v>30</v>
      </c>
      <c r="BV34" s="644"/>
      <c r="BW34" s="291" t="s">
        <v>30</v>
      </c>
      <c r="BX34" s="291" t="s">
        <v>30</v>
      </c>
      <c r="BY34" s="291" t="s">
        <v>30</v>
      </c>
      <c r="BZ34" s="291" t="s">
        <v>30</v>
      </c>
      <c r="CA34" s="18"/>
      <c r="CB34" s="30">
        <f t="shared" si="7"/>
        <v>4.5049999999999999</v>
      </c>
      <c r="CC34" s="645">
        <f t="shared" si="1"/>
        <v>9</v>
      </c>
    </row>
    <row r="35" spans="1:81" ht="13.5" customHeight="1" x14ac:dyDescent="0.25">
      <c r="A35" s="1103"/>
      <c r="B35" s="643" t="s">
        <v>99</v>
      </c>
      <c r="C35" s="281">
        <v>4.04</v>
      </c>
      <c r="D35" s="644">
        <f t="shared" si="11"/>
        <v>15</v>
      </c>
      <c r="E35" s="283">
        <v>75.33</v>
      </c>
      <c r="F35" s="284">
        <v>2.97</v>
      </c>
      <c r="G35" s="284">
        <v>13.87</v>
      </c>
      <c r="H35" s="18">
        <f t="shared" si="19"/>
        <v>-5.4666666666666686</v>
      </c>
      <c r="I35" s="1103"/>
      <c r="J35" s="643" t="s">
        <v>99</v>
      </c>
      <c r="K35" s="281">
        <v>5.1100000000000003</v>
      </c>
      <c r="L35" s="644">
        <f t="shared" si="2"/>
        <v>3</v>
      </c>
      <c r="M35" s="283">
        <v>254.27</v>
      </c>
      <c r="N35" s="284">
        <v>4.37</v>
      </c>
      <c r="O35" s="284">
        <v>26.83</v>
      </c>
      <c r="P35" s="283">
        <v>98.67</v>
      </c>
      <c r="Q35" s="18">
        <f>(K35-K13)/120*1000</f>
        <v>12.250000000000002</v>
      </c>
      <c r="R35" s="1103"/>
      <c r="S35" s="643" t="s">
        <v>99</v>
      </c>
      <c r="T35" s="29" t="s">
        <v>30</v>
      </c>
      <c r="U35" s="644"/>
      <c r="V35" s="52" t="s">
        <v>30</v>
      </c>
      <c r="W35" s="6" t="s">
        <v>30</v>
      </c>
      <c r="X35" s="6" t="s">
        <v>30</v>
      </c>
      <c r="Y35" s="18"/>
      <c r="Z35" s="1103"/>
      <c r="AA35" s="643" t="s">
        <v>99</v>
      </c>
      <c r="AB35" s="281" t="s">
        <v>30</v>
      </c>
      <c r="AC35" s="644"/>
      <c r="AD35" s="283" t="s">
        <v>30</v>
      </c>
      <c r="AE35" s="284" t="s">
        <v>30</v>
      </c>
      <c r="AF35" s="284" t="s">
        <v>30</v>
      </c>
      <c r="AG35" s="283" t="s">
        <v>30</v>
      </c>
      <c r="AH35" s="18"/>
      <c r="AI35" s="1103"/>
      <c r="AJ35" s="643" t="s">
        <v>99</v>
      </c>
      <c r="AK35" s="29">
        <v>6.37</v>
      </c>
      <c r="AL35" s="644">
        <f t="shared" si="4"/>
        <v>1</v>
      </c>
      <c r="AM35" s="52">
        <v>270</v>
      </c>
      <c r="AN35" s="6">
        <v>2.77</v>
      </c>
      <c r="AO35" s="6">
        <v>15.71</v>
      </c>
      <c r="AP35" s="52">
        <v>106.67</v>
      </c>
      <c r="AQ35" s="18">
        <f t="shared" si="22"/>
        <v>24.888888888888889</v>
      </c>
      <c r="AR35" s="1103"/>
      <c r="AS35" s="643" t="s">
        <v>99</v>
      </c>
      <c r="AT35" s="281">
        <v>5.07</v>
      </c>
      <c r="AU35" s="644">
        <f t="shared" si="5"/>
        <v>2</v>
      </c>
      <c r="AV35" s="283">
        <v>242.67</v>
      </c>
      <c r="AW35" s="284">
        <v>3.2</v>
      </c>
      <c r="AX35" s="284">
        <v>22.73</v>
      </c>
      <c r="AY35" s="283">
        <v>113</v>
      </c>
      <c r="AZ35" s="18">
        <f t="shared" si="23"/>
        <v>27.833333333333336</v>
      </c>
      <c r="BA35" s="1103"/>
      <c r="BB35" s="643" t="s">
        <v>99</v>
      </c>
      <c r="BC35" s="281">
        <v>5.12</v>
      </c>
      <c r="BD35" s="644">
        <f t="shared" si="6"/>
        <v>4</v>
      </c>
      <c r="BE35" s="283">
        <v>276.67</v>
      </c>
      <c r="BF35" s="284">
        <v>2.85</v>
      </c>
      <c r="BG35" s="284">
        <v>16.93</v>
      </c>
      <c r="BH35" s="283">
        <v>103.67</v>
      </c>
      <c r="BI35" s="18">
        <f t="shared" si="24"/>
        <v>18.500000000000004</v>
      </c>
      <c r="BJ35" s="1103"/>
      <c r="BK35" s="643" t="s">
        <v>99</v>
      </c>
      <c r="BL35" s="281">
        <v>4.17</v>
      </c>
      <c r="BM35" s="644">
        <f t="shared" si="18"/>
        <v>4</v>
      </c>
      <c r="BN35" s="283">
        <v>327</v>
      </c>
      <c r="BO35" s="284">
        <v>4.1500000000000004</v>
      </c>
      <c r="BP35" s="284">
        <v>24.16</v>
      </c>
      <c r="BQ35" s="284">
        <v>232.8</v>
      </c>
      <c r="BR35" s="18">
        <f t="shared" si="25"/>
        <v>23.875</v>
      </c>
      <c r="BS35" s="1103"/>
      <c r="BT35" s="643" t="s">
        <v>99</v>
      </c>
      <c r="BU35" s="294">
        <v>4.75</v>
      </c>
      <c r="BV35" s="644">
        <f t="shared" si="10"/>
        <v>4</v>
      </c>
      <c r="BW35" s="291">
        <v>182.67</v>
      </c>
      <c r="BX35" s="291">
        <v>25.44</v>
      </c>
      <c r="BY35" s="291">
        <v>22.77</v>
      </c>
      <c r="BZ35" s="291">
        <v>106.33</v>
      </c>
      <c r="CA35" s="18">
        <f t="shared" si="26"/>
        <v>31.166666666666668</v>
      </c>
      <c r="CB35" s="30">
        <f t="shared" si="7"/>
        <v>4.9471428571428575</v>
      </c>
      <c r="CC35" s="645">
        <f t="shared" si="1"/>
        <v>4</v>
      </c>
    </row>
    <row r="36" spans="1:81" ht="13.5" customHeight="1" x14ac:dyDescent="0.25">
      <c r="A36" s="1103"/>
      <c r="B36" s="643" t="s">
        <v>100</v>
      </c>
      <c r="C36" s="281">
        <v>5.0999999999999996</v>
      </c>
      <c r="D36" s="644">
        <f t="shared" si="11"/>
        <v>6</v>
      </c>
      <c r="E36" s="283">
        <v>86.67</v>
      </c>
      <c r="F36" s="284">
        <v>5</v>
      </c>
      <c r="G36" s="284">
        <v>13.07</v>
      </c>
      <c r="H36" s="18">
        <f t="shared" si="19"/>
        <v>8.9333333333333336</v>
      </c>
      <c r="I36" s="1103"/>
      <c r="J36" s="643" t="s">
        <v>100</v>
      </c>
      <c r="K36" s="281" t="s">
        <v>30</v>
      </c>
      <c r="L36" s="644"/>
      <c r="M36" s="283" t="s">
        <v>30</v>
      </c>
      <c r="N36" s="284" t="s">
        <v>30</v>
      </c>
      <c r="O36" s="284" t="s">
        <v>30</v>
      </c>
      <c r="P36" s="283" t="s">
        <v>30</v>
      </c>
      <c r="Q36" s="18"/>
      <c r="R36" s="1103"/>
      <c r="S36" s="643" t="s">
        <v>100</v>
      </c>
      <c r="T36" s="29" t="s">
        <v>30</v>
      </c>
      <c r="U36" s="644"/>
      <c r="V36" s="52" t="s">
        <v>30</v>
      </c>
      <c r="W36" s="6" t="s">
        <v>30</v>
      </c>
      <c r="X36" s="6" t="s">
        <v>30</v>
      </c>
      <c r="Y36" s="18"/>
      <c r="Z36" s="1103"/>
      <c r="AA36" s="643" t="s">
        <v>100</v>
      </c>
      <c r="AB36" s="281" t="s">
        <v>30</v>
      </c>
      <c r="AC36" s="644"/>
      <c r="AD36" s="283" t="s">
        <v>30</v>
      </c>
      <c r="AE36" s="284" t="s">
        <v>30</v>
      </c>
      <c r="AF36" s="284" t="s">
        <v>30</v>
      </c>
      <c r="AG36" s="283" t="s">
        <v>30</v>
      </c>
      <c r="AH36" s="18"/>
      <c r="AI36" s="1103"/>
      <c r="AJ36" s="643" t="s">
        <v>100</v>
      </c>
      <c r="AK36" s="29" t="s">
        <v>30</v>
      </c>
      <c r="AL36" s="644"/>
      <c r="AM36" s="52" t="s">
        <v>30</v>
      </c>
      <c r="AN36" s="6" t="s">
        <v>30</v>
      </c>
      <c r="AO36" s="6" t="s">
        <v>30</v>
      </c>
      <c r="AP36" s="52" t="s">
        <v>30</v>
      </c>
      <c r="AQ36" s="18"/>
      <c r="AR36" s="1103"/>
      <c r="AS36" s="643" t="s">
        <v>100</v>
      </c>
      <c r="AT36" s="281">
        <v>5.39</v>
      </c>
      <c r="AU36" s="644">
        <f t="shared" si="5"/>
        <v>1</v>
      </c>
      <c r="AV36" s="283">
        <v>255.67</v>
      </c>
      <c r="AW36" s="284">
        <v>3.4</v>
      </c>
      <c r="AX36" s="284">
        <v>22.93</v>
      </c>
      <c r="AY36" s="283">
        <v>109.67</v>
      </c>
      <c r="AZ36" s="18">
        <f t="shared" si="23"/>
        <v>31.166666666666664</v>
      </c>
      <c r="BA36" s="1103"/>
      <c r="BB36" s="643" t="s">
        <v>100</v>
      </c>
      <c r="BC36" s="281">
        <v>4.8899999999999997</v>
      </c>
      <c r="BD36" s="644">
        <f t="shared" si="6"/>
        <v>8</v>
      </c>
      <c r="BE36" s="283">
        <v>283</v>
      </c>
      <c r="BF36" s="284">
        <v>2.78</v>
      </c>
      <c r="BG36" s="284">
        <v>15.27</v>
      </c>
      <c r="BH36" s="283">
        <v>108.67</v>
      </c>
      <c r="BI36" s="18">
        <f t="shared" si="24"/>
        <v>19.999999999999996</v>
      </c>
      <c r="BJ36" s="1103"/>
      <c r="BK36" s="643" t="s">
        <v>100</v>
      </c>
      <c r="BL36" s="281" t="s">
        <v>30</v>
      </c>
      <c r="BM36" s="644"/>
      <c r="BN36" s="283" t="s">
        <v>30</v>
      </c>
      <c r="BO36" s="284" t="s">
        <v>30</v>
      </c>
      <c r="BP36" s="284" t="s">
        <v>30</v>
      </c>
      <c r="BQ36" s="284" t="s">
        <v>30</v>
      </c>
      <c r="BR36" s="18"/>
      <c r="BS36" s="1103"/>
      <c r="BT36" s="643" t="s">
        <v>100</v>
      </c>
      <c r="BU36" s="294" t="s">
        <v>30</v>
      </c>
      <c r="BV36" s="644"/>
      <c r="BW36" s="291" t="s">
        <v>30</v>
      </c>
      <c r="BX36" s="291" t="s">
        <v>30</v>
      </c>
      <c r="BY36" s="291" t="s">
        <v>30</v>
      </c>
      <c r="BZ36" s="291" t="s">
        <v>30</v>
      </c>
      <c r="CA36" s="18"/>
      <c r="CB36" s="30">
        <f t="shared" si="7"/>
        <v>5.126666666666666</v>
      </c>
      <c r="CC36" s="645">
        <f t="shared" si="1"/>
        <v>1</v>
      </c>
    </row>
    <row r="37" spans="1:81" ht="13.5" customHeight="1" x14ac:dyDescent="0.25">
      <c r="A37" s="1103"/>
      <c r="B37" s="643" t="s">
        <v>180</v>
      </c>
      <c r="C37" s="281">
        <v>3.09</v>
      </c>
      <c r="D37" s="644">
        <f t="shared" si="11"/>
        <v>18</v>
      </c>
      <c r="E37" s="283">
        <v>106.67</v>
      </c>
      <c r="F37" s="284">
        <v>4.17</v>
      </c>
      <c r="G37" s="284">
        <v>13.53</v>
      </c>
      <c r="H37" s="18">
        <f t="shared" si="19"/>
        <v>-1.6000000000000014</v>
      </c>
      <c r="I37" s="1104"/>
      <c r="J37" s="643" t="s">
        <v>180</v>
      </c>
      <c r="K37" s="281" t="s">
        <v>30</v>
      </c>
      <c r="L37" s="644"/>
      <c r="M37" s="283" t="s">
        <v>30</v>
      </c>
      <c r="N37" s="284" t="s">
        <v>30</v>
      </c>
      <c r="O37" s="284" t="s">
        <v>30</v>
      </c>
      <c r="P37" s="283" t="s">
        <v>30</v>
      </c>
      <c r="Q37" s="18"/>
      <c r="R37" s="1104"/>
      <c r="S37" s="643" t="s">
        <v>180</v>
      </c>
      <c r="T37" s="29">
        <v>5.48</v>
      </c>
      <c r="U37" s="644">
        <f t="shared" si="8"/>
        <v>3</v>
      </c>
      <c r="V37" s="52">
        <v>249.67</v>
      </c>
      <c r="W37" s="6">
        <v>2.37</v>
      </c>
      <c r="X37" s="6">
        <v>24.27</v>
      </c>
      <c r="Y37" s="18" t="e">
        <f t="shared" si="21"/>
        <v>#VALUE!</v>
      </c>
      <c r="Z37" s="1104"/>
      <c r="AA37" s="643" t="s">
        <v>180</v>
      </c>
      <c r="AB37" s="281" t="s">
        <v>30</v>
      </c>
      <c r="AC37" s="644"/>
      <c r="AD37" s="283" t="s">
        <v>30</v>
      </c>
      <c r="AE37" s="284" t="s">
        <v>30</v>
      </c>
      <c r="AF37" s="284" t="s">
        <v>30</v>
      </c>
      <c r="AG37" s="283" t="s">
        <v>30</v>
      </c>
      <c r="AH37" s="18"/>
      <c r="AI37" s="1104"/>
      <c r="AJ37" s="643" t="s">
        <v>180</v>
      </c>
      <c r="AK37" s="29" t="s">
        <v>30</v>
      </c>
      <c r="AL37" s="644"/>
      <c r="AM37" s="52" t="s">
        <v>30</v>
      </c>
      <c r="AN37" s="6" t="s">
        <v>30</v>
      </c>
      <c r="AO37" s="6" t="s">
        <v>30</v>
      </c>
      <c r="AP37" s="52" t="s">
        <v>30</v>
      </c>
      <c r="AQ37" s="18"/>
      <c r="AR37" s="1104"/>
      <c r="AS37" s="643" t="s">
        <v>180</v>
      </c>
      <c r="AT37" s="281">
        <v>4.82</v>
      </c>
      <c r="AU37" s="644">
        <f t="shared" si="5"/>
        <v>5</v>
      </c>
      <c r="AV37" s="283">
        <v>239.33</v>
      </c>
      <c r="AW37" s="291">
        <v>3.03</v>
      </c>
      <c r="AX37" s="291">
        <v>21.87</v>
      </c>
      <c r="AY37" s="283">
        <v>94.67</v>
      </c>
      <c r="AZ37" s="18">
        <f>(AT37-AT15)/120*1000</f>
        <v>28.333333333333336</v>
      </c>
      <c r="BA37" s="1104"/>
      <c r="BB37" s="643" t="s">
        <v>180</v>
      </c>
      <c r="BC37" s="281">
        <v>4.75</v>
      </c>
      <c r="BD37" s="644">
        <f t="shared" si="6"/>
        <v>10</v>
      </c>
      <c r="BE37" s="283">
        <v>258.67</v>
      </c>
      <c r="BF37" s="284">
        <v>3.35</v>
      </c>
      <c r="BG37" s="284">
        <v>18.899999999999999</v>
      </c>
      <c r="BH37" s="283">
        <v>104.67</v>
      </c>
      <c r="BI37" s="18">
        <f t="shared" si="24"/>
        <v>20.499999999999996</v>
      </c>
      <c r="BJ37" s="1104"/>
      <c r="BK37" s="643" t="s">
        <v>180</v>
      </c>
      <c r="BL37" s="281" t="s">
        <v>30</v>
      </c>
      <c r="BM37" s="644"/>
      <c r="BN37" s="283" t="s">
        <v>30</v>
      </c>
      <c r="BO37" s="284" t="s">
        <v>30</v>
      </c>
      <c r="BP37" s="284" t="s">
        <v>30</v>
      </c>
      <c r="BQ37" s="284" t="s">
        <v>30</v>
      </c>
      <c r="BR37" s="18"/>
      <c r="BS37" s="1104"/>
      <c r="BT37" s="643" t="s">
        <v>180</v>
      </c>
      <c r="BU37" s="294">
        <v>5.15</v>
      </c>
      <c r="BV37" s="644">
        <f t="shared" si="10"/>
        <v>3</v>
      </c>
      <c r="BW37" s="291">
        <v>184</v>
      </c>
      <c r="BX37" s="291">
        <v>25.21</v>
      </c>
      <c r="BY37" s="291">
        <v>23.71</v>
      </c>
      <c r="BZ37" s="291">
        <v>102.67</v>
      </c>
      <c r="CA37" s="18">
        <f t="shared" si="26"/>
        <v>25.000000000000007</v>
      </c>
      <c r="CB37" s="30">
        <f t="shared" si="7"/>
        <v>4.6579999999999995</v>
      </c>
      <c r="CC37" s="645">
        <f t="shared" si="1"/>
        <v>7</v>
      </c>
    </row>
    <row r="38" spans="1:81" s="631" customFormat="1" ht="11.25" customHeight="1" x14ac:dyDescent="0.25">
      <c r="A38" s="1105" t="s">
        <v>61</v>
      </c>
      <c r="B38" s="1106"/>
      <c r="C38" s="26"/>
      <c r="D38" s="647"/>
      <c r="E38" s="27"/>
      <c r="F38" s="27"/>
      <c r="G38" s="27"/>
      <c r="H38" s="39"/>
      <c r="I38" s="1105" t="s">
        <v>61</v>
      </c>
      <c r="J38" s="1106"/>
      <c r="K38" s="26"/>
      <c r="L38" s="647"/>
      <c r="M38" s="27"/>
      <c r="N38" s="27"/>
      <c r="O38" s="27"/>
      <c r="P38" s="27"/>
      <c r="Q38" s="39"/>
      <c r="R38" s="1105" t="s">
        <v>61</v>
      </c>
      <c r="S38" s="1106"/>
      <c r="T38" s="26"/>
      <c r="U38" s="647"/>
      <c r="V38" s="27"/>
      <c r="W38" s="27"/>
      <c r="X38" s="27"/>
      <c r="Y38" s="39"/>
      <c r="Z38" s="1105" t="s">
        <v>61</v>
      </c>
      <c r="AA38" s="1106"/>
      <c r="AB38" s="26"/>
      <c r="AC38" s="647"/>
      <c r="AD38" s="27"/>
      <c r="AE38" s="27"/>
      <c r="AF38" s="27"/>
      <c r="AG38" s="27"/>
      <c r="AH38" s="39"/>
      <c r="AI38" s="1105" t="s">
        <v>61</v>
      </c>
      <c r="AJ38" s="1106"/>
      <c r="AK38" s="26"/>
      <c r="AL38" s="647"/>
      <c r="AM38" s="27"/>
      <c r="AN38" s="27"/>
      <c r="AO38" s="27"/>
      <c r="AP38" s="27"/>
      <c r="AQ38" s="39"/>
      <c r="AR38" s="1105" t="s">
        <v>61</v>
      </c>
      <c r="AS38" s="1106"/>
      <c r="AT38" s="26"/>
      <c r="AU38" s="647"/>
      <c r="AV38" s="27"/>
      <c r="AW38" s="27"/>
      <c r="AX38" s="27"/>
      <c r="AY38" s="27"/>
      <c r="AZ38" s="39"/>
      <c r="BA38" s="1105" t="s">
        <v>61</v>
      </c>
      <c r="BB38" s="1106"/>
      <c r="BC38" s="26"/>
      <c r="BD38" s="647"/>
      <c r="BE38" s="27"/>
      <c r="BF38" s="27"/>
      <c r="BG38" s="27"/>
      <c r="BH38" s="27"/>
      <c r="BI38" s="39"/>
      <c r="BJ38" s="1105" t="s">
        <v>61</v>
      </c>
      <c r="BK38" s="1106"/>
      <c r="BL38" s="26"/>
      <c r="BM38" s="647"/>
      <c r="BN38" s="27"/>
      <c r="BO38" s="27"/>
      <c r="BP38" s="27"/>
      <c r="BQ38" s="27"/>
      <c r="BR38" s="39"/>
      <c r="BS38" s="1105" t="s">
        <v>61</v>
      </c>
      <c r="BT38" s="1106"/>
      <c r="BU38" s="26"/>
      <c r="BV38" s="647"/>
      <c r="BW38" s="27"/>
      <c r="BX38" s="27"/>
      <c r="BY38" s="27"/>
      <c r="BZ38" s="27"/>
      <c r="CA38" s="39"/>
      <c r="CC38" s="648"/>
    </row>
    <row r="39" spans="1:81" s="649" customFormat="1" ht="11.25" customHeight="1" x14ac:dyDescent="0.25">
      <c r="A39" s="1107" t="s">
        <v>62</v>
      </c>
      <c r="B39" s="1108"/>
      <c r="C39" s="26" t="s">
        <v>20</v>
      </c>
      <c r="D39" s="647"/>
      <c r="E39" s="291" t="s">
        <v>20</v>
      </c>
      <c r="F39" s="291" t="s">
        <v>20</v>
      </c>
      <c r="G39" s="291" t="s">
        <v>20</v>
      </c>
      <c r="H39" s="39"/>
      <c r="I39" s="1107" t="s">
        <v>62</v>
      </c>
      <c r="J39" s="1108"/>
      <c r="K39" s="294" t="s">
        <v>20</v>
      </c>
      <c r="L39" s="647"/>
      <c r="M39" s="291" t="s">
        <v>20</v>
      </c>
      <c r="N39" s="291" t="s">
        <v>20</v>
      </c>
      <c r="O39" s="291" t="s">
        <v>20</v>
      </c>
      <c r="P39" s="291">
        <v>1.42</v>
      </c>
      <c r="Q39" s="39"/>
      <c r="R39" s="1107" t="s">
        <v>62</v>
      </c>
      <c r="S39" s="1108"/>
      <c r="T39" s="26">
        <v>0.5</v>
      </c>
      <c r="U39" s="647"/>
      <c r="V39" s="27" t="s">
        <v>20</v>
      </c>
      <c r="W39" s="27">
        <v>0.22</v>
      </c>
      <c r="X39" s="27" t="s">
        <v>20</v>
      </c>
      <c r="Y39" s="39"/>
      <c r="Z39" s="1107" t="s">
        <v>62</v>
      </c>
      <c r="AA39" s="1108"/>
      <c r="AB39" s="294" t="s">
        <v>20</v>
      </c>
      <c r="AC39" s="647"/>
      <c r="AD39" s="291" t="s">
        <v>20</v>
      </c>
      <c r="AE39" s="291" t="s">
        <v>20</v>
      </c>
      <c r="AF39" s="291" t="s">
        <v>20</v>
      </c>
      <c r="AG39" s="291" t="s">
        <v>20</v>
      </c>
      <c r="AH39" s="39"/>
      <c r="AI39" s="1107" t="s">
        <v>62</v>
      </c>
      <c r="AJ39" s="1108"/>
      <c r="AK39" s="26">
        <v>0.63</v>
      </c>
      <c r="AL39" s="647"/>
      <c r="AM39" s="27" t="s">
        <v>20</v>
      </c>
      <c r="AN39" s="27" t="s">
        <v>20</v>
      </c>
      <c r="AO39" s="27" t="s">
        <v>20</v>
      </c>
      <c r="AP39" s="27" t="s">
        <v>20</v>
      </c>
      <c r="AQ39" s="39"/>
      <c r="AR39" s="1107" t="s">
        <v>62</v>
      </c>
      <c r="AS39" s="1108"/>
      <c r="AT39" s="294">
        <v>0.23</v>
      </c>
      <c r="AU39" s="647"/>
      <c r="AV39" s="291">
        <v>13.86</v>
      </c>
      <c r="AW39" s="291">
        <v>0.18</v>
      </c>
      <c r="AX39" s="291">
        <v>0.4</v>
      </c>
      <c r="AY39" s="291" t="s">
        <v>20</v>
      </c>
      <c r="AZ39" s="39"/>
      <c r="BA39" s="1107" t="s">
        <v>62</v>
      </c>
      <c r="BB39" s="1108"/>
      <c r="BC39" s="294" t="s">
        <v>20</v>
      </c>
      <c r="BD39" s="647"/>
      <c r="BE39" s="291" t="s">
        <v>20</v>
      </c>
      <c r="BF39" s="291" t="s">
        <v>20</v>
      </c>
      <c r="BG39" s="291" t="s">
        <v>20</v>
      </c>
      <c r="BH39" s="291" t="s">
        <v>20</v>
      </c>
      <c r="BI39" s="39"/>
      <c r="BJ39" s="1107" t="s">
        <v>62</v>
      </c>
      <c r="BK39" s="1108"/>
      <c r="BL39" s="294" t="s">
        <v>20</v>
      </c>
      <c r="BM39" s="647"/>
      <c r="BN39" s="291">
        <v>32.26</v>
      </c>
      <c r="BO39" s="291">
        <v>0.32</v>
      </c>
      <c r="BP39" s="291" t="s">
        <v>20</v>
      </c>
      <c r="BQ39" s="291" t="s">
        <v>20</v>
      </c>
      <c r="BR39" s="39"/>
      <c r="BS39" s="1107" t="s">
        <v>62</v>
      </c>
      <c r="BT39" s="1108"/>
      <c r="BU39" s="294" t="s">
        <v>20</v>
      </c>
      <c r="BV39" s="647"/>
      <c r="BW39" s="291" t="s">
        <v>20</v>
      </c>
      <c r="BX39" s="291" t="s">
        <v>20</v>
      </c>
      <c r="BY39" s="291" t="s">
        <v>20</v>
      </c>
      <c r="BZ39" s="291" t="s">
        <v>20</v>
      </c>
      <c r="CA39" s="39"/>
      <c r="CC39" s="650"/>
    </row>
    <row r="40" spans="1:81" s="649" customFormat="1" ht="11.25" customHeight="1" x14ac:dyDescent="0.25">
      <c r="A40" s="1107" t="s">
        <v>63</v>
      </c>
      <c r="B40" s="1108"/>
      <c r="C40" s="26" t="s">
        <v>20</v>
      </c>
      <c r="D40" s="647"/>
      <c r="E40" s="291" t="s">
        <v>20</v>
      </c>
      <c r="F40" s="291" t="s">
        <v>20</v>
      </c>
      <c r="G40" s="291" t="s">
        <v>20</v>
      </c>
      <c r="H40" s="39"/>
      <c r="I40" s="1107" t="s">
        <v>63</v>
      </c>
      <c r="J40" s="1108"/>
      <c r="K40" s="294" t="s">
        <v>20</v>
      </c>
      <c r="L40" s="647"/>
      <c r="M40" s="291" t="s">
        <v>20</v>
      </c>
      <c r="N40" s="291" t="s">
        <v>20</v>
      </c>
      <c r="O40" s="291" t="s">
        <v>20</v>
      </c>
      <c r="P40" s="291">
        <v>1.35</v>
      </c>
      <c r="Q40" s="39"/>
      <c r="R40" s="1107" t="s">
        <v>63</v>
      </c>
      <c r="S40" s="1108"/>
      <c r="T40" s="26">
        <v>0.47</v>
      </c>
      <c r="U40" s="647"/>
      <c r="V40" s="27" t="s">
        <v>20</v>
      </c>
      <c r="W40" s="27">
        <v>0.24</v>
      </c>
      <c r="X40" s="27" t="s">
        <v>20</v>
      </c>
      <c r="Y40" s="39"/>
      <c r="Z40" s="1107" t="s">
        <v>63</v>
      </c>
      <c r="AA40" s="1108"/>
      <c r="AB40" s="294" t="s">
        <v>20</v>
      </c>
      <c r="AC40" s="647"/>
      <c r="AD40" s="291" t="s">
        <v>20</v>
      </c>
      <c r="AE40" s="291" t="s">
        <v>20</v>
      </c>
      <c r="AF40" s="291" t="s">
        <v>20</v>
      </c>
      <c r="AG40" s="291" t="s">
        <v>20</v>
      </c>
      <c r="AH40" s="39"/>
      <c r="AI40" s="1107" t="s">
        <v>63</v>
      </c>
      <c r="AJ40" s="1108"/>
      <c r="AK40" s="26">
        <v>0.6</v>
      </c>
      <c r="AL40" s="647"/>
      <c r="AM40" s="27" t="s">
        <v>20</v>
      </c>
      <c r="AN40" s="27" t="s">
        <v>20</v>
      </c>
      <c r="AO40" s="27" t="s">
        <v>20</v>
      </c>
      <c r="AP40" s="27" t="s">
        <v>20</v>
      </c>
      <c r="AQ40" s="39"/>
      <c r="AR40" s="1107" t="s">
        <v>63</v>
      </c>
      <c r="AS40" s="1108"/>
      <c r="AT40" s="294">
        <v>0.25</v>
      </c>
      <c r="AU40" s="647"/>
      <c r="AV40" s="291">
        <v>14.14</v>
      </c>
      <c r="AW40" s="291">
        <v>0.18</v>
      </c>
      <c r="AX40" s="291">
        <v>0.38</v>
      </c>
      <c r="AY40" s="291" t="s">
        <v>20</v>
      </c>
      <c r="AZ40" s="39"/>
      <c r="BA40" s="1107" t="s">
        <v>63</v>
      </c>
      <c r="BB40" s="1108"/>
      <c r="BC40" s="294" t="s">
        <v>20</v>
      </c>
      <c r="BD40" s="647"/>
      <c r="BE40" s="291" t="s">
        <v>20</v>
      </c>
      <c r="BF40" s="291" t="s">
        <v>20</v>
      </c>
      <c r="BG40" s="291" t="s">
        <v>20</v>
      </c>
      <c r="BH40" s="291" t="s">
        <v>20</v>
      </c>
      <c r="BI40" s="39"/>
      <c r="BJ40" s="1107" t="s">
        <v>63</v>
      </c>
      <c r="BK40" s="1108"/>
      <c r="BL40" s="294" t="s">
        <v>20</v>
      </c>
      <c r="BM40" s="647"/>
      <c r="BN40" s="291">
        <v>31.25</v>
      </c>
      <c r="BO40" s="291">
        <v>0.31</v>
      </c>
      <c r="BP40" s="291" t="s">
        <v>20</v>
      </c>
      <c r="BQ40" s="291" t="s">
        <v>20</v>
      </c>
      <c r="BR40" s="39"/>
      <c r="BS40" s="1107" t="s">
        <v>63</v>
      </c>
      <c r="BT40" s="1108"/>
      <c r="BU40" s="294" t="s">
        <v>20</v>
      </c>
      <c r="BV40" s="647"/>
      <c r="BW40" s="291" t="s">
        <v>20</v>
      </c>
      <c r="BX40" s="291" t="s">
        <v>20</v>
      </c>
      <c r="BY40" s="291" t="s">
        <v>20</v>
      </c>
      <c r="BZ40" s="291" t="s">
        <v>20</v>
      </c>
      <c r="CA40" s="39"/>
      <c r="CC40" s="650"/>
    </row>
    <row r="41" spans="1:81" s="631" customFormat="1" ht="11.25" customHeight="1" x14ac:dyDescent="0.25">
      <c r="A41" s="651"/>
      <c r="B41" s="652"/>
      <c r="C41" s="26"/>
      <c r="D41" s="647"/>
      <c r="E41" s="27"/>
      <c r="F41" s="27"/>
      <c r="G41" s="27"/>
      <c r="H41" s="653"/>
      <c r="I41" s="651"/>
      <c r="J41" s="652"/>
      <c r="K41" s="26"/>
      <c r="L41" s="647"/>
      <c r="M41" s="27"/>
      <c r="N41" s="27"/>
      <c r="O41" s="27"/>
      <c r="P41" s="27"/>
      <c r="Q41" s="653"/>
      <c r="R41" s="651"/>
      <c r="S41" s="652"/>
      <c r="T41" s="26"/>
      <c r="U41" s="647"/>
      <c r="V41" s="27"/>
      <c r="W41" s="27"/>
      <c r="X41" s="27"/>
      <c r="Y41" s="653"/>
      <c r="Z41" s="651"/>
      <c r="AA41" s="652"/>
      <c r="AB41" s="26"/>
      <c r="AC41" s="647"/>
      <c r="AD41" s="27"/>
      <c r="AE41" s="27"/>
      <c r="AF41" s="27"/>
      <c r="AG41" s="27"/>
      <c r="AH41" s="653"/>
      <c r="AI41" s="651"/>
      <c r="AJ41" s="652"/>
      <c r="AK41" s="26"/>
      <c r="AL41" s="647"/>
      <c r="AM41" s="27"/>
      <c r="AN41" s="27"/>
      <c r="AO41" s="27"/>
      <c r="AP41" s="27"/>
      <c r="AQ41" s="653"/>
      <c r="AR41" s="651"/>
      <c r="AS41" s="652"/>
      <c r="AT41" s="26"/>
      <c r="AU41" s="647"/>
      <c r="AV41" s="27"/>
      <c r="AW41" s="27"/>
      <c r="AX41" s="27"/>
      <c r="AY41" s="27"/>
      <c r="AZ41" s="653"/>
      <c r="BA41" s="651"/>
      <c r="BB41" s="652"/>
      <c r="BC41" s="26"/>
      <c r="BD41" s="647"/>
      <c r="BE41" s="27"/>
      <c r="BF41" s="27"/>
      <c r="BG41" s="27"/>
      <c r="BH41" s="27"/>
      <c r="BI41" s="653"/>
      <c r="BJ41" s="651"/>
      <c r="BK41" s="652"/>
      <c r="BL41" s="26"/>
      <c r="BM41" s="647"/>
      <c r="BN41" s="27"/>
      <c r="BO41" s="27"/>
      <c r="BP41" s="27"/>
      <c r="BQ41" s="27"/>
      <c r="BR41" s="653"/>
      <c r="BS41" s="651"/>
      <c r="BT41" s="652"/>
      <c r="BU41" s="26"/>
      <c r="BV41" s="647"/>
      <c r="BW41" s="27"/>
      <c r="BX41" s="27"/>
      <c r="BY41" s="27"/>
      <c r="BZ41" s="27"/>
      <c r="CA41" s="653"/>
      <c r="CC41" s="648"/>
    </row>
    <row r="42" spans="1:81" s="631" customFormat="1" ht="11.25" customHeight="1" x14ac:dyDescent="0.25">
      <c r="A42" s="1109" t="s">
        <v>12</v>
      </c>
      <c r="B42" s="1110"/>
      <c r="C42" s="294" t="s">
        <v>30</v>
      </c>
      <c r="D42" s="644"/>
      <c r="E42" s="291" t="s">
        <v>30</v>
      </c>
      <c r="F42" s="291" t="s">
        <v>30</v>
      </c>
      <c r="G42" s="291" t="s">
        <v>30</v>
      </c>
      <c r="H42" s="653"/>
      <c r="I42" s="1109" t="s">
        <v>12</v>
      </c>
      <c r="J42" s="1110"/>
      <c r="K42" s="29">
        <f>AVERAGE(K5:K15)</f>
        <v>3.3762499999999998</v>
      </c>
      <c r="L42" s="644">
        <f>RANK(K42,K$42:K$44)</f>
        <v>3</v>
      </c>
      <c r="M42" s="52">
        <f>AVERAGE(M5:M15)</f>
        <v>201.77625</v>
      </c>
      <c r="N42" s="6">
        <f>AVERAGE(N5:N15)</f>
        <v>3.4137500000000003</v>
      </c>
      <c r="O42" s="6">
        <f>AVERAGE(O5:O15)</f>
        <v>23.459999999999997</v>
      </c>
      <c r="P42" s="52">
        <f>AVERAGE(P5:P15)</f>
        <v>98.250000000000014</v>
      </c>
      <c r="Q42" s="653"/>
      <c r="R42" s="1109" t="s">
        <v>12</v>
      </c>
      <c r="S42" s="1110"/>
      <c r="T42" s="26" t="s">
        <v>30</v>
      </c>
      <c r="U42" s="644"/>
      <c r="V42" s="27" t="s">
        <v>30</v>
      </c>
      <c r="W42" s="27" t="s">
        <v>30</v>
      </c>
      <c r="X42" s="27" t="s">
        <v>30</v>
      </c>
      <c r="Y42" s="653"/>
      <c r="Z42" s="1109" t="s">
        <v>12</v>
      </c>
      <c r="AA42" s="1110"/>
      <c r="AB42" s="29">
        <f>AVERAGE(AB5:AB15)</f>
        <v>3.9922222222222223</v>
      </c>
      <c r="AC42" s="644">
        <f>RANK(AB42,AB$42:AB$44)</f>
        <v>2</v>
      </c>
      <c r="AD42" s="52">
        <f>AVERAGE(AD5:AD15)</f>
        <v>278.64888888888891</v>
      </c>
      <c r="AE42" s="6">
        <f>AVERAGE(AE5:AE15)</f>
        <v>3.4977777777777783</v>
      </c>
      <c r="AF42" s="6">
        <f>AVERAGE(AF5:AF15)</f>
        <v>18.517777777777781</v>
      </c>
      <c r="AG42" s="52">
        <f>AVERAGE(AG5:AG15)</f>
        <v>103.07222222222224</v>
      </c>
      <c r="AH42" s="653"/>
      <c r="AI42" s="1109" t="s">
        <v>12</v>
      </c>
      <c r="AJ42" s="1110"/>
      <c r="AK42" s="29">
        <f>AVERAGE(AK5:AK15)</f>
        <v>4.6187500000000004</v>
      </c>
      <c r="AL42" s="644">
        <f>RANK(AK42,AK$42:AK$44)</f>
        <v>3</v>
      </c>
      <c r="AM42" s="52">
        <f t="shared" ref="AM42:AP42" si="27">AVERAGE(AM5:AM15)</f>
        <v>277.58375000000001</v>
      </c>
      <c r="AN42" s="6">
        <f t="shared" si="27"/>
        <v>4.0612499999999994</v>
      </c>
      <c r="AO42" s="6">
        <f t="shared" si="27"/>
        <v>20.221249999999998</v>
      </c>
      <c r="AP42" s="52">
        <f t="shared" si="27"/>
        <v>102.37500000000001</v>
      </c>
      <c r="AQ42" s="653"/>
      <c r="AR42" s="1109" t="s">
        <v>12</v>
      </c>
      <c r="AS42" s="1110"/>
      <c r="AT42" s="29">
        <f>AVERAGE(AT5:AT15)</f>
        <v>1.9336363636363638</v>
      </c>
      <c r="AU42" s="644">
        <f>RANK(AT42,AT$42:AT$44)</f>
        <v>3</v>
      </c>
      <c r="AV42" s="52">
        <f t="shared" ref="AV42:AY42" si="28">AVERAGE(AV5:AV15)</f>
        <v>148.18181818181819</v>
      </c>
      <c r="AW42" s="6">
        <f t="shared" si="28"/>
        <v>1.3818181818181818</v>
      </c>
      <c r="AX42" s="6">
        <f t="shared" si="28"/>
        <v>20.38818181818182</v>
      </c>
      <c r="AY42" s="52">
        <f t="shared" si="28"/>
        <v>102.94000000000001</v>
      </c>
      <c r="AZ42" s="653"/>
      <c r="BA42" s="1109" t="s">
        <v>12</v>
      </c>
      <c r="BB42" s="1110"/>
      <c r="BC42" s="29">
        <f>AVERAGE(BC5:BC15)</f>
        <v>3.0329999999999999</v>
      </c>
      <c r="BD42" s="644">
        <f>RANK(BC42,BC$42:BC$44)</f>
        <v>3</v>
      </c>
      <c r="BE42" s="52">
        <f t="shared" ref="BE42:BH42" si="29">AVERAGE(BE5:BE15)</f>
        <v>148.767</v>
      </c>
      <c r="BF42" s="6">
        <f t="shared" si="29"/>
        <v>2.69</v>
      </c>
      <c r="BG42" s="6">
        <f t="shared" si="29"/>
        <v>18.295000000000002</v>
      </c>
      <c r="BH42" s="52">
        <f t="shared" si="29"/>
        <v>99.668000000000006</v>
      </c>
      <c r="BI42" s="653"/>
      <c r="BJ42" s="1109" t="s">
        <v>12</v>
      </c>
      <c r="BK42" s="1110"/>
      <c r="BL42" s="29">
        <f>AVERAGE(BL5:BL15)</f>
        <v>2.0955555555555554</v>
      </c>
      <c r="BM42" s="644">
        <f>RANK(BL42,BL$42:BL$44)</f>
        <v>3</v>
      </c>
      <c r="BN42" s="52">
        <f t="shared" ref="BN42:BP42" si="30">AVERAGE(BN5:BN15)</f>
        <v>170.25888888888889</v>
      </c>
      <c r="BO42" s="6">
        <f t="shared" si="30"/>
        <v>2.5866666666666664</v>
      </c>
      <c r="BP42" s="6">
        <f t="shared" si="30"/>
        <v>23.558888888888887</v>
      </c>
      <c r="BQ42" s="6">
        <f>AVERAGE(BQ5:BQ15)</f>
        <v>206.19666666666663</v>
      </c>
      <c r="BR42" s="653"/>
      <c r="BS42" s="1109" t="s">
        <v>12</v>
      </c>
      <c r="BT42" s="1110"/>
      <c r="BU42" s="294" t="s">
        <v>30</v>
      </c>
      <c r="BV42" s="644"/>
      <c r="BW42" s="291" t="s">
        <v>30</v>
      </c>
      <c r="BX42" s="291" t="s">
        <v>30</v>
      </c>
      <c r="BY42" s="291" t="s">
        <v>30</v>
      </c>
      <c r="BZ42" s="291" t="s">
        <v>30</v>
      </c>
      <c r="CA42" s="653"/>
      <c r="CB42" s="30">
        <f t="shared" ref="CB42:CB44" si="31">AVERAGE(C42,T42,AK42,AT42,BC42,K42,AB42,BL42,BU42)</f>
        <v>3.1749023569023564</v>
      </c>
      <c r="CC42" s="645">
        <f>RANK(CB42,CB$42:CB$44)</f>
        <v>3</v>
      </c>
    </row>
    <row r="43" spans="1:81" s="631" customFormat="1" ht="11.25" customHeight="1" x14ac:dyDescent="0.25">
      <c r="A43" s="1109" t="s">
        <v>17</v>
      </c>
      <c r="B43" s="1110"/>
      <c r="C43" s="29">
        <f>AVERAGE(C16:C26)</f>
        <v>4.5870000000000006</v>
      </c>
      <c r="D43" s="644">
        <f>RANK(C43,C$42:C$44)</f>
        <v>1</v>
      </c>
      <c r="E43" s="52">
        <f>AVERAGE(E16:E26)</f>
        <v>86.566999999999993</v>
      </c>
      <c r="F43" s="6">
        <f>AVERAGE(F16:F26)</f>
        <v>3.1759999999999997</v>
      </c>
      <c r="G43" s="6">
        <f>AVERAGE(G16:G26)</f>
        <v>17.347999999999999</v>
      </c>
      <c r="H43" s="18"/>
      <c r="I43" s="1109" t="s">
        <v>17</v>
      </c>
      <c r="J43" s="1110"/>
      <c r="K43" s="29">
        <f>AVERAGE(K16:K26)</f>
        <v>4.2212499999999995</v>
      </c>
      <c r="L43" s="644">
        <f t="shared" ref="L43:L44" si="32">RANK(K43,K$42:K$44)</f>
        <v>2</v>
      </c>
      <c r="M43" s="52">
        <f>AVERAGE(M16:M26)</f>
        <v>240.465</v>
      </c>
      <c r="N43" s="6">
        <f>AVERAGE(N16:N26)</f>
        <v>3.6812500000000004</v>
      </c>
      <c r="O43" s="6">
        <f>AVERAGE(O16:O26)</f>
        <v>24.986250000000002</v>
      </c>
      <c r="P43" s="52">
        <f>AVERAGE(P16:P26)</f>
        <v>98.499999999999986</v>
      </c>
      <c r="Q43" s="18">
        <f>(K43-K42)/60*1000</f>
        <v>14.08333333333333</v>
      </c>
      <c r="R43" s="1109" t="s">
        <v>17</v>
      </c>
      <c r="S43" s="1110"/>
      <c r="T43" s="29">
        <f>AVERAGE(T16:T26)</f>
        <v>4.2385714285714284</v>
      </c>
      <c r="U43" s="644">
        <f t="shared" ref="U43:U44" si="33">RANK(T43,T$42:T$44)</f>
        <v>2</v>
      </c>
      <c r="V43" s="52">
        <f>AVERAGE(V16:V26)</f>
        <v>230.23857142857145</v>
      </c>
      <c r="W43" s="6">
        <f>AVERAGE(W16:W26)</f>
        <v>2.0242857142857145</v>
      </c>
      <c r="X43" s="6">
        <f>AVERAGE(X16:X26)</f>
        <v>23.442857142857143</v>
      </c>
      <c r="Y43" s="18"/>
      <c r="Z43" s="1109" t="s">
        <v>17</v>
      </c>
      <c r="AA43" s="1110"/>
      <c r="AB43" s="29">
        <f>AVERAGE(AB16:AB26)</f>
        <v>4.7744444444444447</v>
      </c>
      <c r="AC43" s="644">
        <f t="shared" ref="AC43" si="34">RANK(AB43,AB$42:AB$44)</f>
        <v>1</v>
      </c>
      <c r="AD43" s="52">
        <f>AVERAGE(AD16:AD26)</f>
        <v>323.27777777777777</v>
      </c>
      <c r="AE43" s="6">
        <f>AVERAGE(AE16:AE26)</f>
        <v>3.9655555555555559</v>
      </c>
      <c r="AF43" s="6">
        <f>AVERAGE(AF16:AF26)</f>
        <v>18.932222222222222</v>
      </c>
      <c r="AG43" s="52">
        <f>AVERAGE(AG16:AG26)</f>
        <v>103.11000000000001</v>
      </c>
      <c r="AH43" s="18">
        <f>(AB43-AB42)/50*1000</f>
        <v>15.644444444444447</v>
      </c>
      <c r="AI43" s="1109" t="s">
        <v>17</v>
      </c>
      <c r="AJ43" s="1110"/>
      <c r="AK43" s="29">
        <f>AVERAGE(AK16:AK26)</f>
        <v>5.39</v>
      </c>
      <c r="AL43" s="644">
        <f t="shared" ref="AL43:AL44" si="35">RANK(AK43,AK$42:AK$44)</f>
        <v>2</v>
      </c>
      <c r="AM43" s="52">
        <f t="shared" ref="AM43:AP43" si="36">AVERAGE(AM16:AM26)</f>
        <v>300.54124999999999</v>
      </c>
      <c r="AN43" s="6">
        <f t="shared" si="36"/>
        <v>4.1900000000000004</v>
      </c>
      <c r="AO43" s="6">
        <f t="shared" si="36"/>
        <v>20.486250000000002</v>
      </c>
      <c r="AP43" s="52">
        <f t="shared" si="36"/>
        <v>101.9175</v>
      </c>
      <c r="AQ43" s="18">
        <f>(AK43-AK42)/50*1000</f>
        <v>15.424999999999986</v>
      </c>
      <c r="AR43" s="1109" t="s">
        <v>17</v>
      </c>
      <c r="AS43" s="1110"/>
      <c r="AT43" s="29">
        <f>AVERAGE(AT16:AT26)</f>
        <v>3.3927272727272726</v>
      </c>
      <c r="AU43" s="644">
        <f t="shared" ref="AU43:AU44" si="37">RANK(AT43,AT$42:AT$44)</f>
        <v>2</v>
      </c>
      <c r="AV43" s="52">
        <f t="shared" ref="AV43:AY43" si="38">AVERAGE(AV16:AV26)</f>
        <v>188.06090909090909</v>
      </c>
      <c r="AW43" s="6">
        <f t="shared" si="38"/>
        <v>2.0781818181818181</v>
      </c>
      <c r="AX43" s="6">
        <f t="shared" si="38"/>
        <v>21.445454545454545</v>
      </c>
      <c r="AY43" s="52">
        <f t="shared" si="38"/>
        <v>104.84818181818181</v>
      </c>
      <c r="AZ43" s="18">
        <f>(AT43-AT42)/60*1000</f>
        <v>24.318181818181813</v>
      </c>
      <c r="BA43" s="1109" t="s">
        <v>17</v>
      </c>
      <c r="BB43" s="1110"/>
      <c r="BC43" s="29">
        <f>AVERAGE(BC16:BC26)</f>
        <v>4.1579999999999995</v>
      </c>
      <c r="BD43" s="644">
        <f t="shared" ref="BD43:BD44" si="39">RANK(BC43,BC$42:BC$44)</f>
        <v>2</v>
      </c>
      <c r="BE43" s="52">
        <f t="shared" ref="BE43:BH43" si="40">AVERAGE(BE16:BE26)</f>
        <v>185.26600000000002</v>
      </c>
      <c r="BF43" s="6">
        <f t="shared" si="40"/>
        <v>3.07</v>
      </c>
      <c r="BG43" s="6">
        <f t="shared" si="40"/>
        <v>18.952999999999999</v>
      </c>
      <c r="BH43" s="52">
        <f t="shared" si="40"/>
        <v>100.233</v>
      </c>
      <c r="BI43" s="18">
        <f>(BC43-BC42)/50*1000</f>
        <v>22.499999999999993</v>
      </c>
      <c r="BJ43" s="1109" t="s">
        <v>17</v>
      </c>
      <c r="BK43" s="1110"/>
      <c r="BL43" s="29">
        <f>AVERAGE(BL16:BL26)</f>
        <v>3.2444444444444445</v>
      </c>
      <c r="BM43" s="644">
        <f t="shared" ref="BM43:BM44" si="41">RANK(BL43,BL$42:BL$44)</f>
        <v>2</v>
      </c>
      <c r="BN43" s="52">
        <f t="shared" ref="BN43:BP43" si="42">AVERAGE(BN16:BN26)</f>
        <v>258.92555555555555</v>
      </c>
      <c r="BO43" s="6">
        <f t="shared" si="42"/>
        <v>3.4611111111111108</v>
      </c>
      <c r="BP43" s="6">
        <f t="shared" si="42"/>
        <v>23.714444444444446</v>
      </c>
      <c r="BQ43" s="6">
        <f>AVERAGE(BQ16:BQ26)</f>
        <v>222.11777777777777</v>
      </c>
      <c r="BR43" s="18">
        <f>(BL43-BL42)/40*1000</f>
        <v>28.722222222222225</v>
      </c>
      <c r="BS43" s="1109" t="s">
        <v>17</v>
      </c>
      <c r="BT43" s="1110"/>
      <c r="BU43" s="29">
        <f>AVERAGE(BU16:BU26)</f>
        <v>2.9955555555555553</v>
      </c>
      <c r="BV43" s="644">
        <f>RANK(BU43,BU$42:BU$44)</f>
        <v>2</v>
      </c>
      <c r="BW43" s="52">
        <f>AVERAGE(BW16:BW26)</f>
        <v>124.99888888888889</v>
      </c>
      <c r="BX43" s="6">
        <f>AVERAGE(BX16:BX26)</f>
        <v>29.621111111111116</v>
      </c>
      <c r="BY43" s="6">
        <f>AVERAGE(BY16:BY26)</f>
        <v>20.468888888888891</v>
      </c>
      <c r="BZ43" s="52">
        <f>AVERAGE(BZ16:BZ26)</f>
        <v>105.07555555555555</v>
      </c>
      <c r="CA43" s="18"/>
      <c r="CB43" s="30">
        <f t="shared" si="31"/>
        <v>4.1113325717492382</v>
      </c>
      <c r="CC43" s="645">
        <f>RANK(CB43,CB$42:CB$44)</f>
        <v>2</v>
      </c>
    </row>
    <row r="44" spans="1:81" s="631" customFormat="1" ht="11.25" customHeight="1" x14ac:dyDescent="0.25">
      <c r="A44" s="1109" t="s">
        <v>441</v>
      </c>
      <c r="B44" s="1110"/>
      <c r="C44" s="29">
        <f>AVERAGE(C27:C37)</f>
        <v>4.3489999999999993</v>
      </c>
      <c r="D44" s="644">
        <f>RANK(C44,C$42:C$44)</f>
        <v>2</v>
      </c>
      <c r="E44" s="52">
        <f>AVERAGE(E27:E37)</f>
        <v>84.533000000000001</v>
      </c>
      <c r="F44" s="6">
        <f>AVERAGE(F27:F37)</f>
        <v>3.4309999999999996</v>
      </c>
      <c r="G44" s="6">
        <f>AVERAGE(G27:G37)</f>
        <v>17.083000000000002</v>
      </c>
      <c r="H44" s="18">
        <f>(C44-C43)/75*1000</f>
        <v>-3.1733333333333511</v>
      </c>
      <c r="I44" s="1109" t="s">
        <v>441</v>
      </c>
      <c r="J44" s="1110"/>
      <c r="K44" s="29">
        <f>AVERAGE(K27:K37)</f>
        <v>5.0137499999999999</v>
      </c>
      <c r="L44" s="644">
        <f t="shared" si="32"/>
        <v>1</v>
      </c>
      <c r="M44" s="52">
        <f>AVERAGE(M27:M37)</f>
        <v>249.90249999999997</v>
      </c>
      <c r="N44" s="6">
        <f>AVERAGE(N27:N37)</f>
        <v>3.9762500000000003</v>
      </c>
      <c r="O44" s="6">
        <f>AVERAGE(O27:O37)</f>
        <v>26.598749999999995</v>
      </c>
      <c r="P44" s="52">
        <f>AVERAGE(P27:P37)</f>
        <v>98.001249999999999</v>
      </c>
      <c r="Q44" s="18">
        <f>(K44-K42)/120*1000</f>
        <v>13.645833333333334</v>
      </c>
      <c r="R44" s="1109" t="s">
        <v>441</v>
      </c>
      <c r="S44" s="1110"/>
      <c r="T44" s="29">
        <f>AVERAGE(T27:T37)</f>
        <v>5.3657142857142857</v>
      </c>
      <c r="U44" s="644">
        <f t="shared" si="33"/>
        <v>1</v>
      </c>
      <c r="V44" s="52">
        <f>AVERAGE(V27:V37)</f>
        <v>258.76285714285717</v>
      </c>
      <c r="W44" s="6">
        <f>AVERAGE(W27:W37)</f>
        <v>2.3171428571428576</v>
      </c>
      <c r="X44" s="6">
        <f>AVERAGE(X27:X37)</f>
        <v>24.115714285714287</v>
      </c>
      <c r="Y44" s="18">
        <f>(T44-T43)/75*1000</f>
        <v>15.028571428571428</v>
      </c>
      <c r="Z44" s="1109" t="s">
        <v>441</v>
      </c>
      <c r="AA44" s="1110"/>
      <c r="AB44" s="281" t="s">
        <v>30</v>
      </c>
      <c r="AC44" s="644"/>
      <c r="AD44" s="283" t="s">
        <v>30</v>
      </c>
      <c r="AE44" s="284" t="s">
        <v>30</v>
      </c>
      <c r="AF44" s="284" t="s">
        <v>30</v>
      </c>
      <c r="AG44" s="283" t="s">
        <v>30</v>
      </c>
      <c r="AH44" s="18"/>
      <c r="AI44" s="1109" t="s">
        <v>441</v>
      </c>
      <c r="AJ44" s="1110"/>
      <c r="AK44" s="29">
        <f>AVERAGE(AK27:AK37)</f>
        <v>5.7799999999999994</v>
      </c>
      <c r="AL44" s="644">
        <f t="shared" si="35"/>
        <v>1</v>
      </c>
      <c r="AM44" s="52">
        <f t="shared" ref="AM44:AP44" si="43">AVERAGE(AM27:AM37)</f>
        <v>312.45749999999998</v>
      </c>
      <c r="AN44" s="6">
        <f t="shared" si="43"/>
        <v>4.2562499999999996</v>
      </c>
      <c r="AO44" s="6">
        <f t="shared" si="43"/>
        <v>20.6175</v>
      </c>
      <c r="AP44" s="52">
        <f t="shared" si="43"/>
        <v>102.5825</v>
      </c>
      <c r="AQ44" s="18"/>
      <c r="AR44" s="1109" t="s">
        <v>441</v>
      </c>
      <c r="AS44" s="1110"/>
      <c r="AT44" s="29">
        <f>AVERAGE(AT27:AT37)</f>
        <v>4.7181818181818178</v>
      </c>
      <c r="AU44" s="644">
        <f t="shared" si="37"/>
        <v>1</v>
      </c>
      <c r="AV44" s="52">
        <f>AVERAGE(AV27:AV37)</f>
        <v>232.51545454545456</v>
      </c>
      <c r="AW44" s="6">
        <f>AVERAGE(AW27:AW37)</f>
        <v>2.9818181818181815</v>
      </c>
      <c r="AX44" s="6">
        <f t="shared" ref="AX44" si="44">AVERAGE(AX27:AX37)</f>
        <v>22.041818181818179</v>
      </c>
      <c r="AY44" s="52">
        <f>AVERAGE(AY27:AY37)</f>
        <v>106.84818181818183</v>
      </c>
      <c r="AZ44" s="18">
        <f>(AT44-AT42)/120*1000</f>
        <v>23.204545454545453</v>
      </c>
      <c r="BA44" s="1109" t="s">
        <v>441</v>
      </c>
      <c r="BB44" s="1110"/>
      <c r="BC44" s="29">
        <f>AVERAGE(BC27:BC37)</f>
        <v>5.0670000000000002</v>
      </c>
      <c r="BD44" s="644">
        <f t="shared" si="39"/>
        <v>1</v>
      </c>
      <c r="BE44" s="52">
        <f>AVERAGE(BE27:BE37)</f>
        <v>228.00100000000003</v>
      </c>
      <c r="BF44" s="6">
        <f>AVERAGE(BF27:BF37)</f>
        <v>3.7</v>
      </c>
      <c r="BG44" s="6">
        <f t="shared" ref="BG44" si="45">AVERAGE(BG27:BG37)</f>
        <v>19.433000000000003</v>
      </c>
      <c r="BH44" s="52">
        <f>AVERAGE(BH27:BH37)</f>
        <v>100.33399999999999</v>
      </c>
      <c r="BI44" s="18">
        <f>(BC44-BC42)/100*1000</f>
        <v>20.340000000000003</v>
      </c>
      <c r="BJ44" s="1109" t="s">
        <v>441</v>
      </c>
      <c r="BK44" s="1110"/>
      <c r="BL44" s="29">
        <f>AVERAGE(BL27:BL37)</f>
        <v>3.7677777777777774</v>
      </c>
      <c r="BM44" s="644">
        <f t="shared" si="41"/>
        <v>1</v>
      </c>
      <c r="BN44" s="52">
        <f>AVERAGE(BN27:BN37)</f>
        <v>291.51777777777778</v>
      </c>
      <c r="BO44" s="6">
        <f>AVERAGE(BO27:BO37)</f>
        <v>3.8922222222222222</v>
      </c>
      <c r="BP44" s="6">
        <f t="shared" ref="BP44" si="46">AVERAGE(BP27:BP37)</f>
        <v>23.874444444444443</v>
      </c>
      <c r="BQ44" s="6">
        <f>AVERAGE(BQ27:BQ37)</f>
        <v>230.60777777777776</v>
      </c>
      <c r="BR44" s="18">
        <f>(BL44-BL42)/80*1000</f>
        <v>20.902777777777779</v>
      </c>
      <c r="BS44" s="1109" t="s">
        <v>441</v>
      </c>
      <c r="BT44" s="1110"/>
      <c r="BU44" s="29">
        <f>AVERAGE(BU27:BU37)</f>
        <v>4.296666666666666</v>
      </c>
      <c r="BV44" s="644">
        <f>RANK(BU44,BU$42:BU$44)</f>
        <v>1</v>
      </c>
      <c r="BW44" s="52">
        <f>AVERAGE(BW27:BW37)</f>
        <v>150.55666666666667</v>
      </c>
      <c r="BX44" s="6">
        <f>AVERAGE(BX27:BX37)</f>
        <v>26.897777777777776</v>
      </c>
      <c r="BY44" s="6">
        <f>AVERAGE(BY27:BY37)</f>
        <v>21.235555555555557</v>
      </c>
      <c r="BZ44" s="52">
        <f>AVERAGE(BZ27:BZ37)</f>
        <v>105.4811111111111</v>
      </c>
      <c r="CA44" s="18">
        <f>(BU44-BU43)/60*1000</f>
        <v>21.68518518518518</v>
      </c>
      <c r="CB44" s="30">
        <f t="shared" si="31"/>
        <v>4.7947613185425686</v>
      </c>
      <c r="CC44" s="645">
        <f>RANK(CB44,CB$42:CB$44)</f>
        <v>1</v>
      </c>
    </row>
    <row r="45" spans="1:81" s="631" customFormat="1" ht="11.25" customHeight="1" x14ac:dyDescent="0.25">
      <c r="A45" s="643"/>
      <c r="B45" s="647"/>
      <c r="C45" s="26"/>
      <c r="D45" s="647"/>
      <c r="E45" s="27"/>
      <c r="F45" s="27"/>
      <c r="G45" s="27"/>
      <c r="H45" s="39"/>
      <c r="I45" s="643"/>
      <c r="J45" s="647"/>
      <c r="K45" s="26"/>
      <c r="L45" s="647"/>
      <c r="M45" s="27"/>
      <c r="N45" s="27"/>
      <c r="O45" s="27"/>
      <c r="P45" s="27"/>
      <c r="Q45" s="39"/>
      <c r="R45" s="643"/>
      <c r="S45" s="647"/>
      <c r="T45" s="26"/>
      <c r="U45" s="647"/>
      <c r="V45" s="27"/>
      <c r="W45" s="27"/>
      <c r="X45" s="27"/>
      <c r="Y45" s="39"/>
      <c r="Z45" s="643"/>
      <c r="AA45" s="647"/>
      <c r="AB45" s="26"/>
      <c r="AC45" s="647"/>
      <c r="AD45" s="27"/>
      <c r="AE45" s="27"/>
      <c r="AF45" s="27"/>
      <c r="AG45" s="27"/>
      <c r="AH45" s="39"/>
      <c r="AI45" s="643"/>
      <c r="AJ45" s="647"/>
      <c r="AK45" s="26"/>
      <c r="AL45" s="647"/>
      <c r="AM45" s="27"/>
      <c r="AN45" s="27"/>
      <c r="AO45" s="27"/>
      <c r="AP45" s="27"/>
      <c r="AQ45" s="39"/>
      <c r="AR45" s="643"/>
      <c r="AS45" s="647"/>
      <c r="AT45" s="26"/>
      <c r="AU45" s="647"/>
      <c r="AV45" s="27"/>
      <c r="AW45" s="27"/>
      <c r="AX45" s="27"/>
      <c r="AY45" s="27"/>
      <c r="AZ45" s="39"/>
      <c r="BA45" s="643"/>
      <c r="BB45" s="647"/>
      <c r="BC45" s="26"/>
      <c r="BD45" s="647"/>
      <c r="BE45" s="27"/>
      <c r="BF45" s="27"/>
      <c r="BG45" s="27"/>
      <c r="BH45" s="27"/>
      <c r="BI45" s="39"/>
      <c r="BJ45" s="643"/>
      <c r="BK45" s="647"/>
      <c r="BL45" s="26"/>
      <c r="BM45" s="647"/>
      <c r="BN45" s="27"/>
      <c r="BO45" s="27"/>
      <c r="BP45" s="27"/>
      <c r="BQ45" s="27"/>
      <c r="BR45" s="39"/>
      <c r="BS45" s="643"/>
      <c r="BT45" s="647"/>
      <c r="BU45" s="26"/>
      <c r="BV45" s="647"/>
      <c r="BW45" s="27"/>
      <c r="BX45" s="27"/>
      <c r="BY45" s="27"/>
      <c r="BZ45" s="27"/>
      <c r="CA45" s="39"/>
      <c r="CC45" s="648"/>
    </row>
    <row r="46" spans="1:81" s="655" customFormat="1" ht="11.25" customHeight="1" x14ac:dyDescent="0.25">
      <c r="A46" s="1111" t="s">
        <v>22</v>
      </c>
      <c r="B46" s="1112"/>
      <c r="C46" s="294">
        <v>0.17</v>
      </c>
      <c r="D46" s="647"/>
      <c r="E46" s="291">
        <v>1.49</v>
      </c>
      <c r="F46" s="291">
        <v>0.13</v>
      </c>
      <c r="G46" s="291">
        <v>1.53</v>
      </c>
      <c r="H46" s="39"/>
      <c r="I46" s="1111" t="s">
        <v>22</v>
      </c>
      <c r="J46" s="1112"/>
      <c r="K46" s="294">
        <v>0.18</v>
      </c>
      <c r="L46" s="647"/>
      <c r="M46" s="291">
        <v>12.16</v>
      </c>
      <c r="N46" s="291">
        <v>0.11</v>
      </c>
      <c r="O46" s="291">
        <v>0.92</v>
      </c>
      <c r="P46" s="291" t="s">
        <v>20</v>
      </c>
      <c r="Q46" s="39"/>
      <c r="R46" s="1111" t="s">
        <v>22</v>
      </c>
      <c r="S46" s="1112"/>
      <c r="T46" s="26">
        <v>0.09</v>
      </c>
      <c r="U46" s="647"/>
      <c r="V46" s="27">
        <v>14.63</v>
      </c>
      <c r="W46" s="27">
        <v>0.15</v>
      </c>
      <c r="X46" s="27">
        <v>0.44</v>
      </c>
      <c r="Y46" s="39"/>
      <c r="Z46" s="1111" t="s">
        <v>22</v>
      </c>
      <c r="AA46" s="1112"/>
      <c r="AB46" s="294">
        <v>0.32</v>
      </c>
      <c r="AC46" s="647"/>
      <c r="AD46" s="291">
        <v>17.170000000000002</v>
      </c>
      <c r="AE46" s="291">
        <v>0.2</v>
      </c>
      <c r="AF46" s="291">
        <v>0.99</v>
      </c>
      <c r="AG46" s="291">
        <v>0.48</v>
      </c>
      <c r="AH46" s="39"/>
      <c r="AI46" s="1111" t="s">
        <v>22</v>
      </c>
      <c r="AJ46" s="1112"/>
      <c r="AK46" s="26">
        <v>0.23</v>
      </c>
      <c r="AL46" s="647"/>
      <c r="AM46" s="27">
        <v>13.21</v>
      </c>
      <c r="AN46" s="27">
        <v>7.0000000000000007E-2</v>
      </c>
      <c r="AO46" s="27" t="s">
        <v>20</v>
      </c>
      <c r="AP46" s="27" t="s">
        <v>20</v>
      </c>
      <c r="AQ46" s="39"/>
      <c r="AR46" s="1111" t="s">
        <v>22</v>
      </c>
      <c r="AS46" s="1112"/>
      <c r="AT46" s="294">
        <v>0.16</v>
      </c>
      <c r="AU46" s="647"/>
      <c r="AV46" s="291">
        <v>7.95</v>
      </c>
      <c r="AW46" s="291">
        <v>0.06</v>
      </c>
      <c r="AX46" s="291">
        <v>0.09</v>
      </c>
      <c r="AY46" s="291">
        <v>0.26</v>
      </c>
      <c r="AZ46" s="39"/>
      <c r="BA46" s="1111" t="s">
        <v>22</v>
      </c>
      <c r="BB46" s="1112"/>
      <c r="BC46" s="294">
        <v>0.22</v>
      </c>
      <c r="BD46" s="647"/>
      <c r="BE46" s="291">
        <v>9</v>
      </c>
      <c r="BF46" s="291">
        <v>0.18</v>
      </c>
      <c r="BG46" s="291">
        <v>0.32</v>
      </c>
      <c r="BH46" s="291" t="s">
        <v>20</v>
      </c>
      <c r="BI46" s="39"/>
      <c r="BJ46" s="1111" t="s">
        <v>22</v>
      </c>
      <c r="BK46" s="1112"/>
      <c r="BL46" s="294">
        <v>0.19</v>
      </c>
      <c r="BM46" s="647"/>
      <c r="BN46" s="291">
        <v>11.73</v>
      </c>
      <c r="BO46" s="291">
        <v>0.11</v>
      </c>
      <c r="BP46" s="291">
        <v>0.08</v>
      </c>
      <c r="BQ46" s="291">
        <v>5.37</v>
      </c>
      <c r="BR46" s="39"/>
      <c r="BS46" s="1111" t="s">
        <v>22</v>
      </c>
      <c r="BT46" s="1112"/>
      <c r="BU46" s="294">
        <v>0.22</v>
      </c>
      <c r="BV46" s="647"/>
      <c r="BW46" s="291">
        <v>4.32</v>
      </c>
      <c r="BX46" s="291">
        <v>2.52</v>
      </c>
      <c r="BY46" s="291">
        <v>0.45</v>
      </c>
      <c r="BZ46" s="291">
        <v>0.26</v>
      </c>
      <c r="CA46" s="39"/>
      <c r="CC46" s="656"/>
    </row>
    <row r="47" spans="1:81" s="661" customFormat="1" ht="11.25" customHeight="1" x14ac:dyDescent="0.25">
      <c r="A47" s="1113" t="s">
        <v>23</v>
      </c>
      <c r="B47" s="1114"/>
      <c r="C47" s="315">
        <v>6.91</v>
      </c>
      <c r="D47" s="657"/>
      <c r="E47" s="317">
        <v>3.09</v>
      </c>
      <c r="F47" s="317">
        <v>7.06</v>
      </c>
      <c r="G47" s="317">
        <v>15.83</v>
      </c>
      <c r="H47" s="658"/>
      <c r="I47" s="1113" t="s">
        <v>23</v>
      </c>
      <c r="J47" s="1114"/>
      <c r="K47" s="315">
        <v>8.2200000000000006</v>
      </c>
      <c r="L47" s="657"/>
      <c r="M47" s="317">
        <v>10.28</v>
      </c>
      <c r="N47" s="317">
        <v>5.65</v>
      </c>
      <c r="O47" s="317">
        <v>7.17</v>
      </c>
      <c r="P47" s="317">
        <v>0.83</v>
      </c>
      <c r="Q47" s="658"/>
      <c r="R47" s="1113" t="s">
        <v>23</v>
      </c>
      <c r="S47" s="1114"/>
      <c r="T47" s="449">
        <v>1.39</v>
      </c>
      <c r="U47" s="657"/>
      <c r="V47" s="451">
        <v>4.51</v>
      </c>
      <c r="W47" s="451">
        <v>5.13</v>
      </c>
      <c r="X47" s="451">
        <v>1.38</v>
      </c>
      <c r="Y47" s="658"/>
      <c r="Z47" s="1113" t="s">
        <v>23</v>
      </c>
      <c r="AA47" s="1114"/>
      <c r="AB47" s="315">
        <v>12.48</v>
      </c>
      <c r="AC47" s="657"/>
      <c r="AD47" s="317">
        <v>9.64</v>
      </c>
      <c r="AE47" s="317">
        <v>9.2200000000000006</v>
      </c>
      <c r="AF47" s="317">
        <v>8.9</v>
      </c>
      <c r="AG47" s="317">
        <v>0.79</v>
      </c>
      <c r="AH47" s="658"/>
      <c r="AI47" s="1113" t="s">
        <v>23</v>
      </c>
      <c r="AJ47" s="1114"/>
      <c r="AK47" s="449">
        <v>8.5299999999999994</v>
      </c>
      <c r="AL47" s="657"/>
      <c r="AM47" s="451">
        <v>8.68</v>
      </c>
      <c r="AN47" s="451">
        <v>3.28</v>
      </c>
      <c r="AO47" s="451">
        <v>2.02</v>
      </c>
      <c r="AP47" s="451">
        <v>1.02</v>
      </c>
      <c r="AQ47" s="658"/>
      <c r="AR47" s="1113" t="s">
        <v>23</v>
      </c>
      <c r="AS47" s="1114"/>
      <c r="AT47" s="315">
        <v>11.09</v>
      </c>
      <c r="AU47" s="657"/>
      <c r="AV47" s="317">
        <v>9.59</v>
      </c>
      <c r="AW47" s="317">
        <v>6.06</v>
      </c>
      <c r="AX47" s="317">
        <v>0.92</v>
      </c>
      <c r="AY47" s="317">
        <v>0.56999999999999995</v>
      </c>
      <c r="AZ47" s="658"/>
      <c r="BA47" s="1113" t="s">
        <v>23</v>
      </c>
      <c r="BB47" s="1114"/>
      <c r="BC47" s="315">
        <v>11.65</v>
      </c>
      <c r="BD47" s="657"/>
      <c r="BE47" s="317">
        <v>10.48</v>
      </c>
      <c r="BF47" s="317">
        <v>12.57</v>
      </c>
      <c r="BG47" s="317">
        <v>3.7</v>
      </c>
      <c r="BH47" s="317">
        <v>1.1499999999999999</v>
      </c>
      <c r="BI47" s="658"/>
      <c r="BJ47" s="1113" t="s">
        <v>23</v>
      </c>
      <c r="BK47" s="1114"/>
      <c r="BL47" s="315">
        <v>12.96</v>
      </c>
      <c r="BM47" s="657"/>
      <c r="BN47" s="317">
        <v>10.1</v>
      </c>
      <c r="BO47" s="317">
        <v>7.05</v>
      </c>
      <c r="BP47" s="317">
        <v>0.68</v>
      </c>
      <c r="BQ47" s="317">
        <v>5.0599999999999996</v>
      </c>
      <c r="BR47" s="658"/>
      <c r="BS47" s="1113" t="s">
        <v>23</v>
      </c>
      <c r="BT47" s="1114"/>
      <c r="BU47" s="315">
        <v>9.9700000000000006</v>
      </c>
      <c r="BV47" s="657"/>
      <c r="BW47" s="317">
        <v>5.3</v>
      </c>
      <c r="BX47" s="317">
        <v>15.08</v>
      </c>
      <c r="BY47" s="317">
        <v>3.66</v>
      </c>
      <c r="BZ47" s="317">
        <v>0.42</v>
      </c>
      <c r="CA47" s="658"/>
      <c r="CB47" s="659"/>
      <c r="CC47" s="660"/>
    </row>
    <row r="48" spans="1:81" s="661" customFormat="1" ht="11.25" customHeight="1" x14ac:dyDescent="0.25">
      <c r="A48" s="662"/>
      <c r="B48" s="662"/>
      <c r="C48" s="291"/>
      <c r="D48" s="647"/>
      <c r="E48" s="291"/>
      <c r="F48" s="291"/>
      <c r="G48" s="291"/>
      <c r="H48" s="27"/>
      <c r="I48" s="662"/>
      <c r="J48" s="662"/>
      <c r="K48" s="291"/>
      <c r="L48" s="647"/>
      <c r="M48" s="291"/>
      <c r="N48" s="291"/>
      <c r="O48" s="291"/>
      <c r="P48" s="291"/>
      <c r="Q48" s="27"/>
      <c r="R48" s="662"/>
      <c r="S48" s="662"/>
      <c r="T48" s="27"/>
      <c r="U48" s="647"/>
      <c r="V48" s="27"/>
      <c r="W48" s="27"/>
      <c r="X48" s="27"/>
      <c r="Y48" s="27"/>
      <c r="Z48" s="662"/>
      <c r="AA48" s="662"/>
      <c r="AB48" s="27"/>
      <c r="AC48" s="647"/>
      <c r="AD48" s="27"/>
      <c r="AE48" s="27"/>
      <c r="AF48" s="27"/>
      <c r="AG48" s="27"/>
      <c r="AH48" s="27"/>
      <c r="AI48" s="662"/>
      <c r="AJ48" s="662"/>
      <c r="AK48" s="27"/>
      <c r="AL48" s="647"/>
      <c r="AM48" s="27"/>
      <c r="AN48" s="27"/>
      <c r="AO48" s="27"/>
      <c r="AP48" s="27"/>
      <c r="AQ48" s="27"/>
      <c r="AR48" s="662"/>
      <c r="AS48" s="662"/>
      <c r="AT48" s="27"/>
      <c r="AU48" s="647"/>
      <c r="AV48" s="27"/>
      <c r="AW48" s="27"/>
      <c r="AX48" s="27"/>
      <c r="AY48" s="27"/>
      <c r="AZ48" s="27"/>
      <c r="BA48" s="662"/>
      <c r="BB48" s="662"/>
      <c r="BC48" s="27"/>
      <c r="BD48" s="647"/>
      <c r="BE48" s="27"/>
      <c r="BF48" s="27"/>
      <c r="BG48" s="27"/>
      <c r="BH48" s="27"/>
      <c r="BI48" s="27"/>
      <c r="BJ48" s="662"/>
      <c r="BK48" s="662"/>
      <c r="BL48" s="27"/>
      <c r="BM48" s="647"/>
      <c r="BN48" s="27"/>
      <c r="BO48" s="27"/>
      <c r="BP48" s="27"/>
      <c r="BQ48" s="27"/>
      <c r="BR48" s="27"/>
      <c r="BS48" s="662"/>
      <c r="BT48" s="662"/>
      <c r="BU48" s="291"/>
      <c r="BV48" s="647"/>
      <c r="BW48" s="27"/>
      <c r="BX48" s="27"/>
      <c r="BY48" s="27"/>
      <c r="BZ48" s="27"/>
      <c r="CA48" s="27"/>
    </row>
    <row r="49" spans="1:82" s="661" customFormat="1" ht="11.25" customHeight="1" x14ac:dyDescent="0.25">
      <c r="A49" s="662"/>
      <c r="B49" s="662"/>
      <c r="C49" s="291"/>
      <c r="D49" s="647"/>
      <c r="E49" s="291"/>
      <c r="F49" s="291"/>
      <c r="G49" s="291"/>
      <c r="H49" s="27"/>
      <c r="I49" s="662"/>
      <c r="J49" s="662"/>
      <c r="K49" s="291"/>
      <c r="L49" s="647"/>
      <c r="M49" s="291"/>
      <c r="N49" s="291"/>
      <c r="O49" s="291"/>
      <c r="P49" s="291"/>
      <c r="Q49" s="27"/>
      <c r="R49" s="662"/>
      <c r="S49" s="662"/>
      <c r="T49" s="27"/>
      <c r="U49" s="647"/>
      <c r="V49" s="27"/>
      <c r="W49" s="27"/>
      <c r="X49" s="27"/>
      <c r="Y49" s="27"/>
      <c r="Z49" s="662"/>
      <c r="AA49" s="662"/>
      <c r="AB49" s="27"/>
      <c r="AC49" s="647"/>
      <c r="AD49" s="27"/>
      <c r="AE49" s="27"/>
      <c r="AF49" s="27"/>
      <c r="AG49" s="27"/>
      <c r="AH49" s="27"/>
      <c r="AI49" s="662"/>
      <c r="AJ49" s="662"/>
      <c r="AK49" s="27"/>
      <c r="AL49" s="647"/>
      <c r="AM49" s="27"/>
      <c r="AN49" s="27"/>
      <c r="AO49" s="27"/>
      <c r="AP49" s="27"/>
      <c r="AQ49" s="27"/>
      <c r="AR49" s="662"/>
      <c r="AS49" s="662"/>
      <c r="AT49" s="27"/>
      <c r="AU49" s="647"/>
      <c r="AV49" s="27"/>
      <c r="AW49" s="27"/>
      <c r="AX49" s="27"/>
      <c r="AY49" s="27"/>
      <c r="AZ49" s="27"/>
      <c r="BA49" s="662"/>
      <c r="BB49" s="662"/>
      <c r="BC49" s="27"/>
      <c r="BD49" s="647"/>
      <c r="BE49" s="27"/>
      <c r="BF49" s="27"/>
      <c r="BG49" s="27"/>
      <c r="BH49" s="27"/>
      <c r="BI49" s="27"/>
      <c r="BJ49" s="662"/>
      <c r="BK49" s="662"/>
      <c r="BL49" s="27"/>
      <c r="BM49" s="647"/>
      <c r="BN49" s="27"/>
      <c r="BO49" s="27"/>
      <c r="BP49" s="27"/>
      <c r="BQ49" s="27"/>
      <c r="BR49" s="27"/>
      <c r="BS49" s="662"/>
      <c r="BT49" s="662"/>
      <c r="BU49" s="291"/>
      <c r="BV49" s="647"/>
      <c r="BW49" s="27"/>
      <c r="BX49" s="27"/>
      <c r="BY49" s="27"/>
      <c r="BZ49" s="27"/>
      <c r="CA49" s="27"/>
    </row>
    <row r="50" spans="1:82" s="661" customFormat="1" ht="11.25" customHeight="1" x14ac:dyDescent="0.25">
      <c r="A50" s="630" t="s">
        <v>432</v>
      </c>
      <c r="B50" s="662"/>
      <c r="C50" s="27"/>
      <c r="D50" s="647"/>
      <c r="E50" s="27"/>
      <c r="F50" s="27"/>
      <c r="G50" s="27"/>
      <c r="H50" s="27"/>
      <c r="I50" s="662"/>
      <c r="J50" s="662"/>
      <c r="K50" s="630" t="s">
        <v>432</v>
      </c>
      <c r="L50" s="647"/>
      <c r="M50" s="27"/>
      <c r="N50" s="27"/>
      <c r="O50" s="27"/>
      <c r="P50" s="27"/>
      <c r="Q50" s="27"/>
      <c r="R50" s="630" t="s">
        <v>432</v>
      </c>
      <c r="S50" s="662"/>
      <c r="T50" s="27"/>
      <c r="U50" s="647"/>
      <c r="V50" s="27"/>
      <c r="W50" s="27"/>
      <c r="X50" s="27"/>
      <c r="Y50" s="27"/>
      <c r="Z50" s="630" t="s">
        <v>432</v>
      </c>
      <c r="AA50" s="662"/>
      <c r="AB50" s="27"/>
      <c r="AC50" s="647"/>
      <c r="AD50" s="27"/>
      <c r="AE50" s="27"/>
      <c r="AF50" s="27"/>
      <c r="AG50" s="27"/>
      <c r="AH50" s="27"/>
      <c r="AI50" s="630" t="s">
        <v>432</v>
      </c>
      <c r="AJ50" s="662"/>
      <c r="AK50" s="27"/>
      <c r="AL50" s="647"/>
      <c r="AM50" s="27"/>
      <c r="AN50" s="27"/>
      <c r="AO50" s="27"/>
      <c r="AP50" s="27"/>
      <c r="AQ50" s="27"/>
      <c r="AR50" s="630" t="s">
        <v>432</v>
      </c>
      <c r="AS50" s="662"/>
      <c r="AT50" s="27"/>
      <c r="AU50" s="647"/>
      <c r="AV50" s="27"/>
      <c r="AW50" s="27"/>
      <c r="AX50" s="27"/>
      <c r="AY50" s="27"/>
      <c r="AZ50" s="27"/>
      <c r="BA50" s="630" t="s">
        <v>432</v>
      </c>
      <c r="BB50" s="662"/>
      <c r="BC50" s="27"/>
      <c r="BD50" s="647"/>
      <c r="BE50" s="27"/>
      <c r="BF50" s="27"/>
      <c r="BG50" s="27"/>
      <c r="BH50" s="27"/>
      <c r="BI50" s="27"/>
      <c r="BJ50" s="630" t="s">
        <v>432</v>
      </c>
      <c r="BK50" s="662"/>
      <c r="BL50" s="27"/>
      <c r="BM50" s="647"/>
      <c r="BN50" s="27"/>
      <c r="BO50" s="27"/>
      <c r="BP50" s="27"/>
      <c r="BQ50" s="27"/>
      <c r="BR50" s="27"/>
      <c r="BS50" s="630" t="s">
        <v>432</v>
      </c>
      <c r="BT50" s="662"/>
      <c r="BU50" s="27"/>
      <c r="BV50" s="647"/>
      <c r="BW50" s="27"/>
      <c r="BX50" s="27"/>
      <c r="BY50" s="27"/>
      <c r="BZ50" s="27"/>
      <c r="CA50" s="27"/>
    </row>
    <row r="51" spans="1:82" s="661" customFormat="1" ht="11.25" customHeight="1" x14ac:dyDescent="0.25">
      <c r="A51" s="630"/>
      <c r="B51" s="662"/>
      <c r="C51" s="27"/>
      <c r="D51" s="647"/>
      <c r="E51" s="27"/>
      <c r="F51" s="27"/>
      <c r="G51" s="27"/>
      <c r="H51" s="27"/>
      <c r="I51" s="662"/>
      <c r="J51" s="662"/>
      <c r="K51" s="630"/>
      <c r="L51" s="647"/>
      <c r="M51" s="27"/>
      <c r="N51" s="27"/>
      <c r="O51" s="27"/>
      <c r="P51" s="27"/>
      <c r="Q51" s="27"/>
      <c r="R51" s="630"/>
      <c r="S51" s="662"/>
      <c r="T51" s="27"/>
      <c r="U51" s="647"/>
      <c r="V51" s="27"/>
      <c r="W51" s="27"/>
      <c r="X51" s="27"/>
      <c r="Y51" s="27"/>
      <c r="Z51" s="630"/>
      <c r="AA51" s="662"/>
      <c r="AB51" s="27"/>
      <c r="AC51" s="647"/>
      <c r="AD51" s="27"/>
      <c r="AE51" s="27"/>
      <c r="AF51" s="27"/>
      <c r="AG51" s="27"/>
      <c r="AH51" s="27"/>
      <c r="AI51" s="630"/>
      <c r="AJ51" s="662"/>
      <c r="AK51" s="27"/>
      <c r="AL51" s="647"/>
      <c r="AM51" s="27"/>
      <c r="AN51" s="27"/>
      <c r="AO51" s="27"/>
      <c r="AP51" s="27"/>
      <c r="AQ51" s="27"/>
      <c r="AR51" s="630"/>
      <c r="AS51" s="662"/>
      <c r="AT51" s="27"/>
      <c r="AU51" s="647"/>
      <c r="AV51" s="27"/>
      <c r="AW51" s="27"/>
      <c r="AX51" s="27"/>
      <c r="AY51" s="27"/>
      <c r="AZ51" s="27"/>
      <c r="BA51" s="630"/>
      <c r="BB51" s="662"/>
      <c r="BC51" s="27"/>
      <c r="BD51" s="647"/>
      <c r="BE51" s="27"/>
      <c r="BF51" s="27"/>
      <c r="BG51" s="27"/>
      <c r="BH51" s="27"/>
      <c r="BI51" s="27"/>
      <c r="BJ51" s="630"/>
      <c r="BK51" s="662"/>
      <c r="BL51" s="27"/>
      <c r="BM51" s="647"/>
      <c r="BN51" s="27"/>
      <c r="BO51" s="27"/>
      <c r="BP51" s="27"/>
      <c r="BQ51" s="27"/>
      <c r="BR51" s="27"/>
      <c r="BS51" s="630"/>
      <c r="BT51" s="662"/>
      <c r="BU51" s="27"/>
      <c r="BV51" s="647"/>
      <c r="BW51" s="27"/>
      <c r="BX51" s="27"/>
      <c r="BY51" s="27"/>
      <c r="BZ51" s="27"/>
      <c r="CA51" s="27"/>
    </row>
    <row r="52" spans="1:82" s="399" customFormat="1" ht="12.75" customHeight="1" x14ac:dyDescent="0.25">
      <c r="A52" s="1098" t="s">
        <v>190</v>
      </c>
      <c r="B52" s="1098" t="s">
        <v>3</v>
      </c>
      <c r="C52" s="1115" t="s">
        <v>248</v>
      </c>
      <c r="D52" s="1116"/>
      <c r="E52" s="1116"/>
      <c r="F52" s="1116"/>
      <c r="G52" s="1116"/>
      <c r="H52" s="1117"/>
      <c r="I52" s="1098" t="s">
        <v>190</v>
      </c>
      <c r="J52" s="1098" t="s">
        <v>3</v>
      </c>
      <c r="K52" s="1095" t="s">
        <v>90</v>
      </c>
      <c r="L52" s="1096"/>
      <c r="M52" s="1096"/>
      <c r="N52" s="1096"/>
      <c r="O52" s="1096"/>
      <c r="P52" s="1096"/>
      <c r="Q52" s="1097"/>
      <c r="R52" s="1098" t="s">
        <v>190</v>
      </c>
      <c r="S52" s="1098" t="s">
        <v>3</v>
      </c>
      <c r="T52" s="1095" t="s">
        <v>142</v>
      </c>
      <c r="U52" s="1096"/>
      <c r="V52" s="1096"/>
      <c r="W52" s="1096"/>
      <c r="X52" s="1096"/>
      <c r="Y52" s="1097"/>
      <c r="Z52" s="1098" t="s">
        <v>190</v>
      </c>
      <c r="AA52" s="1098" t="s">
        <v>3</v>
      </c>
      <c r="AB52" s="1095" t="s">
        <v>91</v>
      </c>
      <c r="AC52" s="1096"/>
      <c r="AD52" s="1096"/>
      <c r="AE52" s="1096"/>
      <c r="AF52" s="1096"/>
      <c r="AG52" s="1096"/>
      <c r="AH52" s="1097"/>
      <c r="AI52" s="1098" t="s">
        <v>190</v>
      </c>
      <c r="AJ52" s="1098" t="s">
        <v>3</v>
      </c>
      <c r="AK52" s="1095" t="s">
        <v>92</v>
      </c>
      <c r="AL52" s="1096"/>
      <c r="AM52" s="1096"/>
      <c r="AN52" s="1096"/>
      <c r="AO52" s="1096"/>
      <c r="AP52" s="1096"/>
      <c r="AQ52" s="1097"/>
      <c r="AR52" s="1098" t="s">
        <v>190</v>
      </c>
      <c r="AS52" s="1098" t="s">
        <v>3</v>
      </c>
      <c r="AT52" s="1095" t="s">
        <v>434</v>
      </c>
      <c r="AU52" s="1096"/>
      <c r="AV52" s="1096"/>
      <c r="AW52" s="1096"/>
      <c r="AX52" s="1096"/>
      <c r="AY52" s="1096"/>
      <c r="AZ52" s="1097"/>
      <c r="BA52" s="1098" t="s">
        <v>190</v>
      </c>
      <c r="BB52" s="1098" t="s">
        <v>3</v>
      </c>
      <c r="BC52" s="1095" t="s">
        <v>350</v>
      </c>
      <c r="BD52" s="1096"/>
      <c r="BE52" s="1096"/>
      <c r="BF52" s="1096"/>
      <c r="BG52" s="1096"/>
      <c r="BH52" s="1096"/>
      <c r="BI52" s="1097"/>
      <c r="BJ52" s="1098" t="s">
        <v>190</v>
      </c>
      <c r="BK52" s="1098" t="s">
        <v>3</v>
      </c>
      <c r="BL52" s="1095" t="s">
        <v>172</v>
      </c>
      <c r="BM52" s="1096"/>
      <c r="BN52" s="1096"/>
      <c r="BO52" s="1096"/>
      <c r="BP52" s="1096"/>
      <c r="BQ52" s="1096"/>
      <c r="BR52" s="1097"/>
      <c r="BS52" s="1098" t="s">
        <v>190</v>
      </c>
      <c r="BT52" s="1098" t="s">
        <v>3</v>
      </c>
      <c r="BU52" s="1095" t="s">
        <v>174</v>
      </c>
      <c r="BV52" s="1096"/>
      <c r="BW52" s="1096"/>
      <c r="BX52" s="1096"/>
      <c r="BY52" s="1096"/>
      <c r="BZ52" s="1096"/>
      <c r="CA52" s="1097"/>
      <c r="CB52" s="1098" t="s">
        <v>390</v>
      </c>
      <c r="CC52" s="1100" t="s">
        <v>6</v>
      </c>
    </row>
    <row r="53" spans="1:82" s="399" customFormat="1" ht="63.75" customHeight="1" x14ac:dyDescent="0.25">
      <c r="A53" s="1099"/>
      <c r="B53" s="1099"/>
      <c r="C53" s="511" t="s">
        <v>7</v>
      </c>
      <c r="D53" s="637" t="s">
        <v>6</v>
      </c>
      <c r="E53" s="513" t="s">
        <v>254</v>
      </c>
      <c r="F53" s="513" t="s">
        <v>9</v>
      </c>
      <c r="G53" s="513" t="s">
        <v>392</v>
      </c>
      <c r="H53" s="514" t="s">
        <v>435</v>
      </c>
      <c r="I53" s="1099"/>
      <c r="J53" s="1099"/>
      <c r="K53" s="511" t="s">
        <v>7</v>
      </c>
      <c r="L53" s="637" t="s">
        <v>6</v>
      </c>
      <c r="M53" s="513" t="s">
        <v>254</v>
      </c>
      <c r="N53" s="513" t="s">
        <v>9</v>
      </c>
      <c r="O53" s="513" t="s">
        <v>392</v>
      </c>
      <c r="P53" s="513" t="s">
        <v>255</v>
      </c>
      <c r="Q53" s="514" t="s">
        <v>436</v>
      </c>
      <c r="R53" s="1099"/>
      <c r="S53" s="1099"/>
      <c r="T53" s="511" t="s">
        <v>7</v>
      </c>
      <c r="U53" s="637" t="s">
        <v>6</v>
      </c>
      <c r="V53" s="513" t="s">
        <v>254</v>
      </c>
      <c r="W53" s="513" t="s">
        <v>9</v>
      </c>
      <c r="X53" s="513" t="s">
        <v>392</v>
      </c>
      <c r="Y53" s="514" t="s">
        <v>436</v>
      </c>
      <c r="Z53" s="1099"/>
      <c r="AA53" s="1099"/>
      <c r="AB53" s="511" t="s">
        <v>7</v>
      </c>
      <c r="AC53" s="637" t="s">
        <v>6</v>
      </c>
      <c r="AD53" s="513" t="s">
        <v>254</v>
      </c>
      <c r="AE53" s="513" t="s">
        <v>9</v>
      </c>
      <c r="AF53" s="513" t="s">
        <v>392</v>
      </c>
      <c r="AG53" s="513" t="s">
        <v>255</v>
      </c>
      <c r="AH53" s="514" t="s">
        <v>436</v>
      </c>
      <c r="AI53" s="1099"/>
      <c r="AJ53" s="1099"/>
      <c r="AK53" s="511" t="s">
        <v>7</v>
      </c>
      <c r="AL53" s="637" t="s">
        <v>6</v>
      </c>
      <c r="AM53" s="513" t="s">
        <v>254</v>
      </c>
      <c r="AN53" s="513" t="s">
        <v>9</v>
      </c>
      <c r="AO53" s="513" t="s">
        <v>392</v>
      </c>
      <c r="AP53" s="513" t="s">
        <v>255</v>
      </c>
      <c r="AQ53" s="514" t="s">
        <v>436</v>
      </c>
      <c r="AR53" s="1099"/>
      <c r="AS53" s="1099"/>
      <c r="AT53" s="511" t="s">
        <v>7</v>
      </c>
      <c r="AU53" s="637" t="s">
        <v>6</v>
      </c>
      <c r="AV53" s="513" t="s">
        <v>254</v>
      </c>
      <c r="AW53" s="513" t="s">
        <v>9</v>
      </c>
      <c r="AX53" s="513" t="s">
        <v>392</v>
      </c>
      <c r="AY53" s="513" t="s">
        <v>255</v>
      </c>
      <c r="AZ53" s="514" t="s">
        <v>436</v>
      </c>
      <c r="BA53" s="1099"/>
      <c r="BB53" s="1099"/>
      <c r="BC53" s="511" t="s">
        <v>7</v>
      </c>
      <c r="BD53" s="637" t="s">
        <v>6</v>
      </c>
      <c r="BE53" s="513" t="s">
        <v>254</v>
      </c>
      <c r="BF53" s="513" t="s">
        <v>9</v>
      </c>
      <c r="BG53" s="513" t="s">
        <v>392</v>
      </c>
      <c r="BH53" s="513" t="s">
        <v>255</v>
      </c>
      <c r="BI53" s="514" t="s">
        <v>436</v>
      </c>
      <c r="BJ53" s="1099"/>
      <c r="BK53" s="1099"/>
      <c r="BL53" s="511" t="s">
        <v>7</v>
      </c>
      <c r="BM53" s="637" t="s">
        <v>6</v>
      </c>
      <c r="BN53" s="513" t="s">
        <v>254</v>
      </c>
      <c r="BO53" s="513" t="s">
        <v>9</v>
      </c>
      <c r="BP53" s="513" t="s">
        <v>392</v>
      </c>
      <c r="BQ53" s="513" t="s">
        <v>437</v>
      </c>
      <c r="BR53" s="514" t="s">
        <v>436</v>
      </c>
      <c r="BS53" s="1099"/>
      <c r="BT53" s="1099"/>
      <c r="BU53" s="511" t="s">
        <v>7</v>
      </c>
      <c r="BV53" s="637" t="s">
        <v>6</v>
      </c>
      <c r="BW53" s="513" t="s">
        <v>254</v>
      </c>
      <c r="BX53" s="513" t="s">
        <v>9</v>
      </c>
      <c r="BY53" s="513" t="s">
        <v>392</v>
      </c>
      <c r="BZ53" s="513" t="s">
        <v>255</v>
      </c>
      <c r="CA53" s="514" t="s">
        <v>436</v>
      </c>
      <c r="CB53" s="1099"/>
      <c r="CC53" s="1118"/>
    </row>
    <row r="54" spans="1:82" s="631" customFormat="1" ht="11.25" customHeight="1" x14ac:dyDescent="0.25">
      <c r="A54" s="651" t="s">
        <v>24</v>
      </c>
      <c r="B54" s="652"/>
      <c r="C54" s="663"/>
      <c r="D54" s="664"/>
      <c r="E54" s="665"/>
      <c r="F54" s="665"/>
      <c r="G54" s="665"/>
      <c r="H54" s="418"/>
      <c r="I54" s="651" t="s">
        <v>24</v>
      </c>
      <c r="J54" s="652"/>
      <c r="K54" s="663"/>
      <c r="L54" s="664"/>
      <c r="M54" s="665"/>
      <c r="N54" s="665"/>
      <c r="O54" s="665"/>
      <c r="P54" s="665"/>
      <c r="Q54" s="418"/>
      <c r="R54" s="651" t="s">
        <v>24</v>
      </c>
      <c r="S54" s="652"/>
      <c r="T54" s="663"/>
      <c r="U54" s="664"/>
      <c r="V54" s="665"/>
      <c r="W54" s="665"/>
      <c r="X54" s="665"/>
      <c r="Y54" s="418"/>
      <c r="Z54" s="651" t="s">
        <v>24</v>
      </c>
      <c r="AA54" s="652"/>
      <c r="AB54" s="663"/>
      <c r="AC54" s="664"/>
      <c r="AD54" s="665"/>
      <c r="AE54" s="665"/>
      <c r="AF54" s="665"/>
      <c r="AG54" s="665"/>
      <c r="AH54" s="418"/>
      <c r="AI54" s="651" t="s">
        <v>24</v>
      </c>
      <c r="AJ54" s="652"/>
      <c r="AK54" s="663"/>
      <c r="AL54" s="664"/>
      <c r="AM54" s="665"/>
      <c r="AN54" s="665"/>
      <c r="AO54" s="665"/>
      <c r="AP54" s="665"/>
      <c r="AQ54" s="418"/>
      <c r="AR54" s="651" t="s">
        <v>24</v>
      </c>
      <c r="AS54" s="652"/>
      <c r="AT54" s="663"/>
      <c r="AU54" s="664"/>
      <c r="AV54" s="665"/>
      <c r="AW54" s="665"/>
      <c r="AX54" s="665"/>
      <c r="AY54" s="665"/>
      <c r="AZ54" s="418"/>
      <c r="BA54" s="651" t="s">
        <v>24</v>
      </c>
      <c r="BB54" s="652"/>
      <c r="BC54" s="663"/>
      <c r="BD54" s="664"/>
      <c r="BE54" s="665"/>
      <c r="BF54" s="665"/>
      <c r="BG54" s="665"/>
      <c r="BH54" s="665"/>
      <c r="BI54" s="418"/>
      <c r="BJ54" s="651" t="s">
        <v>24</v>
      </c>
      <c r="BK54" s="652"/>
      <c r="BL54" s="663"/>
      <c r="BM54" s="664"/>
      <c r="BN54" s="665"/>
      <c r="BO54" s="665"/>
      <c r="BP54" s="665"/>
      <c r="BQ54" s="665"/>
      <c r="BR54" s="418"/>
      <c r="BS54" s="651" t="s">
        <v>24</v>
      </c>
      <c r="BT54" s="652"/>
      <c r="BU54" s="663"/>
      <c r="BV54" s="664"/>
      <c r="BW54" s="665"/>
      <c r="BX54" s="665"/>
      <c r="BY54" s="665"/>
      <c r="BZ54" s="665"/>
      <c r="CA54" s="418"/>
      <c r="CB54" s="666"/>
      <c r="CC54" s="666"/>
    </row>
    <row r="55" spans="1:82" s="631" customFormat="1" ht="11.25" customHeight="1" x14ac:dyDescent="0.25">
      <c r="A55" s="1109" t="s">
        <v>13</v>
      </c>
      <c r="B55" s="1110"/>
      <c r="C55" s="523">
        <f t="shared" ref="C55:C61" si="47">AVERAGE(C5,C16,C27)</f>
        <v>6</v>
      </c>
      <c r="D55" s="644">
        <f>RANK(C55,C$55:C$65)</f>
        <v>1</v>
      </c>
      <c r="E55" s="38">
        <f t="shared" ref="E55:G61" si="48">AVERAGE(E5,E16,E27)</f>
        <v>91.664999999999992</v>
      </c>
      <c r="F55" s="30">
        <f t="shared" si="48"/>
        <v>3.5649999999999999</v>
      </c>
      <c r="G55" s="30">
        <f t="shared" si="48"/>
        <v>16.850000000000001</v>
      </c>
      <c r="H55" s="23">
        <f t="shared" ref="H55:H61" si="49">AVERAGE(H16,H27)</f>
        <v>-6.9333333333333282</v>
      </c>
      <c r="I55" s="1109" t="s">
        <v>13</v>
      </c>
      <c r="J55" s="1110"/>
      <c r="K55" s="523">
        <f t="shared" ref="K55:K61" si="50">AVERAGE(K5,K16,K27)</f>
        <v>5.1433333333333335</v>
      </c>
      <c r="L55" s="644">
        <f t="shared" ref="L55:L61" si="51">RANK(K55,K$55:K$65)</f>
        <v>1</v>
      </c>
      <c r="M55" s="38">
        <f t="shared" ref="M55:P61" si="52">AVERAGE(M5,M16,M27)</f>
        <v>241.67333333333332</v>
      </c>
      <c r="N55" s="30">
        <f t="shared" si="52"/>
        <v>4.9666666666666659</v>
      </c>
      <c r="O55" s="30">
        <f t="shared" si="52"/>
        <v>30.383333333333336</v>
      </c>
      <c r="P55" s="38">
        <f t="shared" si="52"/>
        <v>98.556666666666672</v>
      </c>
      <c r="Q55" s="23">
        <f t="shared" ref="Q55:Q61" si="53">AVERAGE(Q16,Q27)</f>
        <v>15.666666666666664</v>
      </c>
      <c r="R55" s="1109" t="s">
        <v>13</v>
      </c>
      <c r="S55" s="1110"/>
      <c r="T55" s="523">
        <f t="shared" ref="T55:T60" si="54">AVERAGE(T5,T16,T27)</f>
        <v>5.7249999999999996</v>
      </c>
      <c r="U55" s="644">
        <f>RANK(T55,T$55:T$65)</f>
        <v>1</v>
      </c>
      <c r="V55" s="38">
        <f>AVERAGE(V5,V16,V27)</f>
        <v>270.17</v>
      </c>
      <c r="W55" s="30">
        <f>AVERAGE(W5,W16,W27)</f>
        <v>2.6500000000000004</v>
      </c>
      <c r="X55" s="30">
        <f>AVERAGE(X5,X16,X27)</f>
        <v>24.6</v>
      </c>
      <c r="Y55" s="23" t="e">
        <f t="shared" ref="Y55:Y61" si="55">AVERAGE(Y16,Y27)</f>
        <v>#VALUE!</v>
      </c>
      <c r="Z55" s="1109" t="s">
        <v>13</v>
      </c>
      <c r="AA55" s="1110"/>
      <c r="AB55" s="523">
        <f t="shared" ref="AB55:AB63" si="56">AVERAGE(AB5,AB16,AB27)</f>
        <v>4.5</v>
      </c>
      <c r="AC55" s="644">
        <f>RANK(AB55,AB$55:AB$65)</f>
        <v>5</v>
      </c>
      <c r="AD55" s="38">
        <f>AVERAGE(AD5,AD16,AD27)</f>
        <v>303.75</v>
      </c>
      <c r="AE55" s="30">
        <f>AVERAGE(AE5,AE16,AE27)</f>
        <v>3.665</v>
      </c>
      <c r="AF55" s="30">
        <f>AVERAGE(AF5,AF16,AF27)</f>
        <v>17.66</v>
      </c>
      <c r="AG55" s="38">
        <f>AVERAGE(AG5,AG16,AG27)</f>
        <v>98.33</v>
      </c>
      <c r="AH55" s="23">
        <f t="shared" ref="AH55:AH63" si="57">AVERAGE(AH16,AH27)</f>
        <v>15.199999999999996</v>
      </c>
      <c r="AI55" s="1109" t="s">
        <v>13</v>
      </c>
      <c r="AJ55" s="1110"/>
      <c r="AK55" s="523">
        <f t="shared" ref="AK55:AK61" si="58">AVERAGE(AK5,AK16,AK27)</f>
        <v>4.4266666666666667</v>
      </c>
      <c r="AL55" s="644">
        <f>RANK(AK55,AK$55:AK$65)</f>
        <v>8</v>
      </c>
      <c r="AM55" s="38">
        <f>AVERAGE(AM5,AM16,AM27)</f>
        <v>292.22333333333336</v>
      </c>
      <c r="AN55" s="30">
        <f>AVERAGE(AN5,AN16,AN27)</f>
        <v>4.43</v>
      </c>
      <c r="AO55" s="30">
        <f>AVERAGE(AO5,AO16,AO27)</f>
        <v>20.116666666666671</v>
      </c>
      <c r="AP55" s="38">
        <f>AVERAGE(AP5,AP16,AP27)</f>
        <v>105.55666666666667</v>
      </c>
      <c r="AQ55" s="23">
        <f t="shared" ref="AQ55:AQ61" si="59">AVERAGE(AQ16,AQ27)</f>
        <v>4.3333333333333304</v>
      </c>
      <c r="AR55" s="1109" t="s">
        <v>13</v>
      </c>
      <c r="AS55" s="1110"/>
      <c r="AT55" s="523">
        <f t="shared" ref="AT55:AT65" si="60">AVERAGE(AT5,AT16,AT27)</f>
        <v>3.2466666666666666</v>
      </c>
      <c r="AU55" s="644">
        <f>RANK(AT55,AT$55:AT$65)</f>
        <v>7</v>
      </c>
      <c r="AV55" s="38">
        <f>AVERAGE(AV5,AV16,AV27)</f>
        <v>188.11333333333332</v>
      </c>
      <c r="AW55" s="30">
        <f>AVERAGE(AW5,AW16,AW27)</f>
        <v>2.2200000000000002</v>
      </c>
      <c r="AX55" s="30">
        <f>AVERAGE(AX5,AX16,AX27)</f>
        <v>21.046666666666667</v>
      </c>
      <c r="AY55" s="38">
        <f>AVERAGE(AY5,AY16,AY27)</f>
        <v>102.33333333333333</v>
      </c>
      <c r="AZ55" s="23">
        <f t="shared" ref="AZ55:AZ65" si="61">AVERAGE(AZ16,AZ27)</f>
        <v>20.791666666666668</v>
      </c>
      <c r="BA55" s="1109" t="s">
        <v>13</v>
      </c>
      <c r="BB55" s="1110"/>
      <c r="BC55" s="523">
        <f t="shared" ref="BC55:BC61" si="62">AVERAGE(BC5,BC16,BC27)</f>
        <v>4.07</v>
      </c>
      <c r="BD55" s="644">
        <f>RANK(BC55,BC$55:BC$65)</f>
        <v>5</v>
      </c>
      <c r="BE55" s="38">
        <f>AVERAGE(BE5,BE16,BE27)</f>
        <v>192.44333333333336</v>
      </c>
      <c r="BF55" s="30">
        <f>AVERAGE(BF5,BF16,BF27)</f>
        <v>2.7433333333333336</v>
      </c>
      <c r="BG55" s="30">
        <f>AVERAGE(BG5,BG16,BG27)</f>
        <v>18.686666666666667</v>
      </c>
      <c r="BH55" s="38">
        <f>AVERAGE(BH5,BH16,BH27)</f>
        <v>96.556666666666672</v>
      </c>
      <c r="BI55" s="23">
        <f t="shared" ref="BI55:BI61" si="63">AVERAGE(BI16,BI27)</f>
        <v>31.3</v>
      </c>
      <c r="BJ55" s="1109" t="s">
        <v>13</v>
      </c>
      <c r="BK55" s="1110"/>
      <c r="BL55" s="523">
        <f t="shared" ref="BL55:BL63" si="64">AVERAGE(BL5,BL16,BL27)</f>
        <v>3.3333333333333335</v>
      </c>
      <c r="BM55" s="644">
        <f>RANK(BL55,BL$55:BL$65)</f>
        <v>4</v>
      </c>
      <c r="BN55" s="38">
        <f>AVERAGE(BN5,BN16,BN27)</f>
        <v>267.66666666666669</v>
      </c>
      <c r="BO55" s="30">
        <f>AVERAGE(BO5,BO16,BO27)</f>
        <v>3.4866666666666664</v>
      </c>
      <c r="BP55" s="30">
        <f>AVERAGE(BP5,BP16,BP27)</f>
        <v>23.63</v>
      </c>
      <c r="BQ55" s="30">
        <f>AVERAGE(BQ5,BQ16,BQ27)</f>
        <v>220.97666666666669</v>
      </c>
      <c r="BR55" s="23">
        <f t="shared" ref="BR55:BR63" si="65">AVERAGE(BR16,BR27)</f>
        <v>31.6875</v>
      </c>
      <c r="BS55" s="1109" t="s">
        <v>13</v>
      </c>
      <c r="BT55" s="1110"/>
      <c r="BU55" s="523">
        <f t="shared" ref="BU55:BU61" si="66">AVERAGE(BU5,BU16,BU27)</f>
        <v>3.2199999999999998</v>
      </c>
      <c r="BV55" s="644">
        <f>RANK(BU55,BU$55:BU$65)</f>
        <v>7</v>
      </c>
      <c r="BW55" s="38">
        <f t="shared" ref="BW55:BZ61" si="67">AVERAGE(BW5,BW16,BW27)</f>
        <v>160.16999999999999</v>
      </c>
      <c r="BX55" s="30">
        <f t="shared" si="67"/>
        <v>31.064999999999998</v>
      </c>
      <c r="BY55" s="30">
        <f t="shared" si="67"/>
        <v>24.939999999999998</v>
      </c>
      <c r="BZ55" s="38">
        <f t="shared" si="67"/>
        <v>101.33500000000001</v>
      </c>
      <c r="CA55" s="23">
        <f t="shared" ref="CA55:CA61" si="68">AVERAGE(CA16,CA27)</f>
        <v>1.0000000000000009</v>
      </c>
      <c r="CB55" s="23">
        <f t="shared" ref="CB55:CB65" si="69">AVERAGE(C55,T55,AK55,AT55,BC55,K55,AB55,BL55,BU55)</f>
        <v>4.4072222222222219</v>
      </c>
      <c r="CC55" s="667">
        <f t="shared" ref="CC55:CC65" si="70">RANK(CB55,CB$55:CB$65)</f>
        <v>1</v>
      </c>
      <c r="CD55" s="668"/>
    </row>
    <row r="56" spans="1:82" s="631" customFormat="1" ht="11.25" customHeight="1" x14ac:dyDescent="0.25">
      <c r="A56" s="1109" t="s">
        <v>14</v>
      </c>
      <c r="B56" s="1110"/>
      <c r="C56" s="523">
        <f t="shared" si="47"/>
        <v>5.2750000000000004</v>
      </c>
      <c r="D56" s="644">
        <f t="shared" ref="D56:D65" si="71">RANK(C56,C$55:C$65)</f>
        <v>2</v>
      </c>
      <c r="E56" s="38">
        <f t="shared" si="48"/>
        <v>92</v>
      </c>
      <c r="F56" s="30">
        <f t="shared" si="48"/>
        <v>2.9350000000000001</v>
      </c>
      <c r="G56" s="30">
        <f t="shared" si="48"/>
        <v>21.3</v>
      </c>
      <c r="H56" s="23">
        <f t="shared" si="49"/>
        <v>1.466666666666671</v>
      </c>
      <c r="I56" s="1109" t="s">
        <v>14</v>
      </c>
      <c r="J56" s="1110"/>
      <c r="K56" s="523">
        <f t="shared" si="50"/>
        <v>4.21</v>
      </c>
      <c r="L56" s="644">
        <f t="shared" si="51"/>
        <v>5</v>
      </c>
      <c r="M56" s="38">
        <f t="shared" si="52"/>
        <v>233.44333333333336</v>
      </c>
      <c r="N56" s="30">
        <f t="shared" si="52"/>
        <v>3.1933333333333334</v>
      </c>
      <c r="O56" s="30">
        <f t="shared" si="52"/>
        <v>24.033333333333331</v>
      </c>
      <c r="P56" s="38">
        <f t="shared" si="52"/>
        <v>97.223333333333343</v>
      </c>
      <c r="Q56" s="23">
        <f t="shared" si="53"/>
        <v>12.583333333333339</v>
      </c>
      <c r="R56" s="1109" t="s">
        <v>14</v>
      </c>
      <c r="S56" s="1110"/>
      <c r="T56" s="523">
        <f t="shared" si="54"/>
        <v>4.6400000000000006</v>
      </c>
      <c r="U56" s="644">
        <f t="shared" ref="U56:U65" si="72">RANK(T56,T$55:T$65)</f>
        <v>4</v>
      </c>
      <c r="V56" s="38">
        <f t="shared" ref="V56:X60" si="73">AVERAGE(V6,V17,V28)</f>
        <v>230.83</v>
      </c>
      <c r="W56" s="30">
        <f t="shared" si="73"/>
        <v>2.21</v>
      </c>
      <c r="X56" s="30">
        <f t="shared" si="73"/>
        <v>23.285</v>
      </c>
      <c r="Y56" s="23" t="e">
        <f t="shared" si="55"/>
        <v>#VALUE!</v>
      </c>
      <c r="Z56" s="1109" t="s">
        <v>14</v>
      </c>
      <c r="AA56" s="1110"/>
      <c r="AB56" s="523">
        <f t="shared" si="56"/>
        <v>5.1899999999999995</v>
      </c>
      <c r="AC56" s="644">
        <f t="shared" ref="AC56:AC63" si="74">RANK(AB56,AB$55:AB$65)</f>
        <v>2</v>
      </c>
      <c r="AD56" s="38">
        <f t="shared" ref="AD56:AG63" si="75">AVERAGE(AD6,AD17,AD28)</f>
        <v>304.25</v>
      </c>
      <c r="AE56" s="30">
        <f t="shared" si="75"/>
        <v>3.9649999999999999</v>
      </c>
      <c r="AF56" s="30">
        <f t="shared" si="75"/>
        <v>22.604999999999997</v>
      </c>
      <c r="AG56" s="38">
        <f t="shared" si="75"/>
        <v>106.5</v>
      </c>
      <c r="AH56" s="23">
        <f t="shared" si="57"/>
        <v>18.800000000000008</v>
      </c>
      <c r="AI56" s="1109" t="s">
        <v>14</v>
      </c>
      <c r="AJ56" s="1110"/>
      <c r="AK56" s="523">
        <f t="shared" si="58"/>
        <v>5.1566666666666663</v>
      </c>
      <c r="AL56" s="644">
        <f t="shared" ref="AL56:AL63" si="76">RANK(AK56,AK$55:AK$65)</f>
        <v>7</v>
      </c>
      <c r="AM56" s="38">
        <f t="shared" ref="AM56:AP61" si="77">AVERAGE(AM6,AM17,AM28)</f>
        <v>252.77666666666664</v>
      </c>
      <c r="AN56" s="30">
        <f t="shared" si="77"/>
        <v>4.3033333333333337</v>
      </c>
      <c r="AO56" s="30">
        <f t="shared" si="77"/>
        <v>24.299999999999997</v>
      </c>
      <c r="AP56" s="38">
        <f t="shared" si="77"/>
        <v>98.556666666666672</v>
      </c>
      <c r="AQ56" s="23">
        <f t="shared" si="59"/>
        <v>12.94444444444445</v>
      </c>
      <c r="AR56" s="1109" t="s">
        <v>14</v>
      </c>
      <c r="AS56" s="1110"/>
      <c r="AT56" s="523">
        <f t="shared" si="60"/>
        <v>3.7633333333333332</v>
      </c>
      <c r="AU56" s="644">
        <f t="shared" ref="AU56:AU65" si="78">RANK(AT56,AT$55:AT$65)</f>
        <v>1</v>
      </c>
      <c r="AV56" s="38">
        <f t="shared" ref="AV56:AY65" si="79">AVERAGE(AV6,AV17,AV28)</f>
        <v>215.33333333333334</v>
      </c>
      <c r="AW56" s="30">
        <f t="shared" si="79"/>
        <v>2.6</v>
      </c>
      <c r="AX56" s="30">
        <f t="shared" si="79"/>
        <v>21.356666666666666</v>
      </c>
      <c r="AY56" s="38">
        <f t="shared" si="79"/>
        <v>104.66666666666667</v>
      </c>
      <c r="AZ56" s="23">
        <f t="shared" si="61"/>
        <v>22.250000000000004</v>
      </c>
      <c r="BA56" s="1109" t="s">
        <v>14</v>
      </c>
      <c r="BB56" s="1110"/>
      <c r="BC56" s="523">
        <f t="shared" si="62"/>
        <v>4.3366666666666669</v>
      </c>
      <c r="BD56" s="644">
        <f t="shared" ref="BD56:BD65" si="80">RANK(BC56,BC$55:BC$65)</f>
        <v>3</v>
      </c>
      <c r="BE56" s="38">
        <f t="shared" ref="BE56:BH61" si="81">AVERAGE(BE6,BE17,BE28)</f>
        <v>173.11333333333332</v>
      </c>
      <c r="BF56" s="30">
        <f t="shared" si="81"/>
        <v>4.0966666666666667</v>
      </c>
      <c r="BG56" s="30">
        <f t="shared" si="81"/>
        <v>22.876666666666665</v>
      </c>
      <c r="BH56" s="38">
        <f t="shared" si="81"/>
        <v>99.11</v>
      </c>
      <c r="BI56" s="23">
        <f t="shared" si="63"/>
        <v>21.249999999999993</v>
      </c>
      <c r="BJ56" s="1109" t="s">
        <v>14</v>
      </c>
      <c r="BK56" s="1110"/>
      <c r="BL56" s="523">
        <f t="shared" si="64"/>
        <v>2.8066666666666666</v>
      </c>
      <c r="BM56" s="644">
        <f t="shared" ref="BM56:BM63" si="82">RANK(BL56,BL$55:BL$65)</f>
        <v>6</v>
      </c>
      <c r="BN56" s="38">
        <f t="shared" ref="BN56:BQ63" si="83">AVERAGE(BN6,BN17,BN28)</f>
        <v>224.99666666666667</v>
      </c>
      <c r="BO56" s="30">
        <f t="shared" si="83"/>
        <v>3.1533333333333329</v>
      </c>
      <c r="BP56" s="30">
        <f t="shared" si="83"/>
        <v>23.41</v>
      </c>
      <c r="BQ56" s="30">
        <f t="shared" si="83"/>
        <v>219.06666666666669</v>
      </c>
      <c r="BR56" s="23">
        <f t="shared" si="65"/>
        <v>25.75</v>
      </c>
      <c r="BS56" s="1109" t="s">
        <v>14</v>
      </c>
      <c r="BT56" s="1110"/>
      <c r="BU56" s="523">
        <f t="shared" si="66"/>
        <v>2.94</v>
      </c>
      <c r="BV56" s="644">
        <f t="shared" ref="BV56:BV65" si="84">RANK(BU56,BU$55:BU$65)</f>
        <v>8</v>
      </c>
      <c r="BW56" s="38">
        <f t="shared" si="67"/>
        <v>139.33000000000001</v>
      </c>
      <c r="BX56" s="30">
        <f t="shared" si="67"/>
        <v>26.534999999999997</v>
      </c>
      <c r="BY56" s="30">
        <f t="shared" si="67"/>
        <v>18.29</v>
      </c>
      <c r="BZ56" s="38">
        <f t="shared" si="67"/>
        <v>105.5</v>
      </c>
      <c r="CA56" s="23">
        <f t="shared" si="68"/>
        <v>11.66666666666667</v>
      </c>
      <c r="CB56" s="23">
        <f t="shared" si="69"/>
        <v>4.2575925925925917</v>
      </c>
      <c r="CC56" s="667">
        <f t="shared" si="70"/>
        <v>3</v>
      </c>
      <c r="CD56" s="668"/>
    </row>
    <row r="57" spans="1:82" s="631" customFormat="1" ht="11.25" customHeight="1" x14ac:dyDescent="0.25">
      <c r="A57" s="1109" t="s">
        <v>15</v>
      </c>
      <c r="B57" s="1110"/>
      <c r="C57" s="523">
        <f t="shared" si="47"/>
        <v>4.68</v>
      </c>
      <c r="D57" s="644">
        <f t="shared" si="71"/>
        <v>5</v>
      </c>
      <c r="E57" s="38">
        <f t="shared" si="48"/>
        <v>90</v>
      </c>
      <c r="F57" s="30">
        <f t="shared" si="48"/>
        <v>3.38</v>
      </c>
      <c r="G57" s="30">
        <f t="shared" si="48"/>
        <v>19.085000000000001</v>
      </c>
      <c r="H57" s="23">
        <f t="shared" si="49"/>
        <v>-8.5333333333333279</v>
      </c>
      <c r="I57" s="1109" t="s">
        <v>15</v>
      </c>
      <c r="J57" s="1110"/>
      <c r="K57" s="523">
        <f t="shared" si="50"/>
        <v>3.5166666666666671</v>
      </c>
      <c r="L57" s="644">
        <f t="shared" si="51"/>
        <v>7</v>
      </c>
      <c r="M57" s="38">
        <f t="shared" si="52"/>
        <v>218.33666666666667</v>
      </c>
      <c r="N57" s="30">
        <f t="shared" si="52"/>
        <v>2.956666666666667</v>
      </c>
      <c r="O57" s="30">
        <f t="shared" si="52"/>
        <v>23.443333333333332</v>
      </c>
      <c r="P57" s="38">
        <f t="shared" si="52"/>
        <v>98.666666666666671</v>
      </c>
      <c r="Q57" s="23">
        <f t="shared" si="53"/>
        <v>14.749999999999998</v>
      </c>
      <c r="R57" s="1109" t="s">
        <v>15</v>
      </c>
      <c r="S57" s="1110"/>
      <c r="T57" s="523">
        <f t="shared" si="54"/>
        <v>4.2650000000000006</v>
      </c>
      <c r="U57" s="644">
        <f t="shared" si="72"/>
        <v>6</v>
      </c>
      <c r="V57" s="38">
        <f t="shared" si="73"/>
        <v>231.33</v>
      </c>
      <c r="W57" s="30">
        <f t="shared" si="73"/>
        <v>1.9</v>
      </c>
      <c r="X57" s="30">
        <f t="shared" si="73"/>
        <v>23.75</v>
      </c>
      <c r="Y57" s="23" t="e">
        <f t="shared" si="55"/>
        <v>#VALUE!</v>
      </c>
      <c r="Z57" s="1109" t="s">
        <v>15</v>
      </c>
      <c r="AA57" s="1110"/>
      <c r="AB57" s="523">
        <f t="shared" si="56"/>
        <v>4.9849999999999994</v>
      </c>
      <c r="AC57" s="644">
        <f t="shared" si="74"/>
        <v>3</v>
      </c>
      <c r="AD57" s="38">
        <f t="shared" si="75"/>
        <v>303.33500000000004</v>
      </c>
      <c r="AE57" s="30">
        <f t="shared" si="75"/>
        <v>4.1850000000000005</v>
      </c>
      <c r="AF57" s="30">
        <f t="shared" si="75"/>
        <v>19.875</v>
      </c>
      <c r="AG57" s="38">
        <f t="shared" si="75"/>
        <v>101.5</v>
      </c>
      <c r="AH57" s="23">
        <f t="shared" si="57"/>
        <v>10.600000000000005</v>
      </c>
      <c r="AI57" s="1109" t="s">
        <v>15</v>
      </c>
      <c r="AJ57" s="1110"/>
      <c r="AK57" s="523">
        <f t="shared" si="58"/>
        <v>5.21</v>
      </c>
      <c r="AL57" s="644">
        <f t="shared" si="76"/>
        <v>6</v>
      </c>
      <c r="AM57" s="38">
        <f t="shared" si="77"/>
        <v>322.10999999999996</v>
      </c>
      <c r="AN57" s="30">
        <f t="shared" si="77"/>
        <v>4.1566666666666663</v>
      </c>
      <c r="AO57" s="30">
        <f t="shared" si="77"/>
        <v>23.48</v>
      </c>
      <c r="AP57" s="38">
        <f t="shared" si="77"/>
        <v>104.89</v>
      </c>
      <c r="AQ57" s="23">
        <f t="shared" si="59"/>
        <v>0.22222222222222254</v>
      </c>
      <c r="AR57" s="1109" t="s">
        <v>15</v>
      </c>
      <c r="AS57" s="1110"/>
      <c r="AT57" s="523">
        <f t="shared" si="60"/>
        <v>3.3633333333333333</v>
      </c>
      <c r="AU57" s="644">
        <f t="shared" si="78"/>
        <v>5</v>
      </c>
      <c r="AV57" s="38">
        <f t="shared" si="79"/>
        <v>196.33666666666667</v>
      </c>
      <c r="AW57" s="30">
        <f t="shared" si="79"/>
        <v>2.09</v>
      </c>
      <c r="AX57" s="30">
        <f t="shared" si="79"/>
        <v>20.866666666666667</v>
      </c>
      <c r="AY57" s="38">
        <f t="shared" si="79"/>
        <v>104.22333333333334</v>
      </c>
      <c r="AZ57" s="23">
        <f t="shared" si="61"/>
        <v>20.249999999999996</v>
      </c>
      <c r="BA57" s="1109" t="s">
        <v>15</v>
      </c>
      <c r="BB57" s="1110"/>
      <c r="BC57" s="523">
        <f t="shared" si="62"/>
        <v>4.0433333333333339</v>
      </c>
      <c r="BD57" s="644">
        <f t="shared" si="80"/>
        <v>6</v>
      </c>
      <c r="BE57" s="38">
        <f t="shared" si="81"/>
        <v>174.22333333333333</v>
      </c>
      <c r="BF57" s="30">
        <f t="shared" si="81"/>
        <v>3.1333333333333333</v>
      </c>
      <c r="BG57" s="30">
        <f t="shared" si="81"/>
        <v>19.11</v>
      </c>
      <c r="BH57" s="38">
        <f t="shared" si="81"/>
        <v>100.11</v>
      </c>
      <c r="BI57" s="23">
        <f t="shared" si="63"/>
        <v>14.800000000000008</v>
      </c>
      <c r="BJ57" s="1109" t="s">
        <v>15</v>
      </c>
      <c r="BK57" s="1110"/>
      <c r="BL57" s="523">
        <f t="shared" si="64"/>
        <v>3.58</v>
      </c>
      <c r="BM57" s="644">
        <f t="shared" si="82"/>
        <v>1</v>
      </c>
      <c r="BN57" s="38">
        <f t="shared" si="83"/>
        <v>276.11</v>
      </c>
      <c r="BO57" s="30">
        <f t="shared" si="83"/>
        <v>3.6566666666666663</v>
      </c>
      <c r="BP57" s="30">
        <f t="shared" si="83"/>
        <v>23.933333333333337</v>
      </c>
      <c r="BQ57" s="30">
        <f t="shared" si="83"/>
        <v>225.45666666666668</v>
      </c>
      <c r="BR57" s="23">
        <f t="shared" si="65"/>
        <v>30.375</v>
      </c>
      <c r="BS57" s="1109" t="s">
        <v>15</v>
      </c>
      <c r="BT57" s="1110"/>
      <c r="BU57" s="523">
        <f t="shared" si="66"/>
        <v>2.8049999999999997</v>
      </c>
      <c r="BV57" s="644">
        <f t="shared" si="84"/>
        <v>9</v>
      </c>
      <c r="BW57" s="38">
        <f t="shared" si="67"/>
        <v>141.33499999999998</v>
      </c>
      <c r="BX57" s="30">
        <f t="shared" si="67"/>
        <v>27.265000000000001</v>
      </c>
      <c r="BY57" s="30">
        <f t="shared" si="67"/>
        <v>24.615000000000002</v>
      </c>
      <c r="BZ57" s="38">
        <f t="shared" si="67"/>
        <v>100.67</v>
      </c>
      <c r="CA57" s="23">
        <f t="shared" si="68"/>
        <v>3.833333333333333</v>
      </c>
      <c r="CB57" s="23">
        <f t="shared" si="69"/>
        <v>4.0498148148148143</v>
      </c>
      <c r="CC57" s="667">
        <f t="shared" si="70"/>
        <v>6</v>
      </c>
      <c r="CD57" s="668"/>
    </row>
    <row r="58" spans="1:82" s="631" customFormat="1" ht="11.25" customHeight="1" x14ac:dyDescent="0.25">
      <c r="A58" s="1109" t="s">
        <v>16</v>
      </c>
      <c r="B58" s="1110"/>
      <c r="C58" s="523">
        <f t="shared" si="47"/>
        <v>5.22</v>
      </c>
      <c r="D58" s="644">
        <f t="shared" si="71"/>
        <v>3</v>
      </c>
      <c r="E58" s="38">
        <f t="shared" si="48"/>
        <v>83.335000000000008</v>
      </c>
      <c r="F58" s="30">
        <f t="shared" si="48"/>
        <v>3.1799999999999997</v>
      </c>
      <c r="G58" s="30">
        <f t="shared" si="48"/>
        <v>19.865000000000002</v>
      </c>
      <c r="H58" s="23">
        <f t="shared" si="49"/>
        <v>-8.8000000000000025</v>
      </c>
      <c r="I58" s="1109" t="s">
        <v>16</v>
      </c>
      <c r="J58" s="1110"/>
      <c r="K58" s="523">
        <f t="shared" si="50"/>
        <v>4.333333333333333</v>
      </c>
      <c r="L58" s="644">
        <f t="shared" si="51"/>
        <v>4</v>
      </c>
      <c r="M58" s="38">
        <f t="shared" si="52"/>
        <v>235.90666666666667</v>
      </c>
      <c r="N58" s="30">
        <f t="shared" si="52"/>
        <v>3.9233333333333333</v>
      </c>
      <c r="O58" s="30">
        <f t="shared" si="52"/>
        <v>24.49</v>
      </c>
      <c r="P58" s="38">
        <f t="shared" si="52"/>
        <v>99.223333333333343</v>
      </c>
      <c r="Q58" s="23">
        <f t="shared" si="53"/>
        <v>13.16666666666667</v>
      </c>
      <c r="R58" s="1109" t="s">
        <v>16</v>
      </c>
      <c r="S58" s="1110"/>
      <c r="T58" s="523">
        <f t="shared" si="54"/>
        <v>4.3900000000000006</v>
      </c>
      <c r="U58" s="644">
        <f t="shared" si="72"/>
        <v>5</v>
      </c>
      <c r="V58" s="38">
        <f t="shared" si="73"/>
        <v>234.83499999999998</v>
      </c>
      <c r="W58" s="30">
        <f t="shared" si="73"/>
        <v>1.655</v>
      </c>
      <c r="X58" s="30">
        <f t="shared" si="73"/>
        <v>22.7</v>
      </c>
      <c r="Y58" s="23" t="e">
        <f t="shared" si="55"/>
        <v>#VALUE!</v>
      </c>
      <c r="Z58" s="1109" t="s">
        <v>16</v>
      </c>
      <c r="AA58" s="1110"/>
      <c r="AB58" s="523">
        <f t="shared" si="56"/>
        <v>5.21</v>
      </c>
      <c r="AC58" s="644">
        <f t="shared" si="74"/>
        <v>1</v>
      </c>
      <c r="AD58" s="38">
        <f t="shared" si="75"/>
        <v>268.08</v>
      </c>
      <c r="AE58" s="30">
        <f t="shared" si="75"/>
        <v>5.3450000000000006</v>
      </c>
      <c r="AF58" s="30">
        <f t="shared" si="75"/>
        <v>20.015000000000001</v>
      </c>
      <c r="AG58" s="38">
        <f t="shared" si="75"/>
        <v>106.66499999999999</v>
      </c>
      <c r="AH58" s="23">
        <f t="shared" si="57"/>
        <v>20</v>
      </c>
      <c r="AI58" s="1109" t="s">
        <v>16</v>
      </c>
      <c r="AJ58" s="1110"/>
      <c r="AK58" s="523">
        <f t="shared" si="58"/>
        <v>5.64</v>
      </c>
      <c r="AL58" s="644">
        <f t="shared" si="76"/>
        <v>2</v>
      </c>
      <c r="AM58" s="38">
        <f t="shared" si="77"/>
        <v>301</v>
      </c>
      <c r="AN58" s="30">
        <f t="shared" si="77"/>
        <v>5.1466666666666665</v>
      </c>
      <c r="AO58" s="30">
        <f t="shared" si="77"/>
        <v>17.41</v>
      </c>
      <c r="AP58" s="38">
        <f t="shared" si="77"/>
        <v>98</v>
      </c>
      <c r="AQ58" s="23">
        <f t="shared" si="59"/>
        <v>17.888888888888893</v>
      </c>
      <c r="AR58" s="1109" t="s">
        <v>16</v>
      </c>
      <c r="AS58" s="1110"/>
      <c r="AT58" s="523">
        <f t="shared" si="60"/>
        <v>3.0466666666666669</v>
      </c>
      <c r="AU58" s="644">
        <f t="shared" si="78"/>
        <v>10</v>
      </c>
      <c r="AV58" s="38">
        <f t="shared" si="79"/>
        <v>171.88666666666668</v>
      </c>
      <c r="AW58" s="30">
        <f t="shared" si="79"/>
        <v>1.89</v>
      </c>
      <c r="AX58" s="30">
        <f t="shared" si="79"/>
        <v>21.446666666666669</v>
      </c>
      <c r="AY58" s="38">
        <f t="shared" si="79"/>
        <v>107</v>
      </c>
      <c r="AZ58" s="23">
        <f t="shared" si="61"/>
        <v>19.833333333333336</v>
      </c>
      <c r="BA58" s="1109" t="s">
        <v>16</v>
      </c>
      <c r="BB58" s="1110"/>
      <c r="BC58" s="523">
        <f t="shared" si="62"/>
        <v>3.7333333333333329</v>
      </c>
      <c r="BD58" s="644">
        <f t="shared" si="80"/>
        <v>9</v>
      </c>
      <c r="BE58" s="38">
        <f t="shared" si="81"/>
        <v>135.77666666666667</v>
      </c>
      <c r="BF58" s="30">
        <f t="shared" si="81"/>
        <v>3.7366666666666668</v>
      </c>
      <c r="BG58" s="30">
        <f t="shared" si="81"/>
        <v>19.276666666666667</v>
      </c>
      <c r="BH58" s="38">
        <f t="shared" si="81"/>
        <v>103.11</v>
      </c>
      <c r="BI58" s="23">
        <f t="shared" si="63"/>
        <v>26.299999999999997</v>
      </c>
      <c r="BJ58" s="1109" t="s">
        <v>16</v>
      </c>
      <c r="BK58" s="1110"/>
      <c r="BL58" s="523">
        <f t="shared" si="64"/>
        <v>2.6666666666666665</v>
      </c>
      <c r="BM58" s="644">
        <f t="shared" si="82"/>
        <v>7</v>
      </c>
      <c r="BN58" s="38">
        <f t="shared" si="83"/>
        <v>214.89</v>
      </c>
      <c r="BO58" s="30">
        <f t="shared" si="83"/>
        <v>3.0833333333333335</v>
      </c>
      <c r="BP58" s="30">
        <f t="shared" si="83"/>
        <v>23.709999999999997</v>
      </c>
      <c r="BQ58" s="30">
        <f t="shared" si="83"/>
        <v>215.0333333333333</v>
      </c>
      <c r="BR58" s="23">
        <f t="shared" si="65"/>
        <v>16.625000000000007</v>
      </c>
      <c r="BS58" s="1109" t="s">
        <v>16</v>
      </c>
      <c r="BT58" s="1110"/>
      <c r="BU58" s="523">
        <f t="shared" si="66"/>
        <v>4.3150000000000004</v>
      </c>
      <c r="BV58" s="644">
        <f t="shared" si="84"/>
        <v>2</v>
      </c>
      <c r="BW58" s="38">
        <f t="shared" si="67"/>
        <v>110</v>
      </c>
      <c r="BX58" s="30">
        <f t="shared" si="67"/>
        <v>36.96</v>
      </c>
      <c r="BY58" s="30">
        <f t="shared" si="67"/>
        <v>19.28</v>
      </c>
      <c r="BZ58" s="38">
        <f t="shared" si="67"/>
        <v>108.66499999999999</v>
      </c>
      <c r="CA58" s="23">
        <f t="shared" si="68"/>
        <v>33.5</v>
      </c>
      <c r="CB58" s="23">
        <f t="shared" si="69"/>
        <v>4.2838888888888889</v>
      </c>
      <c r="CC58" s="667">
        <f t="shared" si="70"/>
        <v>2</v>
      </c>
      <c r="CD58" s="434"/>
    </row>
    <row r="59" spans="1:82" s="631" customFormat="1" ht="11.25" customHeight="1" x14ac:dyDescent="0.25">
      <c r="A59" s="1109" t="s">
        <v>56</v>
      </c>
      <c r="B59" s="1110"/>
      <c r="C59" s="523">
        <f t="shared" si="47"/>
        <v>4.335</v>
      </c>
      <c r="D59" s="644">
        <f t="shared" si="71"/>
        <v>6</v>
      </c>
      <c r="E59" s="38">
        <f t="shared" si="48"/>
        <v>99.664999999999992</v>
      </c>
      <c r="F59" s="30">
        <f t="shared" si="48"/>
        <v>3.8200000000000003</v>
      </c>
      <c r="G59" s="30">
        <f t="shared" si="48"/>
        <v>20.515000000000001</v>
      </c>
      <c r="H59" s="23">
        <f t="shared" si="49"/>
        <v>5.7333333333333298</v>
      </c>
      <c r="I59" s="1109" t="s">
        <v>56</v>
      </c>
      <c r="J59" s="1110"/>
      <c r="K59" s="523">
        <f t="shared" si="50"/>
        <v>3.28</v>
      </c>
      <c r="L59" s="644">
        <f t="shared" si="51"/>
        <v>8</v>
      </c>
      <c r="M59" s="38">
        <f t="shared" si="52"/>
        <v>210.89666666666668</v>
      </c>
      <c r="N59" s="30">
        <f t="shared" si="52"/>
        <v>2.9</v>
      </c>
      <c r="O59" s="30">
        <f t="shared" si="52"/>
        <v>21.51</v>
      </c>
      <c r="P59" s="38">
        <f t="shared" si="52"/>
        <v>97.666666666666671</v>
      </c>
      <c r="Q59" s="23">
        <f t="shared" si="53"/>
        <v>13.958333333333334</v>
      </c>
      <c r="R59" s="1109" t="s">
        <v>56</v>
      </c>
      <c r="S59" s="1110"/>
      <c r="T59" s="523">
        <f t="shared" si="54"/>
        <v>5.68</v>
      </c>
      <c r="U59" s="644">
        <f t="shared" si="72"/>
        <v>2</v>
      </c>
      <c r="V59" s="38">
        <f t="shared" si="73"/>
        <v>272.83500000000004</v>
      </c>
      <c r="W59" s="30">
        <f t="shared" si="73"/>
        <v>2.5449999999999999</v>
      </c>
      <c r="X59" s="30">
        <f t="shared" si="73"/>
        <v>24.6</v>
      </c>
      <c r="Y59" s="23" t="e">
        <f t="shared" si="55"/>
        <v>#VALUE!</v>
      </c>
      <c r="Z59" s="1109" t="s">
        <v>56</v>
      </c>
      <c r="AA59" s="1110"/>
      <c r="AB59" s="523">
        <f t="shared" si="56"/>
        <v>3.9399999999999995</v>
      </c>
      <c r="AC59" s="644">
        <f t="shared" si="74"/>
        <v>7</v>
      </c>
      <c r="AD59" s="38">
        <f t="shared" si="75"/>
        <v>317.58500000000004</v>
      </c>
      <c r="AE59" s="30">
        <f t="shared" si="75"/>
        <v>3.5949999999999998</v>
      </c>
      <c r="AF59" s="30">
        <f t="shared" si="75"/>
        <v>22.195</v>
      </c>
      <c r="AG59" s="38">
        <f t="shared" si="75"/>
        <v>100.66499999999999</v>
      </c>
      <c r="AH59" s="23">
        <f t="shared" si="57"/>
        <v>13.199999999999994</v>
      </c>
      <c r="AI59" s="1109" t="s">
        <v>56</v>
      </c>
      <c r="AJ59" s="1110"/>
      <c r="AK59" s="523">
        <f t="shared" si="58"/>
        <v>5.2399999999999993</v>
      </c>
      <c r="AL59" s="644">
        <f t="shared" si="76"/>
        <v>4</v>
      </c>
      <c r="AM59" s="38">
        <f t="shared" si="77"/>
        <v>314.44333333333333</v>
      </c>
      <c r="AN59" s="30">
        <f t="shared" si="77"/>
        <v>3.8800000000000003</v>
      </c>
      <c r="AO59" s="30">
        <f t="shared" si="77"/>
        <v>23.646666666666665</v>
      </c>
      <c r="AP59" s="38">
        <f t="shared" si="77"/>
        <v>98</v>
      </c>
      <c r="AQ59" s="23">
        <f t="shared" si="59"/>
        <v>24.388888888888893</v>
      </c>
      <c r="AR59" s="1109" t="s">
        <v>56</v>
      </c>
      <c r="AS59" s="1110"/>
      <c r="AT59" s="523">
        <f t="shared" si="60"/>
        <v>3.7300000000000004</v>
      </c>
      <c r="AU59" s="644">
        <f t="shared" si="78"/>
        <v>2</v>
      </c>
      <c r="AV59" s="38">
        <f t="shared" si="79"/>
        <v>211.89</v>
      </c>
      <c r="AW59" s="30">
        <f t="shared" si="79"/>
        <v>2.5333333333333332</v>
      </c>
      <c r="AX59" s="30">
        <f t="shared" si="79"/>
        <v>21.433333333333334</v>
      </c>
      <c r="AY59" s="38">
        <f t="shared" si="79"/>
        <v>101.66666666666667</v>
      </c>
      <c r="AZ59" s="23">
        <f t="shared" si="61"/>
        <v>23</v>
      </c>
      <c r="BA59" s="1109" t="s">
        <v>56</v>
      </c>
      <c r="BB59" s="1110"/>
      <c r="BC59" s="523">
        <f t="shared" si="62"/>
        <v>3.7333333333333329</v>
      </c>
      <c r="BD59" s="644">
        <f t="shared" si="80"/>
        <v>9</v>
      </c>
      <c r="BE59" s="38">
        <f t="shared" si="81"/>
        <v>177</v>
      </c>
      <c r="BF59" s="30">
        <f t="shared" si="81"/>
        <v>2.56</v>
      </c>
      <c r="BG59" s="30">
        <f t="shared" si="81"/>
        <v>22.653333333333336</v>
      </c>
      <c r="BH59" s="38">
        <f t="shared" si="81"/>
        <v>89.336666666666659</v>
      </c>
      <c r="BI59" s="23">
        <f t="shared" si="63"/>
        <v>18.149999999999999</v>
      </c>
      <c r="BJ59" s="1109" t="s">
        <v>56</v>
      </c>
      <c r="BK59" s="1110"/>
      <c r="BL59" s="523">
        <f t="shared" si="64"/>
        <v>3.03</v>
      </c>
      <c r="BM59" s="644">
        <f t="shared" si="82"/>
        <v>5</v>
      </c>
      <c r="BN59" s="38">
        <f t="shared" si="83"/>
        <v>237.66666666666666</v>
      </c>
      <c r="BO59" s="30">
        <f t="shared" si="83"/>
        <v>3.313333333333333</v>
      </c>
      <c r="BP59" s="30">
        <f t="shared" si="83"/>
        <v>23.939999999999998</v>
      </c>
      <c r="BQ59" s="30">
        <f t="shared" si="83"/>
        <v>219.12333333333333</v>
      </c>
      <c r="BR59" s="23">
        <f t="shared" si="65"/>
        <v>19.9375</v>
      </c>
      <c r="BS59" s="1109" t="s">
        <v>56</v>
      </c>
      <c r="BT59" s="1110"/>
      <c r="BU59" s="523">
        <f t="shared" si="66"/>
        <v>4.03</v>
      </c>
      <c r="BV59" s="644">
        <f t="shared" si="84"/>
        <v>3</v>
      </c>
      <c r="BW59" s="38">
        <f t="shared" si="67"/>
        <v>119.66499999999999</v>
      </c>
      <c r="BX59" s="30">
        <f t="shared" si="67"/>
        <v>33.35</v>
      </c>
      <c r="BY59" s="30">
        <f t="shared" si="67"/>
        <v>18.91</v>
      </c>
      <c r="BZ59" s="38">
        <f t="shared" si="67"/>
        <v>107.5</v>
      </c>
      <c r="CA59" s="23">
        <f t="shared" si="68"/>
        <v>46.000000000000007</v>
      </c>
      <c r="CB59" s="23">
        <f t="shared" si="69"/>
        <v>4.1109259259259261</v>
      </c>
      <c r="CC59" s="667">
        <f t="shared" si="70"/>
        <v>4</v>
      </c>
      <c r="CD59" s="668"/>
    </row>
    <row r="60" spans="1:82" s="631" customFormat="1" ht="11.25" customHeight="1" x14ac:dyDescent="0.25">
      <c r="A60" s="1109" t="s">
        <v>57</v>
      </c>
      <c r="B60" s="1110"/>
      <c r="C60" s="523">
        <f t="shared" si="47"/>
        <v>2.8600000000000003</v>
      </c>
      <c r="D60" s="644">
        <f t="shared" si="71"/>
        <v>10</v>
      </c>
      <c r="E60" s="38">
        <f t="shared" si="48"/>
        <v>40</v>
      </c>
      <c r="F60" s="30">
        <f t="shared" si="48"/>
        <v>2.085</v>
      </c>
      <c r="G60" s="30">
        <f t="shared" si="48"/>
        <v>16.535</v>
      </c>
      <c r="H60" s="23">
        <f t="shared" si="49"/>
        <v>-3.1999999999999971</v>
      </c>
      <c r="I60" s="1109" t="s">
        <v>57</v>
      </c>
      <c r="J60" s="1110"/>
      <c r="K60" s="523">
        <f t="shared" si="50"/>
        <v>4.6733333333333329</v>
      </c>
      <c r="L60" s="644">
        <f t="shared" si="51"/>
        <v>2</v>
      </c>
      <c r="M60" s="38">
        <f t="shared" si="52"/>
        <v>238.56000000000003</v>
      </c>
      <c r="N60" s="30">
        <f t="shared" si="52"/>
        <v>4.4333333333333336</v>
      </c>
      <c r="O60" s="30">
        <f t="shared" si="52"/>
        <v>27.136666666666667</v>
      </c>
      <c r="P60" s="38">
        <f t="shared" si="52"/>
        <v>97.553333333333327</v>
      </c>
      <c r="Q60" s="23">
        <f t="shared" si="53"/>
        <v>12.541666666666666</v>
      </c>
      <c r="R60" s="1109" t="s">
        <v>57</v>
      </c>
      <c r="S60" s="1110"/>
      <c r="T60" s="523">
        <f t="shared" si="54"/>
        <v>3.7549999999999999</v>
      </c>
      <c r="U60" s="644">
        <f t="shared" si="72"/>
        <v>7</v>
      </c>
      <c r="V60" s="38">
        <f t="shared" si="73"/>
        <v>230.67</v>
      </c>
      <c r="W60" s="30">
        <f t="shared" si="73"/>
        <v>1.925</v>
      </c>
      <c r="X60" s="30">
        <f t="shared" si="73"/>
        <v>23.35</v>
      </c>
      <c r="Y60" s="23" t="e">
        <f t="shared" si="55"/>
        <v>#VALUE!</v>
      </c>
      <c r="Z60" s="1109" t="s">
        <v>57</v>
      </c>
      <c r="AA60" s="1110"/>
      <c r="AB60" s="523">
        <f t="shared" si="56"/>
        <v>4.9399999999999995</v>
      </c>
      <c r="AC60" s="644">
        <f t="shared" si="74"/>
        <v>4</v>
      </c>
      <c r="AD60" s="38">
        <f t="shared" si="75"/>
        <v>281.33499999999998</v>
      </c>
      <c r="AE60" s="30">
        <f t="shared" si="75"/>
        <v>4.1750000000000007</v>
      </c>
      <c r="AF60" s="30">
        <f t="shared" si="75"/>
        <v>16.73</v>
      </c>
      <c r="AG60" s="38">
        <f t="shared" si="75"/>
        <v>107.33</v>
      </c>
      <c r="AH60" s="23">
        <f t="shared" si="57"/>
        <v>26.800000000000015</v>
      </c>
      <c r="AI60" s="1109" t="s">
        <v>57</v>
      </c>
      <c r="AJ60" s="1110"/>
      <c r="AK60" s="523">
        <f t="shared" si="58"/>
        <v>5.78</v>
      </c>
      <c r="AL60" s="644">
        <f t="shared" si="76"/>
        <v>1</v>
      </c>
      <c r="AM60" s="38">
        <f t="shared" si="77"/>
        <v>323.21999999999997</v>
      </c>
      <c r="AN60" s="30">
        <f t="shared" si="77"/>
        <v>5.4133333333333331</v>
      </c>
      <c r="AO60" s="30">
        <f t="shared" si="77"/>
        <v>18.996666666666666</v>
      </c>
      <c r="AP60" s="38">
        <f t="shared" si="77"/>
        <v>97.11</v>
      </c>
      <c r="AQ60" s="23">
        <f t="shared" si="59"/>
        <v>12.833333333333332</v>
      </c>
      <c r="AR60" s="1109" t="s">
        <v>57</v>
      </c>
      <c r="AS60" s="1110"/>
      <c r="AT60" s="523">
        <f t="shared" si="60"/>
        <v>2.9166666666666665</v>
      </c>
      <c r="AU60" s="644">
        <f t="shared" si="78"/>
        <v>11</v>
      </c>
      <c r="AV60" s="38">
        <f t="shared" si="79"/>
        <v>170.11</v>
      </c>
      <c r="AW60" s="30">
        <f t="shared" si="79"/>
        <v>1.9100000000000001</v>
      </c>
      <c r="AX60" s="30">
        <f t="shared" si="79"/>
        <v>20.72</v>
      </c>
      <c r="AY60" s="38">
        <f t="shared" si="79"/>
        <v>105</v>
      </c>
      <c r="AZ60" s="23">
        <f t="shared" si="61"/>
        <v>19.375</v>
      </c>
      <c r="BA60" s="1109" t="s">
        <v>57</v>
      </c>
      <c r="BB60" s="1110"/>
      <c r="BC60" s="523">
        <f t="shared" si="62"/>
        <v>4.3999999999999995</v>
      </c>
      <c r="BD60" s="644">
        <f t="shared" si="80"/>
        <v>2</v>
      </c>
      <c r="BE60" s="38">
        <f t="shared" si="81"/>
        <v>152.33333333333334</v>
      </c>
      <c r="BF60" s="30">
        <f t="shared" si="81"/>
        <v>4.3066666666666666</v>
      </c>
      <c r="BG60" s="30">
        <f t="shared" si="81"/>
        <v>18.053333333333331</v>
      </c>
      <c r="BH60" s="38">
        <f t="shared" si="81"/>
        <v>92.67</v>
      </c>
      <c r="BI60" s="23">
        <f t="shared" si="63"/>
        <v>17.349999999999998</v>
      </c>
      <c r="BJ60" s="1109" t="s">
        <v>57</v>
      </c>
      <c r="BK60" s="1110"/>
      <c r="BL60" s="523">
        <f t="shared" si="64"/>
        <v>2.56</v>
      </c>
      <c r="BM60" s="644">
        <f t="shared" si="82"/>
        <v>8</v>
      </c>
      <c r="BN60" s="38">
        <f t="shared" si="83"/>
        <v>207.33333333333334</v>
      </c>
      <c r="BO60" s="30">
        <f t="shared" si="83"/>
        <v>2.9333333333333336</v>
      </c>
      <c r="BP60" s="30">
        <f t="shared" si="83"/>
        <v>23.376666666666665</v>
      </c>
      <c r="BQ60" s="30">
        <f t="shared" si="83"/>
        <v>217.09</v>
      </c>
      <c r="BR60" s="23">
        <f t="shared" si="65"/>
        <v>21.5625</v>
      </c>
      <c r="BS60" s="1109" t="s">
        <v>57</v>
      </c>
      <c r="BT60" s="1110"/>
      <c r="BU60" s="523">
        <f t="shared" si="66"/>
        <v>3.7249999999999996</v>
      </c>
      <c r="BV60" s="644">
        <f t="shared" si="84"/>
        <v>5</v>
      </c>
      <c r="BW60" s="38">
        <f t="shared" si="67"/>
        <v>111.5</v>
      </c>
      <c r="BX60" s="30">
        <f t="shared" si="67"/>
        <v>28.840000000000003</v>
      </c>
      <c r="BY60" s="30">
        <f t="shared" si="67"/>
        <v>18.524999999999999</v>
      </c>
      <c r="BZ60" s="38">
        <f t="shared" si="67"/>
        <v>101.33500000000001</v>
      </c>
      <c r="CA60" s="23">
        <f t="shared" si="68"/>
        <v>20.833333333333325</v>
      </c>
      <c r="CB60" s="23">
        <f t="shared" si="69"/>
        <v>3.9566666666666657</v>
      </c>
      <c r="CC60" s="667">
        <f t="shared" si="70"/>
        <v>8</v>
      </c>
      <c r="CD60" s="668"/>
    </row>
    <row r="61" spans="1:82" s="631" customFormat="1" ht="11.25" customHeight="1" x14ac:dyDescent="0.25">
      <c r="A61" s="1109" t="s">
        <v>58</v>
      </c>
      <c r="B61" s="1110"/>
      <c r="C61" s="523">
        <f t="shared" si="47"/>
        <v>4.1500000000000004</v>
      </c>
      <c r="D61" s="644">
        <f t="shared" si="71"/>
        <v>8</v>
      </c>
      <c r="E61" s="38">
        <f t="shared" si="48"/>
        <v>81.664999999999992</v>
      </c>
      <c r="F61" s="30">
        <f t="shared" si="48"/>
        <v>3.1</v>
      </c>
      <c r="G61" s="30">
        <f t="shared" si="48"/>
        <v>18.350000000000001</v>
      </c>
      <c r="H61" s="23">
        <f t="shared" si="49"/>
        <v>-13.333333333333339</v>
      </c>
      <c r="I61" s="1109" t="s">
        <v>58</v>
      </c>
      <c r="J61" s="1110"/>
      <c r="K61" s="523">
        <f t="shared" si="50"/>
        <v>4.08</v>
      </c>
      <c r="L61" s="644">
        <f t="shared" si="51"/>
        <v>6</v>
      </c>
      <c r="M61" s="38">
        <f t="shared" si="52"/>
        <v>229.61666666666667</v>
      </c>
      <c r="N61" s="30">
        <f t="shared" si="52"/>
        <v>3.14</v>
      </c>
      <c r="O61" s="30">
        <f t="shared" si="52"/>
        <v>23.930000000000003</v>
      </c>
      <c r="P61" s="38">
        <f t="shared" si="52"/>
        <v>98.223333333333343</v>
      </c>
      <c r="Q61" s="23">
        <f t="shared" si="53"/>
        <v>15.541666666666664</v>
      </c>
      <c r="R61" s="1109" t="s">
        <v>58</v>
      </c>
      <c r="S61" s="1110"/>
      <c r="T61" s="26" t="s">
        <v>30</v>
      </c>
      <c r="U61" s="644"/>
      <c r="V61" s="27" t="s">
        <v>30</v>
      </c>
      <c r="W61" s="27" t="s">
        <v>30</v>
      </c>
      <c r="X61" s="27" t="s">
        <v>30</v>
      </c>
      <c r="Y61" s="23" t="e">
        <f t="shared" si="55"/>
        <v>#DIV/0!</v>
      </c>
      <c r="Z61" s="1109" t="s">
        <v>58</v>
      </c>
      <c r="AA61" s="1110"/>
      <c r="AB61" s="523">
        <f t="shared" si="56"/>
        <v>3.99</v>
      </c>
      <c r="AC61" s="644">
        <f t="shared" si="74"/>
        <v>6</v>
      </c>
      <c r="AD61" s="38">
        <f t="shared" si="75"/>
        <v>333.5</v>
      </c>
      <c r="AE61" s="30">
        <f t="shared" si="75"/>
        <v>2.5700000000000003</v>
      </c>
      <c r="AF61" s="30">
        <f t="shared" si="75"/>
        <v>18.734999999999999</v>
      </c>
      <c r="AG61" s="38">
        <f t="shared" si="75"/>
        <v>110.83500000000001</v>
      </c>
      <c r="AH61" s="23">
        <f t="shared" si="57"/>
        <v>3.6000000000000032</v>
      </c>
      <c r="AI61" s="1109" t="s">
        <v>58</v>
      </c>
      <c r="AJ61" s="1110"/>
      <c r="AK61" s="523">
        <f t="shared" si="58"/>
        <v>5.41</v>
      </c>
      <c r="AL61" s="644">
        <f t="shared" si="76"/>
        <v>3</v>
      </c>
      <c r="AM61" s="38">
        <f t="shared" si="77"/>
        <v>311.89000000000004</v>
      </c>
      <c r="AN61" s="30">
        <f t="shared" si="77"/>
        <v>3.35</v>
      </c>
      <c r="AO61" s="30">
        <f t="shared" si="77"/>
        <v>20.56</v>
      </c>
      <c r="AP61" s="38">
        <f t="shared" si="77"/>
        <v>109.21999999999998</v>
      </c>
      <c r="AQ61" s="23">
        <f t="shared" si="59"/>
        <v>23.000000000000004</v>
      </c>
      <c r="AR61" s="1109" t="s">
        <v>58</v>
      </c>
      <c r="AS61" s="1110"/>
      <c r="AT61" s="523">
        <f t="shared" si="60"/>
        <v>3.2233333333333332</v>
      </c>
      <c r="AU61" s="644">
        <f t="shared" si="78"/>
        <v>9</v>
      </c>
      <c r="AV61" s="38">
        <f t="shared" si="79"/>
        <v>186.44333333333336</v>
      </c>
      <c r="AW61" s="30">
        <f t="shared" si="79"/>
        <v>2</v>
      </c>
      <c r="AX61" s="30">
        <f t="shared" si="79"/>
        <v>20.73</v>
      </c>
      <c r="AY61" s="38">
        <f t="shared" si="79"/>
        <v>107.88666666666666</v>
      </c>
      <c r="AZ61" s="23">
        <f t="shared" si="61"/>
        <v>23</v>
      </c>
      <c r="BA61" s="1109" t="s">
        <v>58</v>
      </c>
      <c r="BB61" s="1110"/>
      <c r="BC61" s="523">
        <f t="shared" si="62"/>
        <v>4.5466666666666669</v>
      </c>
      <c r="BD61" s="644">
        <f t="shared" si="80"/>
        <v>1</v>
      </c>
      <c r="BE61" s="38">
        <f t="shared" si="81"/>
        <v>213</v>
      </c>
      <c r="BF61" s="30">
        <f t="shared" si="81"/>
        <v>3.4066666666666667</v>
      </c>
      <c r="BG61" s="30">
        <f t="shared" si="81"/>
        <v>19.333333333333332</v>
      </c>
      <c r="BH61" s="38">
        <f t="shared" si="81"/>
        <v>103.88666666666666</v>
      </c>
      <c r="BI61" s="23">
        <f t="shared" si="63"/>
        <v>20.450000000000003</v>
      </c>
      <c r="BJ61" s="1109" t="s">
        <v>58</v>
      </c>
      <c r="BK61" s="1110"/>
      <c r="BL61" s="523">
        <f t="shared" si="64"/>
        <v>2.4633333333333334</v>
      </c>
      <c r="BM61" s="644">
        <f t="shared" si="82"/>
        <v>9</v>
      </c>
      <c r="BN61" s="38">
        <f t="shared" si="83"/>
        <v>201.11</v>
      </c>
      <c r="BO61" s="30">
        <f t="shared" si="83"/>
        <v>2.6733333333333333</v>
      </c>
      <c r="BP61" s="30">
        <f t="shared" si="83"/>
        <v>23.396666666666665</v>
      </c>
      <c r="BQ61" s="30">
        <f t="shared" si="83"/>
        <v>215.79666666666665</v>
      </c>
      <c r="BR61" s="23">
        <f t="shared" si="65"/>
        <v>16.1875</v>
      </c>
      <c r="BS61" s="1109" t="s">
        <v>58</v>
      </c>
      <c r="BT61" s="1110"/>
      <c r="BU61" s="523">
        <f t="shared" si="66"/>
        <v>3.5650000000000004</v>
      </c>
      <c r="BV61" s="644">
        <f t="shared" si="84"/>
        <v>6</v>
      </c>
      <c r="BW61" s="38">
        <f t="shared" si="67"/>
        <v>127.33499999999999</v>
      </c>
      <c r="BX61" s="30">
        <f t="shared" si="67"/>
        <v>21.504999999999999</v>
      </c>
      <c r="BY61" s="30">
        <f t="shared" si="67"/>
        <v>18.965000000000003</v>
      </c>
      <c r="BZ61" s="38">
        <f t="shared" si="67"/>
        <v>115</v>
      </c>
      <c r="CA61" s="23">
        <f t="shared" si="68"/>
        <v>22.166666666666675</v>
      </c>
      <c r="CB61" s="23">
        <f t="shared" si="69"/>
        <v>3.9285416666666668</v>
      </c>
      <c r="CC61" s="667">
        <f t="shared" si="70"/>
        <v>10</v>
      </c>
      <c r="CD61" s="668"/>
    </row>
    <row r="62" spans="1:82" s="631" customFormat="1" ht="11.25" customHeight="1" x14ac:dyDescent="0.25">
      <c r="A62" s="1109" t="s">
        <v>59</v>
      </c>
      <c r="B62" s="1110"/>
      <c r="C62" s="294" t="s">
        <v>30</v>
      </c>
      <c r="D62" s="644"/>
      <c r="E62" s="291" t="s">
        <v>30</v>
      </c>
      <c r="F62" s="291" t="s">
        <v>30</v>
      </c>
      <c r="G62" s="291" t="s">
        <v>30</v>
      </c>
      <c r="H62" s="23"/>
      <c r="I62" s="1109" t="s">
        <v>59</v>
      </c>
      <c r="J62" s="1110"/>
      <c r="K62" s="281" t="s">
        <v>30</v>
      </c>
      <c r="L62" s="644"/>
      <c r="M62" s="283" t="s">
        <v>30</v>
      </c>
      <c r="N62" s="284" t="s">
        <v>30</v>
      </c>
      <c r="O62" s="284" t="s">
        <v>30</v>
      </c>
      <c r="P62" s="283" t="s">
        <v>30</v>
      </c>
      <c r="Q62" s="23"/>
      <c r="R62" s="1109" t="s">
        <v>59</v>
      </c>
      <c r="S62" s="1110"/>
      <c r="T62" s="26" t="s">
        <v>30</v>
      </c>
      <c r="U62" s="644"/>
      <c r="V62" s="27" t="s">
        <v>30</v>
      </c>
      <c r="W62" s="27" t="s">
        <v>30</v>
      </c>
      <c r="X62" s="27" t="s">
        <v>30</v>
      </c>
      <c r="Y62" s="23"/>
      <c r="Z62" s="1109" t="s">
        <v>59</v>
      </c>
      <c r="AA62" s="1110"/>
      <c r="AB62" s="523">
        <f t="shared" si="56"/>
        <v>3.62</v>
      </c>
      <c r="AC62" s="644">
        <f t="shared" si="74"/>
        <v>8</v>
      </c>
      <c r="AD62" s="38">
        <f t="shared" si="75"/>
        <v>281.75</v>
      </c>
      <c r="AE62" s="30">
        <f t="shared" si="75"/>
        <v>3.4750000000000001</v>
      </c>
      <c r="AF62" s="30">
        <f t="shared" si="75"/>
        <v>13.47</v>
      </c>
      <c r="AG62" s="38">
        <f t="shared" si="75"/>
        <v>90.164999999999992</v>
      </c>
      <c r="AH62" s="23">
        <f t="shared" si="57"/>
        <v>17.599999999999991</v>
      </c>
      <c r="AI62" s="1109" t="s">
        <v>59</v>
      </c>
      <c r="AJ62" s="1110"/>
      <c r="AK62" s="26" t="s">
        <v>30</v>
      </c>
      <c r="AL62" s="644"/>
      <c r="AM62" s="27" t="s">
        <v>30</v>
      </c>
      <c r="AN62" s="27" t="s">
        <v>30</v>
      </c>
      <c r="AO62" s="27" t="s">
        <v>30</v>
      </c>
      <c r="AP62" s="27" t="s">
        <v>30</v>
      </c>
      <c r="AQ62" s="23"/>
      <c r="AR62" s="1109" t="s">
        <v>59</v>
      </c>
      <c r="AS62" s="1110"/>
      <c r="AT62" s="523">
        <f t="shared" si="60"/>
        <v>3.2833333333333337</v>
      </c>
      <c r="AU62" s="644">
        <f t="shared" si="78"/>
        <v>6</v>
      </c>
      <c r="AV62" s="38">
        <f t="shared" si="79"/>
        <v>186.66666666666666</v>
      </c>
      <c r="AW62" s="30">
        <f t="shared" si="79"/>
        <v>1.9233333333333331</v>
      </c>
      <c r="AX62" s="30">
        <f t="shared" si="79"/>
        <v>21.343333333333334</v>
      </c>
      <c r="AY62" s="38">
        <f t="shared" si="79"/>
        <v>109.66666666666667</v>
      </c>
      <c r="AZ62" s="23">
        <f t="shared" si="61"/>
        <v>20.125000000000004</v>
      </c>
      <c r="BA62" s="1109" t="s">
        <v>59</v>
      </c>
      <c r="BB62" s="1110"/>
      <c r="BC62" s="281" t="s">
        <v>30</v>
      </c>
      <c r="BD62" s="644"/>
      <c r="BE62" s="283" t="s">
        <v>30</v>
      </c>
      <c r="BF62" s="284" t="s">
        <v>30</v>
      </c>
      <c r="BG62" s="284" t="s">
        <v>30</v>
      </c>
      <c r="BH62" s="283" t="s">
        <v>30</v>
      </c>
      <c r="BI62" s="23"/>
      <c r="BJ62" s="1109" t="s">
        <v>59</v>
      </c>
      <c r="BK62" s="1110"/>
      <c r="BL62" s="523">
        <f t="shared" si="64"/>
        <v>3.526666666666666</v>
      </c>
      <c r="BM62" s="644">
        <f t="shared" si="82"/>
        <v>2</v>
      </c>
      <c r="BN62" s="38">
        <f t="shared" si="83"/>
        <v>265</v>
      </c>
      <c r="BO62" s="30">
        <f t="shared" si="83"/>
        <v>3.85</v>
      </c>
      <c r="BP62" s="30">
        <f t="shared" si="83"/>
        <v>24.073333333333334</v>
      </c>
      <c r="BQ62" s="30">
        <f t="shared" si="83"/>
        <v>223.20000000000002</v>
      </c>
      <c r="BR62" s="23">
        <f t="shared" si="65"/>
        <v>31.999999999999993</v>
      </c>
      <c r="BS62" s="1109" t="s">
        <v>59</v>
      </c>
      <c r="BT62" s="1110"/>
      <c r="BU62" s="294" t="s">
        <v>30</v>
      </c>
      <c r="BV62" s="644"/>
      <c r="BW62" s="291" t="s">
        <v>30</v>
      </c>
      <c r="BX62" s="291" t="s">
        <v>30</v>
      </c>
      <c r="BY62" s="291" t="s">
        <v>30</v>
      </c>
      <c r="BZ62" s="291" t="s">
        <v>30</v>
      </c>
      <c r="CA62" s="23"/>
      <c r="CB62" s="23">
        <f t="shared" si="69"/>
        <v>3.4766666666666666</v>
      </c>
      <c r="CC62" s="667">
        <f t="shared" si="70"/>
        <v>11</v>
      </c>
      <c r="CD62" s="668"/>
    </row>
    <row r="63" spans="1:82" s="631" customFormat="1" ht="11.25" customHeight="1" x14ac:dyDescent="0.25">
      <c r="A63" s="1109" t="s">
        <v>99</v>
      </c>
      <c r="B63" s="1110"/>
      <c r="C63" s="523">
        <f>AVERAGE(C13,C24,C35)</f>
        <v>4.2450000000000001</v>
      </c>
      <c r="D63" s="644">
        <f t="shared" si="71"/>
        <v>7</v>
      </c>
      <c r="E63" s="38">
        <f t="shared" ref="E63:G65" si="85">AVERAGE(E13,E24,E35)</f>
        <v>86.664999999999992</v>
      </c>
      <c r="F63" s="30">
        <f t="shared" si="85"/>
        <v>3.1349999999999998</v>
      </c>
      <c r="G63" s="30">
        <f t="shared" si="85"/>
        <v>13.87</v>
      </c>
      <c r="H63" s="23">
        <f>AVERAGE(H24,H35)</f>
        <v>-5.4666666666666686</v>
      </c>
      <c r="I63" s="1109" t="s">
        <v>99</v>
      </c>
      <c r="J63" s="1110"/>
      <c r="K63" s="523">
        <f>AVERAGE(K13,K24,K35)</f>
        <v>4.3933333333333335</v>
      </c>
      <c r="L63" s="644">
        <f>RANK(K63,K$55:K$65)</f>
        <v>3</v>
      </c>
      <c r="M63" s="38">
        <f t="shared" ref="M63:O63" si="86">AVERAGE(M13,M24,M35)</f>
        <v>237.28333333333333</v>
      </c>
      <c r="N63" s="30">
        <f t="shared" si="86"/>
        <v>4.0100000000000007</v>
      </c>
      <c r="O63" s="30">
        <f t="shared" si="86"/>
        <v>25.193333333333332</v>
      </c>
      <c r="P63" s="38">
        <f>AVERAGE(P13,P24,P35)</f>
        <v>98.89</v>
      </c>
      <c r="Q63" s="23">
        <f>AVERAGE(Q24,Q35)</f>
        <v>12.708333333333332</v>
      </c>
      <c r="R63" s="1109" t="s">
        <v>99</v>
      </c>
      <c r="S63" s="1110"/>
      <c r="T63" s="26" t="s">
        <v>30</v>
      </c>
      <c r="U63" s="644"/>
      <c r="V63" s="27" t="s">
        <v>30</v>
      </c>
      <c r="W63" s="27" t="s">
        <v>30</v>
      </c>
      <c r="X63" s="27" t="s">
        <v>30</v>
      </c>
      <c r="Y63" s="23" t="e">
        <f>AVERAGE(Y24,Y35)</f>
        <v>#DIV/0!</v>
      </c>
      <c r="Z63" s="1109" t="s">
        <v>99</v>
      </c>
      <c r="AA63" s="1110"/>
      <c r="AB63" s="523">
        <f t="shared" si="56"/>
        <v>3.0750000000000002</v>
      </c>
      <c r="AC63" s="644">
        <f t="shared" si="74"/>
        <v>9</v>
      </c>
      <c r="AD63" s="38">
        <f t="shared" si="75"/>
        <v>315.08500000000004</v>
      </c>
      <c r="AE63" s="30">
        <f t="shared" si="75"/>
        <v>2.6100000000000003</v>
      </c>
      <c r="AF63" s="30">
        <f t="shared" si="75"/>
        <v>17.239999999999998</v>
      </c>
      <c r="AG63" s="38">
        <f t="shared" si="75"/>
        <v>105.83</v>
      </c>
      <c r="AH63" s="23">
        <f t="shared" si="57"/>
        <v>15</v>
      </c>
      <c r="AI63" s="1109" t="s">
        <v>99</v>
      </c>
      <c r="AJ63" s="1110"/>
      <c r="AK63" s="523">
        <f>AVERAGE(AK13,AK24,AK35)</f>
        <v>5.2399999999999993</v>
      </c>
      <c r="AL63" s="644">
        <f t="shared" si="76"/>
        <v>4</v>
      </c>
      <c r="AM63" s="38">
        <f t="shared" ref="AM63:AP63" si="87">AVERAGE(AM13,AM24,AM35)</f>
        <v>257.2233333333333</v>
      </c>
      <c r="AN63" s="30">
        <f t="shared" si="87"/>
        <v>2.6733333333333333</v>
      </c>
      <c r="AO63" s="30">
        <f t="shared" si="87"/>
        <v>15.023333333333333</v>
      </c>
      <c r="AP63" s="38">
        <f t="shared" si="87"/>
        <v>107</v>
      </c>
      <c r="AQ63" s="23">
        <f>AVERAGE(AQ24,AQ35)</f>
        <v>24.555555555555554</v>
      </c>
      <c r="AR63" s="1109" t="s">
        <v>99</v>
      </c>
      <c r="AS63" s="1110"/>
      <c r="AT63" s="523">
        <f t="shared" si="60"/>
        <v>3.456666666666667</v>
      </c>
      <c r="AU63" s="644">
        <f t="shared" si="78"/>
        <v>4</v>
      </c>
      <c r="AV63" s="38">
        <f t="shared" si="79"/>
        <v>186.77666666666667</v>
      </c>
      <c r="AW63" s="30">
        <f t="shared" si="79"/>
        <v>2.09</v>
      </c>
      <c r="AX63" s="30">
        <f t="shared" si="79"/>
        <v>22.123333333333335</v>
      </c>
      <c r="AY63" s="38">
        <f t="shared" si="79"/>
        <v>110.77666666666666</v>
      </c>
      <c r="AZ63" s="23">
        <f t="shared" si="61"/>
        <v>29.25</v>
      </c>
      <c r="BA63" s="1109" t="s">
        <v>99</v>
      </c>
      <c r="BB63" s="1110"/>
      <c r="BC63" s="523">
        <f>AVERAGE(BC13,BC24,BC35)</f>
        <v>4.2</v>
      </c>
      <c r="BD63" s="644">
        <f t="shared" si="80"/>
        <v>4</v>
      </c>
      <c r="BE63" s="38">
        <f t="shared" ref="BE63:BH65" si="88">AVERAGE(BE13,BE24,BE35)</f>
        <v>210.5566666666667</v>
      </c>
      <c r="BF63" s="30">
        <f t="shared" si="88"/>
        <v>2.65</v>
      </c>
      <c r="BG63" s="30">
        <f t="shared" si="88"/>
        <v>15.866666666666667</v>
      </c>
      <c r="BH63" s="38">
        <f t="shared" si="88"/>
        <v>103.44333333333333</v>
      </c>
      <c r="BI63" s="23">
        <f>AVERAGE(BI24,BI35)</f>
        <v>18.649999999999999</v>
      </c>
      <c r="BJ63" s="1109" t="s">
        <v>99</v>
      </c>
      <c r="BK63" s="1110"/>
      <c r="BL63" s="523">
        <f t="shared" si="64"/>
        <v>3.3566666666666669</v>
      </c>
      <c r="BM63" s="644">
        <f t="shared" si="82"/>
        <v>3</v>
      </c>
      <c r="BN63" s="38">
        <f t="shared" si="83"/>
        <v>267.33333333333331</v>
      </c>
      <c r="BO63" s="30">
        <f t="shared" si="83"/>
        <v>3.6700000000000004</v>
      </c>
      <c r="BP63" s="30">
        <f t="shared" si="83"/>
        <v>23.973333333333333</v>
      </c>
      <c r="BQ63" s="30">
        <f t="shared" si="83"/>
        <v>221.02333333333331</v>
      </c>
      <c r="BR63" s="23">
        <f t="shared" si="65"/>
        <v>29.187500000000004</v>
      </c>
      <c r="BS63" s="1109" t="s">
        <v>99</v>
      </c>
      <c r="BT63" s="1110"/>
      <c r="BU63" s="523">
        <f>AVERAGE(BU13,BU24,BU35)</f>
        <v>3.8149999999999999</v>
      </c>
      <c r="BV63" s="644">
        <f t="shared" si="84"/>
        <v>4</v>
      </c>
      <c r="BW63" s="38">
        <f>AVERAGE(BW13,BW24,BW35)</f>
        <v>158.5</v>
      </c>
      <c r="BX63" s="30">
        <f>AVERAGE(BX13,BX24,BX35)</f>
        <v>24.055</v>
      </c>
      <c r="BY63" s="30">
        <f>AVERAGE(BY13,BY24,BY35)</f>
        <v>20.655000000000001</v>
      </c>
      <c r="BZ63" s="38">
        <f>AVERAGE(BZ13,BZ24,BZ35)</f>
        <v>105.66499999999999</v>
      </c>
      <c r="CA63" s="23">
        <f>AVERAGE(CA24,CA35)</f>
        <v>31.166666666666668</v>
      </c>
      <c r="CB63" s="23">
        <f t="shared" si="69"/>
        <v>3.9727083333333333</v>
      </c>
      <c r="CC63" s="667">
        <f t="shared" si="70"/>
        <v>7</v>
      </c>
      <c r="CD63" s="668"/>
    </row>
    <row r="64" spans="1:82" s="631" customFormat="1" ht="11.25" customHeight="1" x14ac:dyDescent="0.25">
      <c r="A64" s="1109" t="s">
        <v>100</v>
      </c>
      <c r="B64" s="1110"/>
      <c r="C64" s="523">
        <f>AVERAGE(C14,C25,C36)</f>
        <v>4.7649999999999997</v>
      </c>
      <c r="D64" s="644">
        <f t="shared" si="71"/>
        <v>4</v>
      </c>
      <c r="E64" s="38">
        <f t="shared" si="85"/>
        <v>82.17</v>
      </c>
      <c r="F64" s="30">
        <f t="shared" si="85"/>
        <v>3.9850000000000003</v>
      </c>
      <c r="G64" s="30">
        <f t="shared" si="85"/>
        <v>11.92</v>
      </c>
      <c r="H64" s="23">
        <f>AVERAGE(H25,H36)</f>
        <v>8.9333333333333336</v>
      </c>
      <c r="I64" s="1109" t="s">
        <v>100</v>
      </c>
      <c r="J64" s="1110"/>
      <c r="K64" s="281" t="s">
        <v>30</v>
      </c>
      <c r="L64" s="644"/>
      <c r="M64" s="283" t="s">
        <v>30</v>
      </c>
      <c r="N64" s="284" t="s">
        <v>30</v>
      </c>
      <c r="O64" s="284" t="s">
        <v>30</v>
      </c>
      <c r="P64" s="283" t="s">
        <v>30</v>
      </c>
      <c r="Q64" s="23"/>
      <c r="R64" s="1109" t="s">
        <v>100</v>
      </c>
      <c r="S64" s="1110"/>
      <c r="T64" s="26" t="s">
        <v>30</v>
      </c>
      <c r="U64" s="644"/>
      <c r="V64" s="27" t="s">
        <v>30</v>
      </c>
      <c r="W64" s="27" t="s">
        <v>30</v>
      </c>
      <c r="X64" s="27" t="s">
        <v>30</v>
      </c>
      <c r="Y64" s="23"/>
      <c r="Z64" s="1109" t="s">
        <v>100</v>
      </c>
      <c r="AA64" s="1110"/>
      <c r="AB64" s="281" t="s">
        <v>30</v>
      </c>
      <c r="AC64" s="644"/>
      <c r="AD64" s="283" t="s">
        <v>30</v>
      </c>
      <c r="AE64" s="284" t="s">
        <v>30</v>
      </c>
      <c r="AF64" s="284" t="s">
        <v>30</v>
      </c>
      <c r="AG64" s="283" t="s">
        <v>30</v>
      </c>
      <c r="AH64" s="23"/>
      <c r="AI64" s="1109" t="s">
        <v>100</v>
      </c>
      <c r="AJ64" s="1110"/>
      <c r="AK64" s="26" t="s">
        <v>30</v>
      </c>
      <c r="AL64" s="644"/>
      <c r="AM64" s="27" t="s">
        <v>30</v>
      </c>
      <c r="AN64" s="27" t="s">
        <v>30</v>
      </c>
      <c r="AO64" s="27" t="s">
        <v>30</v>
      </c>
      <c r="AP64" s="27" t="s">
        <v>30</v>
      </c>
      <c r="AQ64" s="23"/>
      <c r="AR64" s="1109" t="s">
        <v>100</v>
      </c>
      <c r="AS64" s="1110"/>
      <c r="AT64" s="523">
        <f t="shared" si="60"/>
        <v>3.5666666666666664</v>
      </c>
      <c r="AU64" s="644">
        <f t="shared" si="78"/>
        <v>3</v>
      </c>
      <c r="AV64" s="38">
        <f t="shared" si="79"/>
        <v>189.78</v>
      </c>
      <c r="AW64" s="30">
        <f t="shared" si="79"/>
        <v>2.2433333333333336</v>
      </c>
      <c r="AX64" s="30">
        <f t="shared" si="79"/>
        <v>22.286666666666665</v>
      </c>
      <c r="AY64" s="38">
        <f t="shared" si="79"/>
        <v>107.55666666666667</v>
      </c>
      <c r="AZ64" s="23">
        <f t="shared" si="61"/>
        <v>32.333333333333329</v>
      </c>
      <c r="BA64" s="1109" t="s">
        <v>100</v>
      </c>
      <c r="BB64" s="1110"/>
      <c r="BC64" s="523">
        <f>AVERAGE(BC14,BC25,BC36)</f>
        <v>3.9599999999999995</v>
      </c>
      <c r="BD64" s="644">
        <f t="shared" si="80"/>
        <v>7</v>
      </c>
      <c r="BE64" s="38">
        <f t="shared" si="88"/>
        <v>231.33333333333334</v>
      </c>
      <c r="BF64" s="30">
        <f t="shared" si="88"/>
        <v>2.4333333333333331</v>
      </c>
      <c r="BG64" s="30">
        <f t="shared" si="88"/>
        <v>14.49</v>
      </c>
      <c r="BH64" s="38">
        <f t="shared" si="88"/>
        <v>108.22333333333334</v>
      </c>
      <c r="BI64" s="23">
        <f>AVERAGE(BI25,BI36)</f>
        <v>22.099999999999994</v>
      </c>
      <c r="BJ64" s="1109" t="s">
        <v>100</v>
      </c>
      <c r="BK64" s="1110"/>
      <c r="BL64" s="281" t="s">
        <v>30</v>
      </c>
      <c r="BM64" s="644"/>
      <c r="BN64" s="283" t="s">
        <v>30</v>
      </c>
      <c r="BO64" s="284" t="s">
        <v>30</v>
      </c>
      <c r="BP64" s="284" t="s">
        <v>30</v>
      </c>
      <c r="BQ64" s="284" t="s">
        <v>30</v>
      </c>
      <c r="BR64" s="23"/>
      <c r="BS64" s="1109" t="s">
        <v>100</v>
      </c>
      <c r="BT64" s="1110"/>
      <c r="BU64" s="294" t="s">
        <v>30</v>
      </c>
      <c r="BV64" s="644"/>
      <c r="BW64" s="291" t="s">
        <v>30</v>
      </c>
      <c r="BX64" s="291" t="s">
        <v>30</v>
      </c>
      <c r="BY64" s="291" t="s">
        <v>30</v>
      </c>
      <c r="BZ64" s="291" t="s">
        <v>30</v>
      </c>
      <c r="CA64" s="23"/>
      <c r="CB64" s="23">
        <f t="shared" si="69"/>
        <v>4.0972222222222223</v>
      </c>
      <c r="CC64" s="667">
        <f t="shared" si="70"/>
        <v>5</v>
      </c>
      <c r="CD64" s="434"/>
    </row>
    <row r="65" spans="1:82" s="631" customFormat="1" ht="11.25" customHeight="1" x14ac:dyDescent="0.25">
      <c r="A65" s="1109" t="s">
        <v>180</v>
      </c>
      <c r="B65" s="1110"/>
      <c r="C65" s="523">
        <f>AVERAGE(C15,C26,C37)</f>
        <v>3.15</v>
      </c>
      <c r="D65" s="644">
        <f t="shared" si="71"/>
        <v>9</v>
      </c>
      <c r="E65" s="38">
        <f t="shared" si="85"/>
        <v>108.33500000000001</v>
      </c>
      <c r="F65" s="30">
        <f t="shared" si="85"/>
        <v>3.8499999999999996</v>
      </c>
      <c r="G65" s="30">
        <f t="shared" si="85"/>
        <v>13.864999999999998</v>
      </c>
      <c r="H65" s="23">
        <f>AVERAGE(H26,H37)</f>
        <v>-1.6000000000000014</v>
      </c>
      <c r="I65" s="1109" t="s">
        <v>180</v>
      </c>
      <c r="J65" s="1110"/>
      <c r="K65" s="281" t="s">
        <v>30</v>
      </c>
      <c r="L65" s="644"/>
      <c r="M65" s="283" t="s">
        <v>30</v>
      </c>
      <c r="N65" s="284" t="s">
        <v>30</v>
      </c>
      <c r="O65" s="284" t="s">
        <v>30</v>
      </c>
      <c r="P65" s="283" t="s">
        <v>30</v>
      </c>
      <c r="Q65" s="23"/>
      <c r="R65" s="1109" t="s">
        <v>180</v>
      </c>
      <c r="S65" s="1110"/>
      <c r="T65" s="523">
        <f>AVERAGE(T15,T26,T37)</f>
        <v>5.16</v>
      </c>
      <c r="U65" s="644">
        <f t="shared" si="72"/>
        <v>3</v>
      </c>
      <c r="V65" s="38">
        <f t="shared" ref="V65:X65" si="89">AVERAGE(V15,V26,V37)</f>
        <v>240.83499999999998</v>
      </c>
      <c r="W65" s="30">
        <f t="shared" si="89"/>
        <v>2.31</v>
      </c>
      <c r="X65" s="30">
        <f t="shared" si="89"/>
        <v>24.17</v>
      </c>
      <c r="Y65" s="23"/>
      <c r="Z65" s="1109" t="s">
        <v>180</v>
      </c>
      <c r="AA65" s="1110"/>
      <c r="AB65" s="281" t="s">
        <v>30</v>
      </c>
      <c r="AC65" s="644"/>
      <c r="AD65" s="283" t="s">
        <v>30</v>
      </c>
      <c r="AE65" s="284" t="s">
        <v>30</v>
      </c>
      <c r="AF65" s="284" t="s">
        <v>30</v>
      </c>
      <c r="AG65" s="283" t="s">
        <v>30</v>
      </c>
      <c r="AH65" s="23"/>
      <c r="AI65" s="1109" t="s">
        <v>180</v>
      </c>
      <c r="AJ65" s="1110"/>
      <c r="AK65" s="26" t="s">
        <v>30</v>
      </c>
      <c r="AL65" s="644"/>
      <c r="AM65" s="27" t="s">
        <v>30</v>
      </c>
      <c r="AN65" s="27" t="s">
        <v>30</v>
      </c>
      <c r="AO65" s="27" t="s">
        <v>30</v>
      </c>
      <c r="AP65" s="27" t="s">
        <v>30</v>
      </c>
      <c r="AQ65" s="23"/>
      <c r="AR65" s="1109" t="s">
        <v>180</v>
      </c>
      <c r="AS65" s="1110"/>
      <c r="AT65" s="523">
        <f t="shared" si="60"/>
        <v>3.2333333333333329</v>
      </c>
      <c r="AU65" s="644">
        <f t="shared" si="78"/>
        <v>8</v>
      </c>
      <c r="AV65" s="38">
        <f t="shared" si="79"/>
        <v>182.11</v>
      </c>
      <c r="AW65" s="30">
        <f t="shared" si="79"/>
        <v>2.1199999999999997</v>
      </c>
      <c r="AX65" s="30">
        <f t="shared" si="79"/>
        <v>20.856666666666669</v>
      </c>
      <c r="AY65" s="38">
        <f t="shared" si="79"/>
        <v>92.89</v>
      </c>
      <c r="AZ65" s="23">
        <f t="shared" si="61"/>
        <v>31.166666666666668</v>
      </c>
      <c r="BA65" s="1109" t="s">
        <v>180</v>
      </c>
      <c r="BB65" s="1110"/>
      <c r="BC65" s="523">
        <f>AVERAGE(BC15,BC26,BC37)</f>
        <v>3.8366666666666664</v>
      </c>
      <c r="BD65" s="644">
        <f t="shared" si="80"/>
        <v>8</v>
      </c>
      <c r="BE65" s="38">
        <f t="shared" si="88"/>
        <v>213.66666666666666</v>
      </c>
      <c r="BF65" s="30">
        <f t="shared" si="88"/>
        <v>2.4666666666666668</v>
      </c>
      <c r="BG65" s="30">
        <f t="shared" si="88"/>
        <v>18.59</v>
      </c>
      <c r="BH65" s="38">
        <f t="shared" si="88"/>
        <v>104.33666666666666</v>
      </c>
      <c r="BI65" s="23">
        <f>AVERAGE(BI26,BI37)</f>
        <v>23.849999999999994</v>
      </c>
      <c r="BJ65" s="1109" t="s">
        <v>180</v>
      </c>
      <c r="BK65" s="1110"/>
      <c r="BL65" s="281" t="s">
        <v>30</v>
      </c>
      <c r="BM65" s="644"/>
      <c r="BN65" s="283" t="s">
        <v>30</v>
      </c>
      <c r="BO65" s="284" t="s">
        <v>30</v>
      </c>
      <c r="BP65" s="284" t="s">
        <v>30</v>
      </c>
      <c r="BQ65" s="284" t="s">
        <v>30</v>
      </c>
      <c r="BR65" s="23"/>
      <c r="BS65" s="1109" t="s">
        <v>180</v>
      </c>
      <c r="BT65" s="1110"/>
      <c r="BU65" s="523">
        <f>AVERAGE(BU15,BU26,BU37)</f>
        <v>4.4000000000000004</v>
      </c>
      <c r="BV65" s="644">
        <f t="shared" si="84"/>
        <v>1</v>
      </c>
      <c r="BW65" s="38">
        <f>AVERAGE(BW15,BW26,BW37)</f>
        <v>172.16500000000002</v>
      </c>
      <c r="BX65" s="30">
        <f>AVERAGE(BX15,BX26,BX37)</f>
        <v>24.759999999999998</v>
      </c>
      <c r="BY65" s="30">
        <f>AVERAGE(BY15,BY26,BY37)</f>
        <v>23.490000000000002</v>
      </c>
      <c r="BZ65" s="38">
        <f>AVERAGE(BZ15,BZ26,BZ37)</f>
        <v>101.83500000000001</v>
      </c>
      <c r="CA65" s="23">
        <f>AVERAGE(CA26,CA37)</f>
        <v>25.000000000000007</v>
      </c>
      <c r="CB65" s="23">
        <f t="shared" si="69"/>
        <v>3.9560000000000004</v>
      </c>
      <c r="CC65" s="667">
        <f t="shared" si="70"/>
        <v>9</v>
      </c>
      <c r="CD65" s="434"/>
    </row>
    <row r="66" spans="1:82" s="631" customFormat="1" ht="4.5" customHeight="1" x14ac:dyDescent="0.25">
      <c r="A66" s="643"/>
      <c r="B66" s="647"/>
      <c r="C66" s="523"/>
      <c r="D66" s="644"/>
      <c r="E66" s="38"/>
      <c r="F66" s="38"/>
      <c r="G66" s="38"/>
      <c r="H66" s="669"/>
      <c r="I66" s="643"/>
      <c r="J66" s="647"/>
      <c r="K66" s="523"/>
      <c r="L66" s="644"/>
      <c r="M66" s="38"/>
      <c r="N66" s="38"/>
      <c r="O66" s="38"/>
      <c r="P66" s="38"/>
      <c r="Q66" s="669"/>
      <c r="R66" s="643"/>
      <c r="S66" s="647"/>
      <c r="T66" s="523"/>
      <c r="U66" s="644"/>
      <c r="V66" s="38"/>
      <c r="W66" s="38"/>
      <c r="X66" s="38"/>
      <c r="Y66" s="669"/>
      <c r="Z66" s="643"/>
      <c r="AA66" s="647"/>
      <c r="AB66" s="523"/>
      <c r="AC66" s="644"/>
      <c r="AD66" s="38"/>
      <c r="AE66" s="38"/>
      <c r="AF66" s="38"/>
      <c r="AG66" s="38"/>
      <c r="AH66" s="669"/>
      <c r="AI66" s="643"/>
      <c r="AJ66" s="647"/>
      <c r="AK66" s="523"/>
      <c r="AL66" s="644"/>
      <c r="AM66" s="38"/>
      <c r="AN66" s="38"/>
      <c r="AO66" s="38"/>
      <c r="AP66" s="38"/>
      <c r="AQ66" s="669"/>
      <c r="AR66" s="643"/>
      <c r="AS66" s="647"/>
      <c r="AT66" s="523"/>
      <c r="AU66" s="644"/>
      <c r="AV66" s="38"/>
      <c r="AW66" s="38"/>
      <c r="AX66" s="38"/>
      <c r="AY66" s="38"/>
      <c r="AZ66" s="669"/>
      <c r="BA66" s="643"/>
      <c r="BB66" s="647"/>
      <c r="BC66" s="523"/>
      <c r="BD66" s="644"/>
      <c r="BE66" s="38"/>
      <c r="BF66" s="38"/>
      <c r="BG66" s="38"/>
      <c r="BH66" s="38"/>
      <c r="BI66" s="669"/>
      <c r="BJ66" s="643"/>
      <c r="BK66" s="647"/>
      <c r="BL66" s="523"/>
      <c r="BM66" s="644"/>
      <c r="BN66" s="38"/>
      <c r="BO66" s="38"/>
      <c r="BP66" s="38"/>
      <c r="BQ66" s="38"/>
      <c r="BR66" s="669"/>
      <c r="BS66" s="643"/>
      <c r="BT66" s="647"/>
      <c r="BU66" s="523"/>
      <c r="BV66" s="644"/>
      <c r="BW66" s="38"/>
      <c r="BX66" s="38"/>
      <c r="BY66" s="38"/>
      <c r="BZ66" s="38"/>
      <c r="CA66" s="669"/>
      <c r="CB66" s="666"/>
      <c r="CC66" s="666"/>
      <c r="CD66" s="647"/>
    </row>
    <row r="67" spans="1:82" s="655" customFormat="1" ht="11.25" customHeight="1" x14ac:dyDescent="0.25">
      <c r="A67" s="1111" t="s">
        <v>22</v>
      </c>
      <c r="B67" s="1112"/>
      <c r="C67" s="294" t="s">
        <v>20</v>
      </c>
      <c r="D67" s="647"/>
      <c r="E67" s="291">
        <v>4.54</v>
      </c>
      <c r="F67" s="291" t="s">
        <v>20</v>
      </c>
      <c r="G67" s="291" t="s">
        <v>20</v>
      </c>
      <c r="H67" s="39"/>
      <c r="I67" s="1111" t="s">
        <v>22</v>
      </c>
      <c r="J67" s="1112"/>
      <c r="K67" s="294">
        <v>0.41</v>
      </c>
      <c r="L67" s="647"/>
      <c r="M67" s="291">
        <v>12.76</v>
      </c>
      <c r="N67" s="291">
        <v>0.19</v>
      </c>
      <c r="O67" s="291">
        <v>1.24</v>
      </c>
      <c r="P67" s="291">
        <v>0.82</v>
      </c>
      <c r="Q67" s="39"/>
      <c r="R67" s="1111" t="s">
        <v>22</v>
      </c>
      <c r="S67" s="1112"/>
      <c r="T67" s="26">
        <v>0.35</v>
      </c>
      <c r="U67" s="647"/>
      <c r="V67" s="27">
        <v>20.170000000000002</v>
      </c>
      <c r="W67" s="27">
        <v>0.16</v>
      </c>
      <c r="X67" s="27">
        <v>0.71</v>
      </c>
      <c r="Y67" s="39"/>
      <c r="Z67" s="1111" t="s">
        <v>22</v>
      </c>
      <c r="AA67" s="1112"/>
      <c r="AB67" s="294" t="s">
        <v>20</v>
      </c>
      <c r="AC67" s="647"/>
      <c r="AD67" s="291">
        <v>28.11</v>
      </c>
      <c r="AE67" s="291" t="s">
        <v>20</v>
      </c>
      <c r="AF67" s="291" t="s">
        <v>20</v>
      </c>
      <c r="AG67" s="291" t="s">
        <v>20</v>
      </c>
      <c r="AH67" s="39"/>
      <c r="AI67" s="1111" t="s">
        <v>22</v>
      </c>
      <c r="AJ67" s="1112"/>
      <c r="AK67" s="294">
        <v>0.36</v>
      </c>
      <c r="AL67" s="647"/>
      <c r="AM67" s="291">
        <v>22.21</v>
      </c>
      <c r="AN67" s="291">
        <v>0.11</v>
      </c>
      <c r="AO67" s="291">
        <v>0.48</v>
      </c>
      <c r="AP67" s="291">
        <v>0.85</v>
      </c>
      <c r="AQ67" s="39"/>
      <c r="AR67" s="1111" t="s">
        <v>22</v>
      </c>
      <c r="AS67" s="1112"/>
      <c r="AT67" s="294">
        <v>0.14000000000000001</v>
      </c>
      <c r="AU67" s="647"/>
      <c r="AV67" s="291">
        <v>8</v>
      </c>
      <c r="AW67" s="291">
        <v>0.11</v>
      </c>
      <c r="AX67" s="291">
        <v>0.23</v>
      </c>
      <c r="AY67" s="291">
        <v>1.93</v>
      </c>
      <c r="AZ67" s="39"/>
      <c r="BA67" s="1111" t="s">
        <v>22</v>
      </c>
      <c r="BB67" s="1112"/>
      <c r="BC67" s="294">
        <v>0.4</v>
      </c>
      <c r="BD67" s="647"/>
      <c r="BE67" s="291">
        <v>18.22</v>
      </c>
      <c r="BF67" s="291">
        <v>0.31</v>
      </c>
      <c r="BG67" s="291">
        <v>1.23</v>
      </c>
      <c r="BH67" s="291">
        <v>0.47</v>
      </c>
      <c r="BI67" s="39"/>
      <c r="BJ67" s="1111" t="s">
        <v>22</v>
      </c>
      <c r="BK67" s="1112"/>
      <c r="BL67" s="294">
        <v>0.28000000000000003</v>
      </c>
      <c r="BM67" s="647"/>
      <c r="BN67" s="291">
        <v>18.62</v>
      </c>
      <c r="BO67" s="291">
        <v>0.18</v>
      </c>
      <c r="BP67" s="291">
        <v>0.28000000000000003</v>
      </c>
      <c r="BQ67" s="291" t="s">
        <v>20</v>
      </c>
      <c r="BR67" s="39"/>
      <c r="BS67" s="1111" t="s">
        <v>22</v>
      </c>
      <c r="BT67" s="1112"/>
      <c r="BU67" s="294" t="s">
        <v>20</v>
      </c>
      <c r="BV67" s="647"/>
      <c r="BW67" s="291">
        <v>4.05</v>
      </c>
      <c r="BX67" s="291" t="s">
        <v>20</v>
      </c>
      <c r="BY67" s="291" t="s">
        <v>20</v>
      </c>
      <c r="BZ67" s="291" t="s">
        <v>20</v>
      </c>
      <c r="CA67" s="39"/>
      <c r="CB67" s="670"/>
      <c r="CC67" s="670"/>
    </row>
    <row r="68" spans="1:82" s="672" customFormat="1" ht="11.25" customHeight="1" x14ac:dyDescent="0.25">
      <c r="A68" s="1119" t="s">
        <v>23</v>
      </c>
      <c r="B68" s="1120"/>
      <c r="C68" s="294">
        <v>5.21</v>
      </c>
      <c r="D68" s="647"/>
      <c r="E68" s="291">
        <v>5.56</v>
      </c>
      <c r="F68" s="291">
        <v>7.09</v>
      </c>
      <c r="G68" s="291">
        <v>15.41</v>
      </c>
      <c r="H68" s="39"/>
      <c r="I68" s="1119" t="s">
        <v>23</v>
      </c>
      <c r="J68" s="1120"/>
      <c r="K68" s="294">
        <v>10.36</v>
      </c>
      <c r="L68" s="647"/>
      <c r="M68" s="291">
        <v>5.87</v>
      </c>
      <c r="N68" s="291">
        <v>5.42</v>
      </c>
      <c r="O68" s="291">
        <v>5.25</v>
      </c>
      <c r="P68" s="291">
        <v>0.88</v>
      </c>
      <c r="Q68" s="39"/>
      <c r="R68" s="1119" t="s">
        <v>23</v>
      </c>
      <c r="S68" s="1120"/>
      <c r="T68" s="26">
        <v>6.17</v>
      </c>
      <c r="U68" s="647"/>
      <c r="V68" s="27">
        <v>6.92</v>
      </c>
      <c r="W68" s="27">
        <v>6.13</v>
      </c>
      <c r="X68" s="27">
        <v>2.5099999999999998</v>
      </c>
      <c r="Y68" s="39"/>
      <c r="Z68" s="1119" t="s">
        <v>23</v>
      </c>
      <c r="AA68" s="1120"/>
      <c r="AB68" s="294">
        <v>10.07</v>
      </c>
      <c r="AC68" s="647"/>
      <c r="AD68" s="291">
        <v>9.6999999999999993</v>
      </c>
      <c r="AE68" s="291">
        <v>6.99</v>
      </c>
      <c r="AF68" s="291">
        <v>10.039999999999999</v>
      </c>
      <c r="AG68" s="291">
        <v>0.92</v>
      </c>
      <c r="AH68" s="39"/>
      <c r="AI68" s="1119" t="s">
        <v>23</v>
      </c>
      <c r="AJ68" s="1120"/>
      <c r="AK68" s="294">
        <v>7.31</v>
      </c>
      <c r="AL68" s="647"/>
      <c r="AM68" s="291">
        <v>7.94</v>
      </c>
      <c r="AN68" s="291">
        <v>2.71</v>
      </c>
      <c r="AO68" s="291">
        <v>2.4700000000000002</v>
      </c>
      <c r="AP68" s="291">
        <v>0.88</v>
      </c>
      <c r="AQ68" s="39"/>
      <c r="AR68" s="1119" t="s">
        <v>23</v>
      </c>
      <c r="AS68" s="1120"/>
      <c r="AT68" s="294">
        <v>4.28</v>
      </c>
      <c r="AU68" s="647"/>
      <c r="AV68" s="291">
        <v>4.4800000000000004</v>
      </c>
      <c r="AW68" s="291">
        <v>5.22</v>
      </c>
      <c r="AX68" s="291">
        <v>1.1499999999999999</v>
      </c>
      <c r="AY68" s="291">
        <v>1.95</v>
      </c>
      <c r="AZ68" s="39"/>
      <c r="BA68" s="1119" t="s">
        <v>23</v>
      </c>
      <c r="BB68" s="1120"/>
      <c r="BC68" s="294">
        <v>10.3</v>
      </c>
      <c r="BD68" s="647"/>
      <c r="BE68" s="291">
        <v>10.32</v>
      </c>
      <c r="BF68" s="291">
        <v>10.33</v>
      </c>
      <c r="BG68" s="291">
        <v>6.93</v>
      </c>
      <c r="BH68" s="291">
        <v>0.5</v>
      </c>
      <c r="BI68" s="39"/>
      <c r="BJ68" s="1119" t="s">
        <v>23</v>
      </c>
      <c r="BK68" s="1120"/>
      <c r="BL68" s="294">
        <v>9.8000000000000007</v>
      </c>
      <c r="BM68" s="647"/>
      <c r="BN68" s="291">
        <v>8.2200000000000006</v>
      </c>
      <c r="BO68" s="291">
        <v>5.84</v>
      </c>
      <c r="BP68" s="291">
        <v>1.26</v>
      </c>
      <c r="BQ68" s="291">
        <v>8.59</v>
      </c>
      <c r="BR68" s="39"/>
      <c r="BS68" s="1119" t="s">
        <v>23</v>
      </c>
      <c r="BT68" s="1120"/>
      <c r="BU68" s="294">
        <v>5.6</v>
      </c>
      <c r="BV68" s="647"/>
      <c r="BW68" s="291">
        <v>3.05</v>
      </c>
      <c r="BX68" s="291">
        <v>7.99</v>
      </c>
      <c r="BY68" s="291">
        <v>4.51</v>
      </c>
      <c r="BZ68" s="291">
        <v>0.44</v>
      </c>
      <c r="CA68" s="39"/>
      <c r="CB68" s="671"/>
      <c r="CC68" s="671"/>
    </row>
    <row r="69" spans="1:82" s="680" customFormat="1" ht="11.25" customHeight="1" x14ac:dyDescent="0.25">
      <c r="A69" s="1121" t="s">
        <v>26</v>
      </c>
      <c r="B69" s="1122"/>
      <c r="C69" s="673">
        <f>AVERAGE(C55:C65)</f>
        <v>4.468</v>
      </c>
      <c r="D69" s="674"/>
      <c r="E69" s="675">
        <f>AVERAGE(E55:E65)</f>
        <v>85.549999999999983</v>
      </c>
      <c r="F69" s="676">
        <f>AVERAGE(F55:F65)</f>
        <v>3.3035000000000005</v>
      </c>
      <c r="G69" s="676">
        <f>AVERAGE(G55:G65)</f>
        <v>17.215499999999999</v>
      </c>
      <c r="H69" s="677"/>
      <c r="I69" s="1121" t="s">
        <v>26</v>
      </c>
      <c r="J69" s="1122"/>
      <c r="K69" s="673">
        <f>AVERAGE(K55:K65)</f>
        <v>4.2037499999999994</v>
      </c>
      <c r="L69" s="674"/>
      <c r="M69" s="675">
        <f>AVERAGE(M55:M65)</f>
        <v>230.71458333333334</v>
      </c>
      <c r="N69" s="676">
        <f>AVERAGE(N55:N65)</f>
        <v>3.6904166666666671</v>
      </c>
      <c r="O69" s="676">
        <f>AVERAGE(O55:O65)</f>
        <v>25.015000000000001</v>
      </c>
      <c r="P69" s="675">
        <f>AVERAGE(P55:P65)</f>
        <v>98.25041666666668</v>
      </c>
      <c r="Q69" s="677"/>
      <c r="R69" s="1121" t="s">
        <v>26</v>
      </c>
      <c r="S69" s="1122"/>
      <c r="T69" s="673">
        <f>AVERAGE(T55:T65)</f>
        <v>4.802142857142857</v>
      </c>
      <c r="U69" s="674"/>
      <c r="V69" s="675">
        <f>AVERAGE(V55:V65)</f>
        <v>244.50071428571431</v>
      </c>
      <c r="W69" s="676">
        <f>AVERAGE(W55:W65)</f>
        <v>2.1707142857142858</v>
      </c>
      <c r="X69" s="676">
        <f>AVERAGE(X55:X65)</f>
        <v>23.779285714285713</v>
      </c>
      <c r="Y69" s="677"/>
      <c r="Z69" s="1121" t="s">
        <v>26</v>
      </c>
      <c r="AA69" s="1122"/>
      <c r="AB69" s="673">
        <f>AVERAGE(AB55:AB65)</f>
        <v>4.3833333333333329</v>
      </c>
      <c r="AC69" s="674"/>
      <c r="AD69" s="675">
        <f>AVERAGE(AD55:AD65)</f>
        <v>300.96333333333337</v>
      </c>
      <c r="AE69" s="676">
        <f>AVERAGE(AE55:AE65)</f>
        <v>3.7316666666666674</v>
      </c>
      <c r="AF69" s="676">
        <f>AVERAGE(AF55:AF65)</f>
        <v>18.725000000000001</v>
      </c>
      <c r="AG69" s="675">
        <f>AVERAGE(AG55:AG65)</f>
        <v>103.09111111111112</v>
      </c>
      <c r="AH69" s="677"/>
      <c r="AI69" s="1121" t="s">
        <v>26</v>
      </c>
      <c r="AJ69" s="1122"/>
      <c r="AK69" s="673">
        <f>AVERAGE(AK55:AK65)</f>
        <v>5.2629166666666665</v>
      </c>
      <c r="AL69" s="674"/>
      <c r="AM69" s="675">
        <f>AVERAGE(AM55:AM65)</f>
        <v>296.86083333333335</v>
      </c>
      <c r="AN69" s="676">
        <f>AVERAGE(AN55:AN65)</f>
        <v>4.1691666666666674</v>
      </c>
      <c r="AO69" s="676">
        <f>AVERAGE(AO55:AO65)</f>
        <v>20.441666666666666</v>
      </c>
      <c r="AP69" s="675">
        <f>AVERAGE(AP55:AP65)</f>
        <v>102.29166666666667</v>
      </c>
      <c r="AQ69" s="677"/>
      <c r="AR69" s="1121" t="s">
        <v>26</v>
      </c>
      <c r="AS69" s="1122"/>
      <c r="AT69" s="673">
        <f>AVERAGE(AT55:AT65)</f>
        <v>3.3481818181818181</v>
      </c>
      <c r="AU69" s="674"/>
      <c r="AV69" s="675">
        <f>AVERAGE(AV55:AV65)</f>
        <v>189.58606060606061</v>
      </c>
      <c r="AW69" s="676">
        <f>AVERAGE(AW55:AW65)</f>
        <v>2.1472727272727274</v>
      </c>
      <c r="AX69" s="676">
        <f>AVERAGE(AX55:AX65)</f>
        <v>21.291818181818179</v>
      </c>
      <c r="AY69" s="675">
        <f>AVERAGE(AY55:AY65)</f>
        <v>104.87878787878789</v>
      </c>
      <c r="AZ69" s="677"/>
      <c r="BA69" s="1121" t="s">
        <v>26</v>
      </c>
      <c r="BB69" s="1122"/>
      <c r="BC69" s="673">
        <f>AVERAGE(BC55:BC65)</f>
        <v>4.0860000000000003</v>
      </c>
      <c r="BD69" s="674"/>
      <c r="BE69" s="675">
        <f>AVERAGE(BE55:BE65)</f>
        <v>187.34466666666665</v>
      </c>
      <c r="BF69" s="676">
        <f>AVERAGE(BF55:BF65)</f>
        <v>3.1533333333333333</v>
      </c>
      <c r="BG69" s="676">
        <f>AVERAGE(BG55:BG65)</f>
        <v>18.893666666666668</v>
      </c>
      <c r="BH69" s="675">
        <f>AVERAGE(BH55:BH65)</f>
        <v>100.07833333333335</v>
      </c>
      <c r="BI69" s="677"/>
      <c r="BJ69" s="1121" t="s">
        <v>26</v>
      </c>
      <c r="BK69" s="1122"/>
      <c r="BL69" s="673">
        <f>AVERAGE(BL55:BL65)</f>
        <v>3.0359259259259259</v>
      </c>
      <c r="BM69" s="674"/>
      <c r="BN69" s="675">
        <f>AVERAGE(BN55:BN65)</f>
        <v>240.23407407407407</v>
      </c>
      <c r="BO69" s="676">
        <f>AVERAGE(BO55:BO65)</f>
        <v>3.3133333333333335</v>
      </c>
      <c r="BP69" s="676">
        <f>AVERAGE(BP55:BP65)</f>
        <v>23.715925925925927</v>
      </c>
      <c r="BQ69" s="676">
        <f>AVERAGE(BQ55:BQ65)</f>
        <v>219.64074074074074</v>
      </c>
      <c r="BR69" s="677"/>
      <c r="BS69" s="1121" t="s">
        <v>26</v>
      </c>
      <c r="BT69" s="1122"/>
      <c r="BU69" s="673">
        <f>AVERAGE(BU55:BU65)</f>
        <v>3.6461111111111117</v>
      </c>
      <c r="BV69" s="674"/>
      <c r="BW69" s="675">
        <f>AVERAGE(BW55:BW65)</f>
        <v>137.77777777777777</v>
      </c>
      <c r="BX69" s="676">
        <f>AVERAGE(BX55:BX65)</f>
        <v>28.259444444444441</v>
      </c>
      <c r="BY69" s="676">
        <f>AVERAGE(BY55:BY65)</f>
        <v>20.852222222222224</v>
      </c>
      <c r="BZ69" s="675">
        <f>AVERAGE(BZ55:BZ65)</f>
        <v>105.27833333333334</v>
      </c>
      <c r="CA69" s="677"/>
      <c r="CB69" s="678">
        <f t="shared" ref="CB69" si="90">AVERAGE(C69,T69,AK69,AT69,BC69,K69,AB69,BL69,BU69)</f>
        <v>4.1373735235957447</v>
      </c>
      <c r="CC69" s="679"/>
    </row>
    <row r="70" spans="1:82" s="631" customFormat="1" ht="5.25" customHeight="1" x14ac:dyDescent="0.25">
      <c r="A70" s="643"/>
      <c r="B70" s="647"/>
      <c r="C70" s="681"/>
      <c r="D70" s="635"/>
      <c r="E70" s="682"/>
      <c r="F70" s="682"/>
      <c r="G70" s="682"/>
      <c r="H70" s="425"/>
      <c r="I70" s="643"/>
      <c r="J70" s="647"/>
      <c r="K70" s="681"/>
      <c r="L70" s="635"/>
      <c r="M70" s="682"/>
      <c r="N70" s="682"/>
      <c r="O70" s="682"/>
      <c r="P70" s="682"/>
      <c r="Q70" s="425"/>
      <c r="R70" s="643"/>
      <c r="S70" s="647"/>
      <c r="T70" s="681"/>
      <c r="U70" s="635"/>
      <c r="V70" s="682"/>
      <c r="W70" s="682"/>
      <c r="X70" s="682"/>
      <c r="Y70" s="425"/>
      <c r="Z70" s="643"/>
      <c r="AA70" s="647"/>
      <c r="AB70" s="681"/>
      <c r="AC70" s="635"/>
      <c r="AD70" s="682"/>
      <c r="AE70" s="682"/>
      <c r="AF70" s="682"/>
      <c r="AG70" s="682"/>
      <c r="AH70" s="425"/>
      <c r="AI70" s="643"/>
      <c r="AJ70" s="647"/>
      <c r="AK70" s="681"/>
      <c r="AL70" s="635"/>
      <c r="AM70" s="682"/>
      <c r="AN70" s="682"/>
      <c r="AO70" s="682"/>
      <c r="AP70" s="682"/>
      <c r="AQ70" s="425"/>
      <c r="AR70" s="643"/>
      <c r="AS70" s="647"/>
      <c r="AT70" s="681"/>
      <c r="AU70" s="635"/>
      <c r="AV70" s="682"/>
      <c r="AW70" s="682"/>
      <c r="AX70" s="682"/>
      <c r="AY70" s="682"/>
      <c r="AZ70" s="425"/>
      <c r="BA70" s="643"/>
      <c r="BB70" s="647"/>
      <c r="BC70" s="681"/>
      <c r="BD70" s="635"/>
      <c r="BE70" s="682"/>
      <c r="BF70" s="682"/>
      <c r="BG70" s="682"/>
      <c r="BH70" s="682"/>
      <c r="BI70" s="425"/>
      <c r="BJ70" s="643"/>
      <c r="BK70" s="647"/>
      <c r="BL70" s="681"/>
      <c r="BM70" s="635"/>
      <c r="BN70" s="682"/>
      <c r="BO70" s="682"/>
      <c r="BP70" s="682"/>
      <c r="BQ70" s="682"/>
      <c r="BR70" s="425"/>
      <c r="BS70" s="643"/>
      <c r="BT70" s="647"/>
      <c r="BU70" s="681"/>
      <c r="BV70" s="635"/>
      <c r="BW70" s="682"/>
      <c r="BX70" s="682"/>
      <c r="BY70" s="682"/>
      <c r="BZ70" s="682"/>
      <c r="CA70" s="425"/>
      <c r="CB70" s="666"/>
      <c r="CC70" s="666"/>
    </row>
    <row r="71" spans="1:82" s="631" customFormat="1" ht="11.25" customHeight="1" x14ac:dyDescent="0.25">
      <c r="A71" s="1109" t="s">
        <v>27</v>
      </c>
      <c r="B71" s="1110"/>
      <c r="C71" s="683" t="s">
        <v>30</v>
      </c>
      <c r="D71" s="635"/>
      <c r="E71" s="682"/>
      <c r="F71" s="682"/>
      <c r="G71" s="682"/>
      <c r="H71" s="425"/>
      <c r="I71" s="1109" t="s">
        <v>27</v>
      </c>
      <c r="J71" s="1110"/>
      <c r="K71" s="683" t="s">
        <v>30</v>
      </c>
      <c r="L71" s="635"/>
      <c r="M71" s="682"/>
      <c r="N71" s="682"/>
      <c r="O71" s="682"/>
      <c r="P71" s="682"/>
      <c r="Q71" s="425"/>
      <c r="R71" s="1109" t="s">
        <v>27</v>
      </c>
      <c r="S71" s="1110"/>
      <c r="T71" s="683" t="s">
        <v>30</v>
      </c>
      <c r="U71" s="635"/>
      <c r="V71" s="682"/>
      <c r="W71" s="682"/>
      <c r="X71" s="682"/>
      <c r="Y71" s="425"/>
      <c r="Z71" s="1109" t="s">
        <v>27</v>
      </c>
      <c r="AA71" s="1110"/>
      <c r="AB71" s="683" t="s">
        <v>402</v>
      </c>
      <c r="AC71" s="635"/>
      <c r="AD71" s="682"/>
      <c r="AE71" s="682"/>
      <c r="AF71" s="682"/>
      <c r="AG71" s="682"/>
      <c r="AH71" s="425"/>
      <c r="AI71" s="1109" t="s">
        <v>27</v>
      </c>
      <c r="AJ71" s="1110"/>
      <c r="AK71" s="683" t="s">
        <v>30</v>
      </c>
      <c r="AL71" s="635"/>
      <c r="AM71" s="682"/>
      <c r="AN71" s="682"/>
      <c r="AO71" s="682"/>
      <c r="AP71" s="682"/>
      <c r="AQ71" s="425"/>
      <c r="AR71" s="1109" t="s">
        <v>27</v>
      </c>
      <c r="AS71" s="1110"/>
      <c r="AT71" s="683" t="s">
        <v>102</v>
      </c>
      <c r="AU71" s="635"/>
      <c r="AV71" s="682"/>
      <c r="AW71" s="682"/>
      <c r="AX71" s="682"/>
      <c r="AY71" s="682"/>
      <c r="AZ71" s="425"/>
      <c r="BA71" s="1109" t="s">
        <v>27</v>
      </c>
      <c r="BB71" s="1110"/>
      <c r="BC71" s="683" t="s">
        <v>442</v>
      </c>
      <c r="BD71" s="635"/>
      <c r="BE71" s="682"/>
      <c r="BF71" s="682"/>
      <c r="BG71" s="682"/>
      <c r="BH71" s="682"/>
      <c r="BI71" s="425"/>
      <c r="BJ71" s="1109" t="s">
        <v>27</v>
      </c>
      <c r="BK71" s="1110"/>
      <c r="BL71" s="683" t="s">
        <v>30</v>
      </c>
      <c r="BM71" s="635"/>
      <c r="BN71" s="682"/>
      <c r="BO71" s="682"/>
      <c r="BP71" s="682"/>
      <c r="BQ71" s="682"/>
      <c r="BR71" s="425"/>
      <c r="BS71" s="1109" t="s">
        <v>27</v>
      </c>
      <c r="BT71" s="1110"/>
      <c r="BU71" s="683" t="s">
        <v>30</v>
      </c>
      <c r="BV71" s="635"/>
      <c r="BW71" s="682"/>
      <c r="BX71" s="682"/>
      <c r="BY71" s="682"/>
      <c r="BZ71" s="682"/>
      <c r="CA71" s="425"/>
      <c r="CB71" s="666"/>
      <c r="CC71" s="666"/>
    </row>
    <row r="72" spans="1:82" s="631" customFormat="1" ht="11.25" customHeight="1" x14ac:dyDescent="0.25">
      <c r="A72" s="1109" t="s">
        <v>29</v>
      </c>
      <c r="B72" s="1110"/>
      <c r="C72" s="684">
        <v>8.1999999999999993</v>
      </c>
      <c r="D72" s="635"/>
      <c r="E72" s="682"/>
      <c r="F72" s="682"/>
      <c r="G72" s="682"/>
      <c r="H72" s="425"/>
      <c r="I72" s="1109" t="s">
        <v>29</v>
      </c>
      <c r="J72" s="1110"/>
      <c r="K72" s="684" t="s">
        <v>30</v>
      </c>
      <c r="L72" s="635"/>
      <c r="M72" s="682"/>
      <c r="N72" s="682"/>
      <c r="O72" s="682"/>
      <c r="P72" s="682"/>
      <c r="Q72" s="425"/>
      <c r="R72" s="1109" t="s">
        <v>29</v>
      </c>
      <c r="S72" s="1110"/>
      <c r="T72" s="684">
        <v>8</v>
      </c>
      <c r="U72" s="635"/>
      <c r="V72" s="682"/>
      <c r="W72" s="682"/>
      <c r="X72" s="682"/>
      <c r="Y72" s="425"/>
      <c r="Z72" s="1109" t="s">
        <v>29</v>
      </c>
      <c r="AA72" s="1110"/>
      <c r="AB72" s="523">
        <v>7.68</v>
      </c>
      <c r="AC72" s="635"/>
      <c r="AD72" s="682"/>
      <c r="AE72" s="682"/>
      <c r="AF72" s="682"/>
      <c r="AG72" s="682"/>
      <c r="AH72" s="425"/>
      <c r="AI72" s="1109" t="s">
        <v>29</v>
      </c>
      <c r="AJ72" s="1110"/>
      <c r="AK72" s="523">
        <v>5.95</v>
      </c>
      <c r="AL72" s="635"/>
      <c r="AM72" s="682"/>
      <c r="AN72" s="682"/>
      <c r="AO72" s="682"/>
      <c r="AP72" s="682"/>
      <c r="AQ72" s="425"/>
      <c r="AR72" s="1109" t="s">
        <v>29</v>
      </c>
      <c r="AS72" s="1110"/>
      <c r="AT72" s="523">
        <v>8.8000000000000007</v>
      </c>
      <c r="AU72" s="635"/>
      <c r="AV72" s="682"/>
      <c r="AW72" s="682"/>
      <c r="AX72" s="682"/>
      <c r="AY72" s="682"/>
      <c r="AZ72" s="425"/>
      <c r="BA72" s="1109" t="s">
        <v>29</v>
      </c>
      <c r="BB72" s="1110"/>
      <c r="BC72" s="523">
        <v>7.2</v>
      </c>
      <c r="BD72" s="635"/>
      <c r="BE72" s="682"/>
      <c r="BF72" s="682"/>
      <c r="BG72" s="682"/>
      <c r="BH72" s="682"/>
      <c r="BI72" s="425"/>
      <c r="BJ72" s="1109" t="s">
        <v>29</v>
      </c>
      <c r="BK72" s="1110"/>
      <c r="BL72" s="684" t="s">
        <v>30</v>
      </c>
      <c r="BM72" s="635"/>
      <c r="BN72" s="682"/>
      <c r="BO72" s="682"/>
      <c r="BP72" s="682"/>
      <c r="BQ72" s="682"/>
      <c r="BR72" s="425"/>
      <c r="BS72" s="1109" t="s">
        <v>29</v>
      </c>
      <c r="BT72" s="1110"/>
      <c r="BU72" s="684">
        <v>7.6</v>
      </c>
      <c r="BV72" s="635"/>
      <c r="BW72" s="682"/>
      <c r="BX72" s="682"/>
      <c r="BY72" s="682"/>
      <c r="BZ72" s="682"/>
      <c r="CA72" s="425"/>
      <c r="CB72" s="666"/>
      <c r="CC72" s="666"/>
    </row>
    <row r="73" spans="1:82" s="631" customFormat="1" ht="11.25" customHeight="1" x14ac:dyDescent="0.25">
      <c r="A73" s="1121" t="s">
        <v>105</v>
      </c>
      <c r="B73" s="1122"/>
      <c r="C73" s="681"/>
      <c r="D73" s="635"/>
      <c r="E73" s="682"/>
      <c r="F73" s="682"/>
      <c r="G73" s="682"/>
      <c r="H73" s="425"/>
      <c r="I73" s="1121" t="s">
        <v>105</v>
      </c>
      <c r="J73" s="1122"/>
      <c r="K73" s="681"/>
      <c r="L73" s="635"/>
      <c r="M73" s="682"/>
      <c r="N73" s="682"/>
      <c r="O73" s="682"/>
      <c r="P73" s="682"/>
      <c r="Q73" s="425"/>
      <c r="R73" s="1121" t="s">
        <v>105</v>
      </c>
      <c r="S73" s="1122"/>
      <c r="T73" s="681"/>
      <c r="U73" s="635"/>
      <c r="V73" s="682"/>
      <c r="W73" s="682"/>
      <c r="X73" s="682"/>
      <c r="Y73" s="425"/>
      <c r="Z73" s="1121" t="s">
        <v>105</v>
      </c>
      <c r="AA73" s="1122"/>
      <c r="AB73" s="681"/>
      <c r="AC73" s="635"/>
      <c r="AD73" s="682"/>
      <c r="AE73" s="682"/>
      <c r="AF73" s="682"/>
      <c r="AG73" s="682"/>
      <c r="AH73" s="425"/>
      <c r="AI73" s="1121" t="s">
        <v>105</v>
      </c>
      <c r="AJ73" s="1122"/>
      <c r="AK73" s="681"/>
      <c r="AL73" s="635"/>
      <c r="AM73" s="682"/>
      <c r="AN73" s="682"/>
      <c r="AO73" s="682"/>
      <c r="AP73" s="682"/>
      <c r="AQ73" s="425"/>
      <c r="AR73" s="1121" t="s">
        <v>105</v>
      </c>
      <c r="AS73" s="1122"/>
      <c r="AT73" s="681"/>
      <c r="AU73" s="635"/>
      <c r="AV73" s="682"/>
      <c r="AW73" s="682"/>
      <c r="AX73" s="682"/>
      <c r="AY73" s="682"/>
      <c r="AZ73" s="425"/>
      <c r="BA73" s="1121" t="s">
        <v>105</v>
      </c>
      <c r="BB73" s="1122"/>
      <c r="BC73" s="681"/>
      <c r="BD73" s="635"/>
      <c r="BE73" s="682"/>
      <c r="BF73" s="682"/>
      <c r="BG73" s="682"/>
      <c r="BH73" s="682"/>
      <c r="BI73" s="425"/>
      <c r="BJ73" s="1121" t="s">
        <v>105</v>
      </c>
      <c r="BK73" s="1122"/>
      <c r="BL73" s="681"/>
      <c r="BM73" s="635"/>
      <c r="BN73" s="682"/>
      <c r="BO73" s="682"/>
      <c r="BP73" s="682"/>
      <c r="BQ73" s="682"/>
      <c r="BR73" s="425"/>
      <c r="BS73" s="1121" t="s">
        <v>105</v>
      </c>
      <c r="BT73" s="1122"/>
      <c r="BU73" s="681"/>
      <c r="BV73" s="635"/>
      <c r="BW73" s="682"/>
      <c r="BX73" s="682"/>
      <c r="BY73" s="682"/>
      <c r="BZ73" s="682"/>
      <c r="CA73" s="425"/>
      <c r="CB73" s="666"/>
      <c r="CC73" s="666"/>
    </row>
    <row r="74" spans="1:82" s="689" customFormat="1" ht="11.25" customHeight="1" x14ac:dyDescent="0.25">
      <c r="A74" s="1123" t="s">
        <v>12</v>
      </c>
      <c r="B74" s="1124"/>
      <c r="C74" s="686" t="s">
        <v>30</v>
      </c>
      <c r="D74" s="644"/>
      <c r="E74" s="682"/>
      <c r="F74" s="682"/>
      <c r="G74" s="682"/>
      <c r="H74" s="687"/>
      <c r="I74" s="1123" t="s">
        <v>12</v>
      </c>
      <c r="J74" s="1124"/>
      <c r="K74" s="686">
        <v>0</v>
      </c>
      <c r="L74" s="644"/>
      <c r="M74" s="682"/>
      <c r="N74" s="682"/>
      <c r="O74" s="682"/>
      <c r="P74" s="682"/>
      <c r="Q74" s="687"/>
      <c r="R74" s="1123" t="s">
        <v>12</v>
      </c>
      <c r="S74" s="1124"/>
      <c r="T74" s="686">
        <v>0</v>
      </c>
      <c r="U74" s="644"/>
      <c r="V74" s="682"/>
      <c r="W74" s="682"/>
      <c r="X74" s="682"/>
      <c r="Y74" s="687"/>
      <c r="Z74" s="1123" t="s">
        <v>12</v>
      </c>
      <c r="AA74" s="1124"/>
      <c r="AB74" s="686">
        <v>0</v>
      </c>
      <c r="AC74" s="644"/>
      <c r="AD74" s="682"/>
      <c r="AE74" s="682"/>
      <c r="AF74" s="682"/>
      <c r="AG74" s="682"/>
      <c r="AH74" s="687"/>
      <c r="AI74" s="1123" t="s">
        <v>12</v>
      </c>
      <c r="AJ74" s="1124"/>
      <c r="AK74" s="686">
        <v>0</v>
      </c>
      <c r="AL74" s="644"/>
      <c r="AM74" s="682"/>
      <c r="AN74" s="682"/>
      <c r="AO74" s="682"/>
      <c r="AP74" s="682"/>
      <c r="AQ74" s="687"/>
      <c r="AR74" s="1123" t="s">
        <v>12</v>
      </c>
      <c r="AS74" s="1124"/>
      <c r="AT74" s="686">
        <v>0</v>
      </c>
      <c r="AU74" s="644"/>
      <c r="AV74" s="682"/>
      <c r="AW74" s="682"/>
      <c r="AX74" s="682"/>
      <c r="AY74" s="682"/>
      <c r="AZ74" s="687"/>
      <c r="BA74" s="1123" t="s">
        <v>12</v>
      </c>
      <c r="BB74" s="1124"/>
      <c r="BC74" s="686">
        <v>0</v>
      </c>
      <c r="BD74" s="644"/>
      <c r="BE74" s="682"/>
      <c r="BF74" s="682"/>
      <c r="BG74" s="682"/>
      <c r="BH74" s="682"/>
      <c r="BI74" s="687"/>
      <c r="BJ74" s="1123" t="s">
        <v>12</v>
      </c>
      <c r="BK74" s="1124"/>
      <c r="BL74" s="686">
        <v>0</v>
      </c>
      <c r="BM74" s="644"/>
      <c r="BN74" s="682"/>
      <c r="BO74" s="682"/>
      <c r="BP74" s="682"/>
      <c r="BQ74" s="682"/>
      <c r="BR74" s="687"/>
      <c r="BS74" s="1123" t="s">
        <v>12</v>
      </c>
      <c r="BT74" s="1124"/>
      <c r="BU74" s="686">
        <v>0</v>
      </c>
      <c r="BV74" s="644"/>
      <c r="BW74" s="682"/>
      <c r="BX74" s="682"/>
      <c r="BY74" s="682"/>
      <c r="BZ74" s="682"/>
      <c r="CA74" s="687"/>
      <c r="CB74" s="688"/>
      <c r="CC74" s="688"/>
    </row>
    <row r="75" spans="1:82" s="689" customFormat="1" ht="11.25" customHeight="1" x14ac:dyDescent="0.25">
      <c r="A75" s="1123" t="s">
        <v>17</v>
      </c>
      <c r="B75" s="1124"/>
      <c r="C75" s="686">
        <v>75</v>
      </c>
      <c r="D75" s="644"/>
      <c r="E75" s="682"/>
      <c r="F75" s="682"/>
      <c r="G75" s="682"/>
      <c r="H75" s="687"/>
      <c r="I75" s="1123" t="s">
        <v>17</v>
      </c>
      <c r="J75" s="1124"/>
      <c r="K75" s="686">
        <v>60</v>
      </c>
      <c r="L75" s="644"/>
      <c r="M75" s="682"/>
      <c r="N75" s="682"/>
      <c r="O75" s="682"/>
      <c r="P75" s="682"/>
      <c r="Q75" s="687"/>
      <c r="R75" s="1123" t="s">
        <v>17</v>
      </c>
      <c r="S75" s="1124"/>
      <c r="T75" s="686">
        <v>75</v>
      </c>
      <c r="U75" s="644"/>
      <c r="V75" s="682"/>
      <c r="W75" s="682"/>
      <c r="X75" s="682"/>
      <c r="Y75" s="687"/>
      <c r="Z75" s="1123" t="s">
        <v>17</v>
      </c>
      <c r="AA75" s="1124"/>
      <c r="AB75" s="686">
        <v>50</v>
      </c>
      <c r="AC75" s="644"/>
      <c r="AD75" s="682"/>
      <c r="AE75" s="682"/>
      <c r="AF75" s="682"/>
      <c r="AG75" s="682"/>
      <c r="AH75" s="687"/>
      <c r="AI75" s="1123" t="s">
        <v>17</v>
      </c>
      <c r="AJ75" s="1124"/>
      <c r="AK75" s="686">
        <v>45</v>
      </c>
      <c r="AL75" s="644"/>
      <c r="AM75" s="682"/>
      <c r="AN75" s="682"/>
      <c r="AO75" s="682"/>
      <c r="AP75" s="682"/>
      <c r="AQ75" s="687"/>
      <c r="AR75" s="1123" t="s">
        <v>17</v>
      </c>
      <c r="AS75" s="1124"/>
      <c r="AT75" s="686">
        <v>60</v>
      </c>
      <c r="AU75" s="644"/>
      <c r="AV75" s="682"/>
      <c r="AW75" s="682"/>
      <c r="AX75" s="682"/>
      <c r="AY75" s="682"/>
      <c r="AZ75" s="687"/>
      <c r="BA75" s="1123" t="s">
        <v>17</v>
      </c>
      <c r="BB75" s="1124"/>
      <c r="BC75" s="686">
        <v>50</v>
      </c>
      <c r="BD75" s="644"/>
      <c r="BE75" s="682"/>
      <c r="BF75" s="682"/>
      <c r="BG75" s="682"/>
      <c r="BH75" s="682"/>
      <c r="BI75" s="687"/>
      <c r="BJ75" s="1123" t="s">
        <v>17</v>
      </c>
      <c r="BK75" s="1124"/>
      <c r="BL75" s="686">
        <v>40</v>
      </c>
      <c r="BM75" s="644"/>
      <c r="BN75" s="682"/>
      <c r="BO75" s="682"/>
      <c r="BP75" s="682"/>
      <c r="BQ75" s="682"/>
      <c r="BR75" s="687"/>
      <c r="BS75" s="1123" t="s">
        <v>17</v>
      </c>
      <c r="BT75" s="1124"/>
      <c r="BU75" s="686">
        <v>60</v>
      </c>
      <c r="BV75" s="644"/>
      <c r="BW75" s="682"/>
      <c r="BX75" s="682"/>
      <c r="BY75" s="682"/>
      <c r="BZ75" s="682"/>
      <c r="CA75" s="687"/>
      <c r="CB75" s="688"/>
      <c r="CC75" s="688"/>
    </row>
    <row r="76" spans="1:82" s="689" customFormat="1" ht="11.25" customHeight="1" x14ac:dyDescent="0.25">
      <c r="A76" s="1123" t="s">
        <v>441</v>
      </c>
      <c r="B76" s="1124"/>
      <c r="C76" s="686">
        <v>150</v>
      </c>
      <c r="D76" s="644"/>
      <c r="E76" s="682"/>
      <c r="F76" s="682"/>
      <c r="G76" s="682"/>
      <c r="H76" s="687"/>
      <c r="I76" s="1123" t="s">
        <v>441</v>
      </c>
      <c r="J76" s="1124"/>
      <c r="K76" s="686">
        <v>120</v>
      </c>
      <c r="L76" s="644"/>
      <c r="M76" s="682"/>
      <c r="N76" s="682"/>
      <c r="O76" s="682"/>
      <c r="P76" s="682"/>
      <c r="Q76" s="687"/>
      <c r="R76" s="1123" t="s">
        <v>441</v>
      </c>
      <c r="S76" s="1124"/>
      <c r="T76" s="686">
        <v>150</v>
      </c>
      <c r="U76" s="644"/>
      <c r="V76" s="682"/>
      <c r="W76" s="682"/>
      <c r="X76" s="682"/>
      <c r="Y76" s="687"/>
      <c r="Z76" s="1123" t="s">
        <v>441</v>
      </c>
      <c r="AA76" s="1124"/>
      <c r="AB76" s="686">
        <v>100</v>
      </c>
      <c r="AC76" s="644"/>
      <c r="AD76" s="682"/>
      <c r="AE76" s="682"/>
      <c r="AF76" s="682"/>
      <c r="AG76" s="682"/>
      <c r="AH76" s="687"/>
      <c r="AI76" s="1123" t="s">
        <v>441</v>
      </c>
      <c r="AJ76" s="1124"/>
      <c r="AK76" s="686">
        <v>90</v>
      </c>
      <c r="AL76" s="644"/>
      <c r="AM76" s="682"/>
      <c r="AN76" s="682"/>
      <c r="AO76" s="682"/>
      <c r="AP76" s="682"/>
      <c r="AQ76" s="687"/>
      <c r="AR76" s="1123" t="s">
        <v>441</v>
      </c>
      <c r="AS76" s="1124"/>
      <c r="AT76" s="686">
        <v>120</v>
      </c>
      <c r="AU76" s="644"/>
      <c r="AV76" s="682"/>
      <c r="AW76" s="682"/>
      <c r="AX76" s="682"/>
      <c r="AY76" s="682"/>
      <c r="AZ76" s="687"/>
      <c r="BA76" s="1123" t="s">
        <v>441</v>
      </c>
      <c r="BB76" s="1124"/>
      <c r="BC76" s="686">
        <v>100</v>
      </c>
      <c r="BD76" s="644"/>
      <c r="BE76" s="682"/>
      <c r="BF76" s="682"/>
      <c r="BG76" s="682"/>
      <c r="BH76" s="682"/>
      <c r="BI76" s="687"/>
      <c r="BJ76" s="1123" t="s">
        <v>441</v>
      </c>
      <c r="BK76" s="1124"/>
      <c r="BL76" s="686">
        <v>80</v>
      </c>
      <c r="BM76" s="644"/>
      <c r="BN76" s="682"/>
      <c r="BO76" s="682"/>
      <c r="BP76" s="682"/>
      <c r="BQ76" s="682"/>
      <c r="BR76" s="687"/>
      <c r="BS76" s="1123" t="s">
        <v>441</v>
      </c>
      <c r="BT76" s="1124"/>
      <c r="BU76" s="686">
        <v>120</v>
      </c>
      <c r="BV76" s="644"/>
      <c r="BW76" s="682"/>
      <c r="BX76" s="682"/>
      <c r="BY76" s="682"/>
      <c r="BZ76" s="682"/>
      <c r="CA76" s="687"/>
      <c r="CB76" s="688"/>
      <c r="CC76" s="688"/>
    </row>
    <row r="77" spans="1:82" s="689" customFormat="1" ht="11.25" customHeight="1" x14ac:dyDescent="0.25">
      <c r="A77" s="1123" t="s">
        <v>409</v>
      </c>
      <c r="B77" s="1124"/>
      <c r="C77" s="686" t="s">
        <v>273</v>
      </c>
      <c r="D77" s="644"/>
      <c r="E77" s="682"/>
      <c r="F77" s="682"/>
      <c r="G77" s="682"/>
      <c r="H77" s="687"/>
      <c r="I77" s="1123" t="s">
        <v>409</v>
      </c>
      <c r="J77" s="1124"/>
      <c r="K77" s="686" t="s">
        <v>443</v>
      </c>
      <c r="L77" s="644"/>
      <c r="M77" s="682"/>
      <c r="N77" s="682"/>
      <c r="O77" s="682"/>
      <c r="P77" s="682"/>
      <c r="Q77" s="687"/>
      <c r="R77" s="1123" t="s">
        <v>409</v>
      </c>
      <c r="S77" s="1124"/>
      <c r="T77" s="686" t="s">
        <v>444</v>
      </c>
      <c r="U77" s="644"/>
      <c r="V77" s="682"/>
      <c r="W77" s="682"/>
      <c r="X77" s="682"/>
      <c r="Y77" s="687"/>
      <c r="Z77" s="1123" t="s">
        <v>409</v>
      </c>
      <c r="AA77" s="1124"/>
      <c r="AB77" s="690">
        <v>4.2019675925925926</v>
      </c>
      <c r="AC77" s="644"/>
      <c r="AD77" s="682"/>
      <c r="AE77" s="682"/>
      <c r="AF77" s="682"/>
      <c r="AG77" s="682"/>
      <c r="AH77" s="687"/>
      <c r="AI77" s="1123" t="s">
        <v>409</v>
      </c>
      <c r="AJ77" s="1124"/>
      <c r="AK77" s="690" t="s">
        <v>116</v>
      </c>
      <c r="AL77" s="644"/>
      <c r="AM77" s="682"/>
      <c r="AN77" s="682"/>
      <c r="AO77" s="682"/>
      <c r="AP77" s="682"/>
      <c r="AQ77" s="687"/>
      <c r="AR77" s="1123" t="s">
        <v>409</v>
      </c>
      <c r="AS77" s="1124"/>
      <c r="AT77" s="690" t="s">
        <v>114</v>
      </c>
      <c r="AU77" s="644"/>
      <c r="AV77" s="682"/>
      <c r="AW77" s="682"/>
      <c r="AX77" s="682"/>
      <c r="AY77" s="682"/>
      <c r="AZ77" s="687"/>
      <c r="BA77" s="1123" t="s">
        <v>409</v>
      </c>
      <c r="BB77" s="1124"/>
      <c r="BC77" s="690" t="s">
        <v>363</v>
      </c>
      <c r="BD77" s="644"/>
      <c r="BE77" s="682"/>
      <c r="BF77" s="682"/>
      <c r="BG77" s="682"/>
      <c r="BH77" s="682"/>
      <c r="BI77" s="687"/>
      <c r="BJ77" s="1123" t="s">
        <v>409</v>
      </c>
      <c r="BK77" s="1124"/>
      <c r="BL77" s="690">
        <v>3.3614583333333332</v>
      </c>
      <c r="BM77" s="644"/>
      <c r="BN77" s="682"/>
      <c r="BO77" s="682"/>
      <c r="BP77" s="682"/>
      <c r="BQ77" s="682"/>
      <c r="BR77" s="687"/>
      <c r="BS77" s="1123" t="s">
        <v>409</v>
      </c>
      <c r="BT77" s="1124"/>
      <c r="BU77" s="686" t="s">
        <v>114</v>
      </c>
      <c r="BV77" s="644"/>
      <c r="BW77" s="682"/>
      <c r="BX77" s="682"/>
      <c r="BY77" s="682"/>
      <c r="BZ77" s="682"/>
      <c r="CA77" s="687"/>
      <c r="CB77" s="688"/>
      <c r="CC77" s="688"/>
    </row>
    <row r="78" spans="1:82" s="689" customFormat="1" ht="11.25" customHeight="1" x14ac:dyDescent="0.25">
      <c r="A78" s="1125" t="s">
        <v>3</v>
      </c>
      <c r="B78" s="1126"/>
      <c r="C78" s="686"/>
      <c r="D78" s="644"/>
      <c r="E78" s="682"/>
      <c r="F78" s="682"/>
      <c r="G78" s="682"/>
      <c r="H78" s="687"/>
      <c r="I78" s="1125" t="s">
        <v>3</v>
      </c>
      <c r="J78" s="1126"/>
      <c r="K78" s="686"/>
      <c r="L78" s="644"/>
      <c r="M78" s="682"/>
      <c r="N78" s="682"/>
      <c r="O78" s="682"/>
      <c r="P78" s="682"/>
      <c r="Q78" s="687"/>
      <c r="R78" s="1125" t="s">
        <v>3</v>
      </c>
      <c r="S78" s="1126"/>
      <c r="T78" s="686"/>
      <c r="U78" s="644"/>
      <c r="V78" s="682"/>
      <c r="W78" s="682"/>
      <c r="X78" s="682"/>
      <c r="Y78" s="687"/>
      <c r="Z78" s="1125" t="s">
        <v>3</v>
      </c>
      <c r="AA78" s="1126"/>
      <c r="AB78" s="686"/>
      <c r="AC78" s="644"/>
      <c r="AD78" s="682"/>
      <c r="AE78" s="682"/>
      <c r="AF78" s="682"/>
      <c r="AG78" s="682"/>
      <c r="AH78" s="687"/>
      <c r="AI78" s="1125" t="s">
        <v>3</v>
      </c>
      <c r="AJ78" s="1126"/>
      <c r="AK78" s="686"/>
      <c r="AL78" s="644"/>
      <c r="AM78" s="682"/>
      <c r="AN78" s="682"/>
      <c r="AO78" s="682"/>
      <c r="AP78" s="682"/>
      <c r="AQ78" s="687"/>
      <c r="AR78" s="1125" t="s">
        <v>3</v>
      </c>
      <c r="AS78" s="1126"/>
      <c r="AT78" s="686"/>
      <c r="AU78" s="644"/>
      <c r="AV78" s="682"/>
      <c r="AW78" s="682"/>
      <c r="AX78" s="682"/>
      <c r="AY78" s="682"/>
      <c r="AZ78" s="687"/>
      <c r="BA78" s="1125" t="s">
        <v>3</v>
      </c>
      <c r="BB78" s="1126"/>
      <c r="BC78" s="686"/>
      <c r="BD78" s="644"/>
      <c r="BE78" s="682"/>
      <c r="BF78" s="682"/>
      <c r="BG78" s="682"/>
      <c r="BH78" s="682"/>
      <c r="BI78" s="687"/>
      <c r="BJ78" s="1125" t="s">
        <v>3</v>
      </c>
      <c r="BK78" s="1126"/>
      <c r="BL78" s="686"/>
      <c r="BM78" s="644"/>
      <c r="BN78" s="682"/>
      <c r="BO78" s="682"/>
      <c r="BP78" s="682"/>
      <c r="BQ78" s="682"/>
      <c r="BR78" s="687"/>
      <c r="BS78" s="1125" t="s">
        <v>3</v>
      </c>
      <c r="BT78" s="1126"/>
      <c r="BU78" s="686"/>
      <c r="BV78" s="644"/>
      <c r="BW78" s="682"/>
      <c r="BX78" s="682"/>
      <c r="BY78" s="682"/>
      <c r="BZ78" s="682"/>
      <c r="CA78" s="687"/>
      <c r="CB78" s="688"/>
      <c r="CC78" s="688"/>
    </row>
    <row r="79" spans="1:82" s="689" customFormat="1" ht="11.25" customHeight="1" x14ac:dyDescent="0.25">
      <c r="A79" s="1109" t="s">
        <v>13</v>
      </c>
      <c r="B79" s="1110"/>
      <c r="C79" s="500" t="s">
        <v>445</v>
      </c>
      <c r="D79" s="644"/>
      <c r="E79" s="682"/>
      <c r="F79" s="682"/>
      <c r="G79" s="682"/>
      <c r="H79" s="687"/>
      <c r="I79" s="1109" t="s">
        <v>13</v>
      </c>
      <c r="J79" s="1110"/>
      <c r="K79" s="500" t="s">
        <v>445</v>
      </c>
      <c r="L79" s="644"/>
      <c r="M79" s="682"/>
      <c r="N79" s="682"/>
      <c r="O79" s="682"/>
      <c r="P79" s="682"/>
      <c r="Q79" s="687"/>
      <c r="R79" s="1109" t="s">
        <v>13</v>
      </c>
      <c r="S79" s="1110"/>
      <c r="T79" s="500" t="s">
        <v>445</v>
      </c>
      <c r="U79" s="644"/>
      <c r="V79" s="682"/>
      <c r="W79" s="682"/>
      <c r="X79" s="682"/>
      <c r="Y79" s="687"/>
      <c r="Z79" s="1109" t="s">
        <v>13</v>
      </c>
      <c r="AA79" s="1110"/>
      <c r="AB79" s="500" t="s">
        <v>445</v>
      </c>
      <c r="AC79" s="644"/>
      <c r="AD79" s="682"/>
      <c r="AE79" s="682"/>
      <c r="AF79" s="682"/>
      <c r="AG79" s="682"/>
      <c r="AH79" s="687"/>
      <c r="AI79" s="1109" t="s">
        <v>13</v>
      </c>
      <c r="AJ79" s="1110"/>
      <c r="AK79" s="500" t="s">
        <v>445</v>
      </c>
      <c r="AL79" s="644"/>
      <c r="AM79" s="682"/>
      <c r="AN79" s="682"/>
      <c r="AO79" s="682"/>
      <c r="AP79" s="682"/>
      <c r="AQ79" s="687"/>
      <c r="AR79" s="1109" t="s">
        <v>13</v>
      </c>
      <c r="AS79" s="1110"/>
      <c r="AT79" s="500" t="s">
        <v>445</v>
      </c>
      <c r="AU79" s="644"/>
      <c r="AV79" s="682"/>
      <c r="AW79" s="682"/>
      <c r="AX79" s="682"/>
      <c r="AY79" s="682"/>
      <c r="AZ79" s="687"/>
      <c r="BA79" s="1109" t="s">
        <v>13</v>
      </c>
      <c r="BB79" s="1110"/>
      <c r="BC79" s="500" t="s">
        <v>445</v>
      </c>
      <c r="BD79" s="644"/>
      <c r="BE79" s="682"/>
      <c r="BF79" s="682"/>
      <c r="BG79" s="682"/>
      <c r="BH79" s="682"/>
      <c r="BI79" s="687"/>
      <c r="BJ79" s="1109" t="s">
        <v>13</v>
      </c>
      <c r="BK79" s="1110"/>
      <c r="BL79" s="500" t="s">
        <v>445</v>
      </c>
      <c r="BM79" s="644"/>
      <c r="BN79" s="682"/>
      <c r="BO79" s="682"/>
      <c r="BP79" s="682"/>
      <c r="BQ79" s="682"/>
      <c r="BR79" s="687"/>
      <c r="BS79" s="1109" t="s">
        <v>13</v>
      </c>
      <c r="BT79" s="1110"/>
      <c r="BU79" s="500" t="s">
        <v>445</v>
      </c>
      <c r="BV79" s="644"/>
      <c r="BW79" s="682"/>
      <c r="BX79" s="682"/>
      <c r="BY79" s="682"/>
      <c r="BZ79" s="682"/>
      <c r="CA79" s="687"/>
      <c r="CB79" s="688"/>
      <c r="CC79" s="688"/>
    </row>
    <row r="80" spans="1:82" s="689" customFormat="1" ht="11.25" customHeight="1" x14ac:dyDescent="0.25">
      <c r="A80" s="1109" t="s">
        <v>14</v>
      </c>
      <c r="B80" s="1110"/>
      <c r="C80" s="500" t="s">
        <v>446</v>
      </c>
      <c r="D80" s="644"/>
      <c r="E80" s="682"/>
      <c r="F80" s="682"/>
      <c r="G80" s="682"/>
      <c r="H80" s="687"/>
      <c r="I80" s="1109" t="s">
        <v>14</v>
      </c>
      <c r="J80" s="1110"/>
      <c r="K80" s="500" t="s">
        <v>446</v>
      </c>
      <c r="L80" s="644"/>
      <c r="M80" s="682"/>
      <c r="N80" s="682"/>
      <c r="O80" s="682"/>
      <c r="P80" s="682"/>
      <c r="Q80" s="687"/>
      <c r="R80" s="1109" t="s">
        <v>14</v>
      </c>
      <c r="S80" s="1110"/>
      <c r="T80" s="500" t="s">
        <v>446</v>
      </c>
      <c r="U80" s="644"/>
      <c r="V80" s="682"/>
      <c r="W80" s="682"/>
      <c r="X80" s="682"/>
      <c r="Y80" s="687"/>
      <c r="Z80" s="1109" t="s">
        <v>14</v>
      </c>
      <c r="AA80" s="1110"/>
      <c r="AB80" s="500" t="s">
        <v>446</v>
      </c>
      <c r="AC80" s="644"/>
      <c r="AD80" s="682"/>
      <c r="AE80" s="682"/>
      <c r="AF80" s="682"/>
      <c r="AG80" s="682"/>
      <c r="AH80" s="687"/>
      <c r="AI80" s="1109" t="s">
        <v>14</v>
      </c>
      <c r="AJ80" s="1110"/>
      <c r="AK80" s="500" t="s">
        <v>446</v>
      </c>
      <c r="AL80" s="644"/>
      <c r="AM80" s="682"/>
      <c r="AN80" s="682"/>
      <c r="AO80" s="682"/>
      <c r="AP80" s="682"/>
      <c r="AQ80" s="687"/>
      <c r="AR80" s="1109" t="s">
        <v>14</v>
      </c>
      <c r="AS80" s="1110"/>
      <c r="AT80" s="500" t="s">
        <v>446</v>
      </c>
      <c r="AU80" s="644"/>
      <c r="AV80" s="682"/>
      <c r="AW80" s="682"/>
      <c r="AX80" s="682"/>
      <c r="AY80" s="682"/>
      <c r="AZ80" s="687"/>
      <c r="BA80" s="1109" t="s">
        <v>14</v>
      </c>
      <c r="BB80" s="1110"/>
      <c r="BC80" s="500" t="s">
        <v>446</v>
      </c>
      <c r="BD80" s="644"/>
      <c r="BE80" s="682"/>
      <c r="BF80" s="682"/>
      <c r="BG80" s="682"/>
      <c r="BH80" s="682"/>
      <c r="BI80" s="687"/>
      <c r="BJ80" s="1109" t="s">
        <v>14</v>
      </c>
      <c r="BK80" s="1110"/>
      <c r="BL80" s="500" t="s">
        <v>446</v>
      </c>
      <c r="BM80" s="644"/>
      <c r="BN80" s="682"/>
      <c r="BO80" s="682"/>
      <c r="BP80" s="682"/>
      <c r="BQ80" s="682"/>
      <c r="BR80" s="687"/>
      <c r="BS80" s="1109" t="s">
        <v>14</v>
      </c>
      <c r="BT80" s="1110"/>
      <c r="BU80" s="500" t="s">
        <v>446</v>
      </c>
      <c r="BV80" s="644"/>
      <c r="BW80" s="682"/>
      <c r="BX80" s="682"/>
      <c r="BY80" s="682"/>
      <c r="BZ80" s="682"/>
      <c r="CA80" s="687"/>
      <c r="CB80" s="688"/>
      <c r="CC80" s="688"/>
    </row>
    <row r="81" spans="1:81" s="689" customFormat="1" ht="11.25" customHeight="1" x14ac:dyDescent="0.25">
      <c r="A81" s="1109" t="s">
        <v>15</v>
      </c>
      <c r="B81" s="1110"/>
      <c r="C81" s="500" t="s">
        <v>447</v>
      </c>
      <c r="D81" s="644"/>
      <c r="E81" s="682"/>
      <c r="F81" s="682"/>
      <c r="G81" s="682"/>
      <c r="H81" s="687"/>
      <c r="I81" s="1109" t="s">
        <v>15</v>
      </c>
      <c r="J81" s="1110"/>
      <c r="K81" s="500" t="s">
        <v>447</v>
      </c>
      <c r="L81" s="644"/>
      <c r="M81" s="682"/>
      <c r="N81" s="682"/>
      <c r="O81" s="682"/>
      <c r="P81" s="682"/>
      <c r="Q81" s="687"/>
      <c r="R81" s="1109" t="s">
        <v>15</v>
      </c>
      <c r="S81" s="1110"/>
      <c r="T81" s="500" t="s">
        <v>447</v>
      </c>
      <c r="U81" s="644"/>
      <c r="V81" s="682"/>
      <c r="W81" s="682"/>
      <c r="X81" s="682"/>
      <c r="Y81" s="687"/>
      <c r="Z81" s="1109" t="s">
        <v>15</v>
      </c>
      <c r="AA81" s="1110"/>
      <c r="AB81" s="500" t="s">
        <v>447</v>
      </c>
      <c r="AC81" s="644"/>
      <c r="AD81" s="682"/>
      <c r="AE81" s="682"/>
      <c r="AF81" s="682"/>
      <c r="AG81" s="682"/>
      <c r="AH81" s="687"/>
      <c r="AI81" s="1109" t="s">
        <v>15</v>
      </c>
      <c r="AJ81" s="1110"/>
      <c r="AK81" s="500" t="s">
        <v>447</v>
      </c>
      <c r="AL81" s="644"/>
      <c r="AM81" s="682"/>
      <c r="AN81" s="682"/>
      <c r="AO81" s="682"/>
      <c r="AP81" s="682"/>
      <c r="AQ81" s="687"/>
      <c r="AR81" s="1109" t="s">
        <v>15</v>
      </c>
      <c r="AS81" s="1110"/>
      <c r="AT81" s="500" t="s">
        <v>447</v>
      </c>
      <c r="AU81" s="644"/>
      <c r="AV81" s="682"/>
      <c r="AW81" s="682"/>
      <c r="AX81" s="682"/>
      <c r="AY81" s="682"/>
      <c r="AZ81" s="687"/>
      <c r="BA81" s="1109" t="s">
        <v>15</v>
      </c>
      <c r="BB81" s="1110"/>
      <c r="BC81" s="500" t="s">
        <v>447</v>
      </c>
      <c r="BD81" s="644"/>
      <c r="BE81" s="682"/>
      <c r="BF81" s="682"/>
      <c r="BG81" s="682"/>
      <c r="BH81" s="682"/>
      <c r="BI81" s="687"/>
      <c r="BJ81" s="1109" t="s">
        <v>15</v>
      </c>
      <c r="BK81" s="1110"/>
      <c r="BL81" s="500" t="s">
        <v>447</v>
      </c>
      <c r="BM81" s="644"/>
      <c r="BN81" s="682"/>
      <c r="BO81" s="682"/>
      <c r="BP81" s="682"/>
      <c r="BQ81" s="682"/>
      <c r="BR81" s="687"/>
      <c r="BS81" s="1109" t="s">
        <v>15</v>
      </c>
      <c r="BT81" s="1110"/>
      <c r="BU81" s="500" t="s">
        <v>447</v>
      </c>
      <c r="BV81" s="644"/>
      <c r="BW81" s="682"/>
      <c r="BX81" s="682"/>
      <c r="BY81" s="682"/>
      <c r="BZ81" s="682"/>
      <c r="CA81" s="687"/>
      <c r="CB81" s="688"/>
      <c r="CC81" s="688"/>
    </row>
    <row r="82" spans="1:81" s="689" customFormat="1" ht="11.25" customHeight="1" x14ac:dyDescent="0.25">
      <c r="A82" s="1109" t="s">
        <v>16</v>
      </c>
      <c r="B82" s="1110"/>
      <c r="C82" s="500" t="s">
        <v>448</v>
      </c>
      <c r="D82" s="644"/>
      <c r="E82" s="682"/>
      <c r="F82" s="682"/>
      <c r="G82" s="682"/>
      <c r="H82" s="687"/>
      <c r="I82" s="1109" t="s">
        <v>16</v>
      </c>
      <c r="J82" s="1110"/>
      <c r="K82" s="500" t="s">
        <v>448</v>
      </c>
      <c r="L82" s="644"/>
      <c r="M82" s="682"/>
      <c r="N82" s="682"/>
      <c r="O82" s="682"/>
      <c r="P82" s="682"/>
      <c r="Q82" s="687"/>
      <c r="R82" s="1109" t="s">
        <v>16</v>
      </c>
      <c r="S82" s="1110"/>
      <c r="T82" s="500" t="s">
        <v>448</v>
      </c>
      <c r="U82" s="644"/>
      <c r="V82" s="682"/>
      <c r="W82" s="682"/>
      <c r="X82" s="682"/>
      <c r="Y82" s="687"/>
      <c r="Z82" s="1109" t="s">
        <v>16</v>
      </c>
      <c r="AA82" s="1110"/>
      <c r="AB82" s="500" t="s">
        <v>448</v>
      </c>
      <c r="AC82" s="644"/>
      <c r="AD82" s="682"/>
      <c r="AE82" s="682"/>
      <c r="AF82" s="682"/>
      <c r="AG82" s="682"/>
      <c r="AH82" s="687"/>
      <c r="AI82" s="1109" t="s">
        <v>16</v>
      </c>
      <c r="AJ82" s="1110"/>
      <c r="AK82" s="500" t="s">
        <v>448</v>
      </c>
      <c r="AL82" s="644"/>
      <c r="AM82" s="682"/>
      <c r="AN82" s="682"/>
      <c r="AO82" s="682"/>
      <c r="AP82" s="682"/>
      <c r="AQ82" s="687"/>
      <c r="AR82" s="1109" t="s">
        <v>16</v>
      </c>
      <c r="AS82" s="1110"/>
      <c r="AT82" s="500" t="s">
        <v>448</v>
      </c>
      <c r="AU82" s="644"/>
      <c r="AV82" s="682"/>
      <c r="AW82" s="682"/>
      <c r="AX82" s="682"/>
      <c r="AY82" s="682"/>
      <c r="AZ82" s="687"/>
      <c r="BA82" s="1109" t="s">
        <v>16</v>
      </c>
      <c r="BB82" s="1110"/>
      <c r="BC82" s="500" t="s">
        <v>448</v>
      </c>
      <c r="BD82" s="644"/>
      <c r="BE82" s="682"/>
      <c r="BF82" s="682"/>
      <c r="BG82" s="682"/>
      <c r="BH82" s="682"/>
      <c r="BI82" s="687"/>
      <c r="BJ82" s="1109" t="s">
        <v>16</v>
      </c>
      <c r="BK82" s="1110"/>
      <c r="BL82" s="500" t="s">
        <v>448</v>
      </c>
      <c r="BM82" s="644"/>
      <c r="BN82" s="682"/>
      <c r="BO82" s="682"/>
      <c r="BP82" s="682"/>
      <c r="BQ82" s="682"/>
      <c r="BR82" s="687"/>
      <c r="BS82" s="1109" t="s">
        <v>16</v>
      </c>
      <c r="BT82" s="1110"/>
      <c r="BU82" s="500" t="s">
        <v>448</v>
      </c>
      <c r="BV82" s="644"/>
      <c r="BW82" s="682"/>
      <c r="BX82" s="682"/>
      <c r="BY82" s="682"/>
      <c r="BZ82" s="682"/>
      <c r="CA82" s="687"/>
      <c r="CB82" s="688"/>
      <c r="CC82" s="688"/>
    </row>
    <row r="83" spans="1:81" s="689" customFormat="1" ht="11.25" customHeight="1" x14ac:dyDescent="0.25">
      <c r="A83" s="1109" t="s">
        <v>56</v>
      </c>
      <c r="B83" s="1110"/>
      <c r="C83" s="500" t="s">
        <v>449</v>
      </c>
      <c r="D83" s="644"/>
      <c r="E83" s="682"/>
      <c r="F83" s="682"/>
      <c r="G83" s="682"/>
      <c r="H83" s="687"/>
      <c r="I83" s="1109" t="s">
        <v>56</v>
      </c>
      <c r="J83" s="1110"/>
      <c r="K83" s="500" t="s">
        <v>449</v>
      </c>
      <c r="L83" s="644"/>
      <c r="M83" s="682"/>
      <c r="N83" s="682"/>
      <c r="O83" s="682"/>
      <c r="P83" s="682"/>
      <c r="Q83" s="687"/>
      <c r="R83" s="1109" t="s">
        <v>56</v>
      </c>
      <c r="S83" s="1110"/>
      <c r="T83" s="500" t="s">
        <v>449</v>
      </c>
      <c r="U83" s="644"/>
      <c r="V83" s="682"/>
      <c r="W83" s="682"/>
      <c r="X83" s="682"/>
      <c r="Y83" s="687"/>
      <c r="Z83" s="1109" t="s">
        <v>56</v>
      </c>
      <c r="AA83" s="1110"/>
      <c r="AB83" s="500" t="s">
        <v>449</v>
      </c>
      <c r="AC83" s="644"/>
      <c r="AD83" s="682"/>
      <c r="AE83" s="682"/>
      <c r="AF83" s="682"/>
      <c r="AG83" s="682"/>
      <c r="AH83" s="687"/>
      <c r="AI83" s="1109" t="s">
        <v>56</v>
      </c>
      <c r="AJ83" s="1110"/>
      <c r="AK83" s="500" t="s">
        <v>449</v>
      </c>
      <c r="AL83" s="644"/>
      <c r="AM83" s="682"/>
      <c r="AN83" s="682"/>
      <c r="AO83" s="682"/>
      <c r="AP83" s="682"/>
      <c r="AQ83" s="687"/>
      <c r="AR83" s="1109" t="s">
        <v>56</v>
      </c>
      <c r="AS83" s="1110"/>
      <c r="AT83" s="500" t="s">
        <v>449</v>
      </c>
      <c r="AU83" s="644"/>
      <c r="AV83" s="682"/>
      <c r="AW83" s="682"/>
      <c r="AX83" s="682"/>
      <c r="AY83" s="682"/>
      <c r="AZ83" s="687"/>
      <c r="BA83" s="1109" t="s">
        <v>56</v>
      </c>
      <c r="BB83" s="1110"/>
      <c r="BC83" s="500" t="s">
        <v>449</v>
      </c>
      <c r="BD83" s="644"/>
      <c r="BE83" s="682"/>
      <c r="BF83" s="682"/>
      <c r="BG83" s="682"/>
      <c r="BH83" s="682"/>
      <c r="BI83" s="687"/>
      <c r="BJ83" s="1109" t="s">
        <v>56</v>
      </c>
      <c r="BK83" s="1110"/>
      <c r="BL83" s="500" t="s">
        <v>449</v>
      </c>
      <c r="BM83" s="644"/>
      <c r="BN83" s="682"/>
      <c r="BO83" s="682"/>
      <c r="BP83" s="682"/>
      <c r="BQ83" s="682"/>
      <c r="BR83" s="687"/>
      <c r="BS83" s="1109" t="s">
        <v>56</v>
      </c>
      <c r="BT83" s="1110"/>
      <c r="BU83" s="500" t="s">
        <v>449</v>
      </c>
      <c r="BV83" s="644"/>
      <c r="BW83" s="682"/>
      <c r="BX83" s="682"/>
      <c r="BY83" s="682"/>
      <c r="BZ83" s="682"/>
      <c r="CA83" s="687"/>
      <c r="CB83" s="688"/>
      <c r="CC83" s="688"/>
    </row>
    <row r="84" spans="1:81" s="689" customFormat="1" ht="11.25" customHeight="1" x14ac:dyDescent="0.25">
      <c r="A84" s="1109" t="s">
        <v>57</v>
      </c>
      <c r="B84" s="1110"/>
      <c r="C84" s="500" t="s">
        <v>450</v>
      </c>
      <c r="D84" s="644"/>
      <c r="E84" s="682"/>
      <c r="F84" s="682"/>
      <c r="G84" s="682"/>
      <c r="H84" s="687"/>
      <c r="I84" s="1109" t="s">
        <v>57</v>
      </c>
      <c r="J84" s="1110"/>
      <c r="K84" s="500" t="s">
        <v>450</v>
      </c>
      <c r="L84" s="644"/>
      <c r="M84" s="682"/>
      <c r="N84" s="682"/>
      <c r="O84" s="682"/>
      <c r="P84" s="682"/>
      <c r="Q84" s="687"/>
      <c r="R84" s="1109" t="s">
        <v>57</v>
      </c>
      <c r="S84" s="1110"/>
      <c r="T84" s="500" t="s">
        <v>450</v>
      </c>
      <c r="U84" s="644"/>
      <c r="V84" s="682"/>
      <c r="W84" s="682"/>
      <c r="X84" s="682"/>
      <c r="Y84" s="687"/>
      <c r="Z84" s="1109" t="s">
        <v>57</v>
      </c>
      <c r="AA84" s="1110"/>
      <c r="AB84" s="500" t="s">
        <v>450</v>
      </c>
      <c r="AC84" s="644"/>
      <c r="AD84" s="682"/>
      <c r="AE84" s="682"/>
      <c r="AF84" s="682"/>
      <c r="AG84" s="682"/>
      <c r="AH84" s="687"/>
      <c r="AI84" s="1109" t="s">
        <v>57</v>
      </c>
      <c r="AJ84" s="1110"/>
      <c r="AK84" s="500" t="s">
        <v>450</v>
      </c>
      <c r="AL84" s="644"/>
      <c r="AM84" s="682"/>
      <c r="AN84" s="682"/>
      <c r="AO84" s="682"/>
      <c r="AP84" s="682"/>
      <c r="AQ84" s="687"/>
      <c r="AR84" s="1109" t="s">
        <v>57</v>
      </c>
      <c r="AS84" s="1110"/>
      <c r="AT84" s="500" t="s">
        <v>450</v>
      </c>
      <c r="AU84" s="644"/>
      <c r="AV84" s="682"/>
      <c r="AW84" s="682"/>
      <c r="AX84" s="682"/>
      <c r="AY84" s="682"/>
      <c r="AZ84" s="687"/>
      <c r="BA84" s="1109" t="s">
        <v>57</v>
      </c>
      <c r="BB84" s="1110"/>
      <c r="BC84" s="500" t="s">
        <v>450</v>
      </c>
      <c r="BD84" s="644"/>
      <c r="BE84" s="682"/>
      <c r="BF84" s="682"/>
      <c r="BG84" s="682"/>
      <c r="BH84" s="682"/>
      <c r="BI84" s="687"/>
      <c r="BJ84" s="1109" t="s">
        <v>57</v>
      </c>
      <c r="BK84" s="1110"/>
      <c r="BL84" s="500" t="s">
        <v>450</v>
      </c>
      <c r="BM84" s="644"/>
      <c r="BN84" s="682"/>
      <c r="BO84" s="682"/>
      <c r="BP84" s="682"/>
      <c r="BQ84" s="682"/>
      <c r="BR84" s="687"/>
      <c r="BS84" s="1109" t="s">
        <v>57</v>
      </c>
      <c r="BT84" s="1110"/>
      <c r="BU84" s="500" t="s">
        <v>450</v>
      </c>
      <c r="BV84" s="644"/>
      <c r="BW84" s="682"/>
      <c r="BX84" s="682"/>
      <c r="BY84" s="682"/>
      <c r="BZ84" s="682"/>
      <c r="CA84" s="687"/>
      <c r="CB84" s="688"/>
      <c r="CC84" s="688"/>
    </row>
    <row r="85" spans="1:81" s="689" customFormat="1" ht="11.25" customHeight="1" x14ac:dyDescent="0.25">
      <c r="A85" s="1109" t="s">
        <v>58</v>
      </c>
      <c r="B85" s="1110"/>
      <c r="C85" s="500" t="s">
        <v>419</v>
      </c>
      <c r="D85" s="644"/>
      <c r="E85" s="682"/>
      <c r="F85" s="682"/>
      <c r="G85" s="682"/>
      <c r="H85" s="687"/>
      <c r="I85" s="1109" t="s">
        <v>58</v>
      </c>
      <c r="J85" s="1110"/>
      <c r="K85" s="500" t="s">
        <v>419</v>
      </c>
      <c r="L85" s="644"/>
      <c r="M85" s="682"/>
      <c r="N85" s="682"/>
      <c r="O85" s="682"/>
      <c r="P85" s="682"/>
      <c r="Q85" s="687"/>
      <c r="R85" s="1109" t="s">
        <v>58</v>
      </c>
      <c r="S85" s="1110"/>
      <c r="T85" s="26" t="s">
        <v>30</v>
      </c>
      <c r="U85" s="644"/>
      <c r="V85" s="27"/>
      <c r="W85" s="27"/>
      <c r="X85" s="27"/>
      <c r="Y85" s="687"/>
      <c r="Z85" s="1109" t="s">
        <v>58</v>
      </c>
      <c r="AA85" s="1110"/>
      <c r="AB85" s="500" t="s">
        <v>419</v>
      </c>
      <c r="AC85" s="644"/>
      <c r="AD85" s="682"/>
      <c r="AE85" s="682"/>
      <c r="AF85" s="682"/>
      <c r="AG85" s="682"/>
      <c r="AH85" s="687"/>
      <c r="AI85" s="1109" t="s">
        <v>58</v>
      </c>
      <c r="AJ85" s="1110"/>
      <c r="AK85" s="500" t="s">
        <v>419</v>
      </c>
      <c r="AL85" s="644"/>
      <c r="AM85" s="682"/>
      <c r="AN85" s="682"/>
      <c r="AO85" s="682"/>
      <c r="AP85" s="682"/>
      <c r="AQ85" s="687"/>
      <c r="AR85" s="1109" t="s">
        <v>58</v>
      </c>
      <c r="AS85" s="1110"/>
      <c r="AT85" s="500" t="s">
        <v>419</v>
      </c>
      <c r="AU85" s="644"/>
      <c r="AV85" s="682"/>
      <c r="AW85" s="682"/>
      <c r="AX85" s="682"/>
      <c r="AY85" s="682"/>
      <c r="AZ85" s="687"/>
      <c r="BA85" s="1109" t="s">
        <v>58</v>
      </c>
      <c r="BB85" s="1110"/>
      <c r="BC85" s="500" t="s">
        <v>419</v>
      </c>
      <c r="BD85" s="644"/>
      <c r="BE85" s="682"/>
      <c r="BF85" s="682"/>
      <c r="BG85" s="682"/>
      <c r="BH85" s="682"/>
      <c r="BI85" s="687"/>
      <c r="BJ85" s="1109" t="s">
        <v>58</v>
      </c>
      <c r="BK85" s="1110"/>
      <c r="BL85" s="500" t="s">
        <v>419</v>
      </c>
      <c r="BM85" s="644"/>
      <c r="BN85" s="682"/>
      <c r="BO85" s="682"/>
      <c r="BP85" s="682"/>
      <c r="BQ85" s="682"/>
      <c r="BR85" s="687"/>
      <c r="BS85" s="1109" t="s">
        <v>58</v>
      </c>
      <c r="BT85" s="1110"/>
      <c r="BU85" s="500" t="s">
        <v>419</v>
      </c>
      <c r="BV85" s="644"/>
      <c r="BW85" s="682"/>
      <c r="BX85" s="682"/>
      <c r="BY85" s="682"/>
      <c r="BZ85" s="682"/>
      <c r="CA85" s="687"/>
      <c r="CB85" s="688"/>
      <c r="CC85" s="688"/>
    </row>
    <row r="86" spans="1:81" s="689" customFormat="1" ht="11.25" customHeight="1" x14ac:dyDescent="0.25">
      <c r="A86" s="1109" t="s">
        <v>59</v>
      </c>
      <c r="B86" s="1110"/>
      <c r="C86" s="500" t="s">
        <v>30</v>
      </c>
      <c r="D86" s="644"/>
      <c r="E86" s="682"/>
      <c r="F86" s="682"/>
      <c r="G86" s="682"/>
      <c r="H86" s="687"/>
      <c r="I86" s="1109" t="s">
        <v>59</v>
      </c>
      <c r="J86" s="1110"/>
      <c r="K86" s="500" t="s">
        <v>30</v>
      </c>
      <c r="L86" s="644"/>
      <c r="M86" s="682"/>
      <c r="N86" s="682"/>
      <c r="O86" s="682"/>
      <c r="P86" s="682"/>
      <c r="Q86" s="687"/>
      <c r="R86" s="1109" t="s">
        <v>59</v>
      </c>
      <c r="S86" s="1110"/>
      <c r="T86" s="26" t="s">
        <v>30</v>
      </c>
      <c r="U86" s="644"/>
      <c r="V86" s="27"/>
      <c r="W86" s="27"/>
      <c r="X86" s="27"/>
      <c r="Y86" s="687"/>
      <c r="Z86" s="1109" t="s">
        <v>59</v>
      </c>
      <c r="AA86" s="1110"/>
      <c r="AB86" s="500" t="s">
        <v>420</v>
      </c>
      <c r="AC86" s="644"/>
      <c r="AD86" s="682"/>
      <c r="AE86" s="682"/>
      <c r="AF86" s="682"/>
      <c r="AG86" s="682"/>
      <c r="AH86" s="687"/>
      <c r="AI86" s="1109" t="s">
        <v>59</v>
      </c>
      <c r="AJ86" s="1110"/>
      <c r="AK86" s="26" t="s">
        <v>30</v>
      </c>
      <c r="AL86" s="644"/>
      <c r="AM86" s="27"/>
      <c r="AN86" s="27"/>
      <c r="AO86" s="27"/>
      <c r="AP86" s="27"/>
      <c r="AQ86" s="687"/>
      <c r="AR86" s="1109" t="s">
        <v>59</v>
      </c>
      <c r="AS86" s="1110"/>
      <c r="AT86" s="500" t="s">
        <v>420</v>
      </c>
      <c r="AU86" s="644"/>
      <c r="AV86" s="682"/>
      <c r="AW86" s="682"/>
      <c r="AX86" s="682"/>
      <c r="AY86" s="682"/>
      <c r="AZ86" s="687"/>
      <c r="BA86" s="1109" t="s">
        <v>59</v>
      </c>
      <c r="BB86" s="1110"/>
      <c r="BC86" s="281" t="s">
        <v>30</v>
      </c>
      <c r="BD86" s="644"/>
      <c r="BE86" s="283"/>
      <c r="BF86" s="284"/>
      <c r="BG86" s="284"/>
      <c r="BH86" s="283"/>
      <c r="BI86" s="687"/>
      <c r="BJ86" s="1109" t="s">
        <v>59</v>
      </c>
      <c r="BK86" s="1110"/>
      <c r="BL86" s="500" t="s">
        <v>420</v>
      </c>
      <c r="BM86" s="644"/>
      <c r="BN86" s="682"/>
      <c r="BO86" s="682"/>
      <c r="BP86" s="682"/>
      <c r="BQ86" s="682"/>
      <c r="BR86" s="687"/>
      <c r="BS86" s="1109" t="s">
        <v>59</v>
      </c>
      <c r="BT86" s="1110"/>
      <c r="BU86" s="294" t="s">
        <v>30</v>
      </c>
      <c r="BV86" s="644"/>
      <c r="BW86" s="291"/>
      <c r="BX86" s="291"/>
      <c r="BY86" s="291"/>
      <c r="BZ86" s="291"/>
      <c r="CA86" s="687"/>
      <c r="CB86" s="688"/>
      <c r="CC86" s="688"/>
    </row>
    <row r="87" spans="1:81" s="689" customFormat="1" ht="11.25" customHeight="1" x14ac:dyDescent="0.25">
      <c r="A87" s="1109" t="s">
        <v>99</v>
      </c>
      <c r="B87" s="1110"/>
      <c r="C87" s="500" t="s">
        <v>421</v>
      </c>
      <c r="D87" s="644"/>
      <c r="E87" s="682"/>
      <c r="F87" s="682"/>
      <c r="G87" s="682"/>
      <c r="H87" s="687"/>
      <c r="I87" s="1109" t="s">
        <v>99</v>
      </c>
      <c r="J87" s="1110"/>
      <c r="K87" s="500" t="s">
        <v>421</v>
      </c>
      <c r="L87" s="644"/>
      <c r="M87" s="682"/>
      <c r="N87" s="682"/>
      <c r="O87" s="682"/>
      <c r="P87" s="682"/>
      <c r="Q87" s="687"/>
      <c r="R87" s="1109" t="s">
        <v>99</v>
      </c>
      <c r="S87" s="1110"/>
      <c r="T87" s="26" t="s">
        <v>30</v>
      </c>
      <c r="U87" s="644"/>
      <c r="V87" s="27"/>
      <c r="W87" s="27"/>
      <c r="X87" s="27"/>
      <c r="Y87" s="687"/>
      <c r="Z87" s="1109" t="s">
        <v>99</v>
      </c>
      <c r="AA87" s="1110"/>
      <c r="AB87" s="500" t="s">
        <v>421</v>
      </c>
      <c r="AC87" s="644"/>
      <c r="AD87" s="682"/>
      <c r="AE87" s="682"/>
      <c r="AF87" s="682"/>
      <c r="AG87" s="682"/>
      <c r="AH87" s="687"/>
      <c r="AI87" s="1109" t="s">
        <v>99</v>
      </c>
      <c r="AJ87" s="1110"/>
      <c r="AK87" s="500" t="s">
        <v>421</v>
      </c>
      <c r="AL87" s="644"/>
      <c r="AM87" s="682"/>
      <c r="AN87" s="682"/>
      <c r="AO87" s="682"/>
      <c r="AP87" s="682"/>
      <c r="AQ87" s="687"/>
      <c r="AR87" s="1109" t="s">
        <v>99</v>
      </c>
      <c r="AS87" s="1110"/>
      <c r="AT87" s="500" t="s">
        <v>421</v>
      </c>
      <c r="AU87" s="644"/>
      <c r="AV87" s="682"/>
      <c r="AW87" s="682"/>
      <c r="AX87" s="682"/>
      <c r="AY87" s="682"/>
      <c r="AZ87" s="687"/>
      <c r="BA87" s="1109" t="s">
        <v>99</v>
      </c>
      <c r="BB87" s="1110"/>
      <c r="BC87" s="500" t="s">
        <v>421</v>
      </c>
      <c r="BD87" s="644"/>
      <c r="BE87" s="682"/>
      <c r="BF87" s="682"/>
      <c r="BG87" s="682"/>
      <c r="BH87" s="682"/>
      <c r="BI87" s="687"/>
      <c r="BJ87" s="1109" t="s">
        <v>99</v>
      </c>
      <c r="BK87" s="1110"/>
      <c r="BL87" s="500" t="s">
        <v>421</v>
      </c>
      <c r="BM87" s="644"/>
      <c r="BN87" s="682"/>
      <c r="BO87" s="682"/>
      <c r="BP87" s="682"/>
      <c r="BQ87" s="682"/>
      <c r="BR87" s="687"/>
      <c r="BS87" s="1109" t="s">
        <v>99</v>
      </c>
      <c r="BT87" s="1110"/>
      <c r="BU87" s="500" t="s">
        <v>421</v>
      </c>
      <c r="BV87" s="644"/>
      <c r="BW87" s="682"/>
      <c r="BX87" s="682"/>
      <c r="BY87" s="682"/>
      <c r="BZ87" s="682"/>
      <c r="CA87" s="687"/>
      <c r="CB87" s="688"/>
      <c r="CC87" s="688"/>
    </row>
    <row r="88" spans="1:81" s="689" customFormat="1" ht="11.25" customHeight="1" x14ac:dyDescent="0.25">
      <c r="A88" s="1109" t="s">
        <v>100</v>
      </c>
      <c r="B88" s="1110"/>
      <c r="C88" s="500" t="s">
        <v>422</v>
      </c>
      <c r="D88" s="644"/>
      <c r="E88" s="682"/>
      <c r="F88" s="682"/>
      <c r="G88" s="682"/>
      <c r="H88" s="687"/>
      <c r="I88" s="1109" t="s">
        <v>100</v>
      </c>
      <c r="J88" s="1110"/>
      <c r="K88" s="500" t="s">
        <v>30</v>
      </c>
      <c r="L88" s="644"/>
      <c r="M88" s="682"/>
      <c r="N88" s="682"/>
      <c r="O88" s="682"/>
      <c r="P88" s="682"/>
      <c r="Q88" s="687"/>
      <c r="R88" s="1109" t="s">
        <v>100</v>
      </c>
      <c r="S88" s="1110"/>
      <c r="T88" s="26" t="s">
        <v>30</v>
      </c>
      <c r="U88" s="644"/>
      <c r="V88" s="27"/>
      <c r="W88" s="27"/>
      <c r="X88" s="27"/>
      <c r="Y88" s="687"/>
      <c r="Z88" s="1109" t="s">
        <v>100</v>
      </c>
      <c r="AA88" s="1110"/>
      <c r="AB88" s="281" t="s">
        <v>30</v>
      </c>
      <c r="AC88" s="644"/>
      <c r="AD88" s="283"/>
      <c r="AE88" s="284"/>
      <c r="AF88" s="284"/>
      <c r="AG88" s="283"/>
      <c r="AH88" s="687"/>
      <c r="AI88" s="1109" t="s">
        <v>100</v>
      </c>
      <c r="AJ88" s="1110"/>
      <c r="AK88" s="26" t="s">
        <v>30</v>
      </c>
      <c r="AL88" s="644"/>
      <c r="AM88" s="27"/>
      <c r="AN88" s="27"/>
      <c r="AO88" s="27"/>
      <c r="AP88" s="27"/>
      <c r="AQ88" s="687"/>
      <c r="AR88" s="1109" t="s">
        <v>100</v>
      </c>
      <c r="AS88" s="1110"/>
      <c r="AT88" s="500" t="s">
        <v>422</v>
      </c>
      <c r="AU88" s="644"/>
      <c r="AV88" s="682"/>
      <c r="AW88" s="682"/>
      <c r="AX88" s="682"/>
      <c r="AY88" s="682"/>
      <c r="AZ88" s="687"/>
      <c r="BA88" s="1109" t="s">
        <v>100</v>
      </c>
      <c r="BB88" s="1110"/>
      <c r="BC88" s="500" t="s">
        <v>422</v>
      </c>
      <c r="BD88" s="644"/>
      <c r="BE88" s="682"/>
      <c r="BF88" s="682"/>
      <c r="BG88" s="682"/>
      <c r="BH88" s="682"/>
      <c r="BI88" s="687"/>
      <c r="BJ88" s="1109" t="s">
        <v>100</v>
      </c>
      <c r="BK88" s="1110"/>
      <c r="BL88" s="281" t="s">
        <v>30</v>
      </c>
      <c r="BM88" s="644"/>
      <c r="BN88" s="283"/>
      <c r="BO88" s="284"/>
      <c r="BP88" s="284"/>
      <c r="BQ88" s="284"/>
      <c r="BR88" s="687"/>
      <c r="BS88" s="1109" t="s">
        <v>100</v>
      </c>
      <c r="BT88" s="1110"/>
      <c r="BU88" s="294" t="s">
        <v>30</v>
      </c>
      <c r="BV88" s="644"/>
      <c r="BW88" s="291"/>
      <c r="BX88" s="291"/>
      <c r="BY88" s="291"/>
      <c r="BZ88" s="291"/>
      <c r="CA88" s="687"/>
      <c r="CB88" s="688"/>
      <c r="CC88" s="688"/>
    </row>
    <row r="89" spans="1:81" s="689" customFormat="1" ht="11.25" customHeight="1" x14ac:dyDescent="0.25">
      <c r="A89" s="1109" t="s">
        <v>180</v>
      </c>
      <c r="B89" s="1110"/>
      <c r="C89" s="500" t="s">
        <v>301</v>
      </c>
      <c r="D89" s="644"/>
      <c r="E89" s="682"/>
      <c r="F89" s="682"/>
      <c r="G89" s="682"/>
      <c r="H89" s="687"/>
      <c r="I89" s="1109" t="s">
        <v>180</v>
      </c>
      <c r="J89" s="1110"/>
      <c r="K89" s="500" t="s">
        <v>30</v>
      </c>
      <c r="L89" s="644"/>
      <c r="M89" s="682"/>
      <c r="N89" s="682"/>
      <c r="O89" s="682"/>
      <c r="P89" s="682"/>
      <c r="Q89" s="687"/>
      <c r="R89" s="1109" t="s">
        <v>180</v>
      </c>
      <c r="S89" s="1110"/>
      <c r="T89" s="500" t="s">
        <v>451</v>
      </c>
      <c r="U89" s="644"/>
      <c r="V89" s="682"/>
      <c r="W89" s="682"/>
      <c r="X89" s="682"/>
      <c r="Y89" s="687"/>
      <c r="Z89" s="1109" t="s">
        <v>180</v>
      </c>
      <c r="AA89" s="1110"/>
      <c r="AB89" s="281" t="s">
        <v>30</v>
      </c>
      <c r="AC89" s="644"/>
      <c r="AD89" s="283"/>
      <c r="AE89" s="284"/>
      <c r="AF89" s="284"/>
      <c r="AG89" s="283"/>
      <c r="AH89" s="687"/>
      <c r="AI89" s="1109" t="s">
        <v>180</v>
      </c>
      <c r="AJ89" s="1110"/>
      <c r="AK89" s="26" t="s">
        <v>30</v>
      </c>
      <c r="AL89" s="644"/>
      <c r="AM89" s="27"/>
      <c r="AN89" s="27"/>
      <c r="AO89" s="27"/>
      <c r="AP89" s="27"/>
      <c r="AQ89" s="687"/>
      <c r="AR89" s="1109" t="s">
        <v>180</v>
      </c>
      <c r="AS89" s="1110"/>
      <c r="AT89" s="500" t="s">
        <v>452</v>
      </c>
      <c r="AU89" s="644"/>
      <c r="AV89" s="682"/>
      <c r="AW89" s="682"/>
      <c r="AX89" s="682"/>
      <c r="AY89" s="682"/>
      <c r="AZ89" s="687"/>
      <c r="BA89" s="1109" t="s">
        <v>180</v>
      </c>
      <c r="BB89" s="1110"/>
      <c r="BC89" s="500" t="s">
        <v>424</v>
      </c>
      <c r="BD89" s="644"/>
      <c r="BE89" s="682"/>
      <c r="BF89" s="682"/>
      <c r="BG89" s="682"/>
      <c r="BH89" s="682"/>
      <c r="BI89" s="687"/>
      <c r="BJ89" s="1109" t="s">
        <v>180</v>
      </c>
      <c r="BK89" s="1110"/>
      <c r="BL89" s="281" t="s">
        <v>30</v>
      </c>
      <c r="BM89" s="644"/>
      <c r="BN89" s="283"/>
      <c r="BO89" s="284"/>
      <c r="BP89" s="284"/>
      <c r="BQ89" s="284"/>
      <c r="BR89" s="687"/>
      <c r="BS89" s="1109" t="s">
        <v>180</v>
      </c>
      <c r="BT89" s="1110"/>
      <c r="BU89" s="500" t="s">
        <v>453</v>
      </c>
      <c r="BV89" s="644"/>
      <c r="BW89" s="682"/>
      <c r="BX89" s="682"/>
      <c r="BY89" s="682"/>
      <c r="BZ89" s="682"/>
      <c r="CA89" s="687"/>
      <c r="CB89" s="688"/>
      <c r="CC89" s="688"/>
    </row>
    <row r="90" spans="1:81" s="697" customFormat="1" ht="11.25" customHeight="1" x14ac:dyDescent="0.25">
      <c r="A90" s="1127" t="s">
        <v>454</v>
      </c>
      <c r="B90" s="1128"/>
      <c r="C90" s="692" t="s">
        <v>30</v>
      </c>
      <c r="D90" s="693"/>
      <c r="E90" s="694"/>
      <c r="F90" s="694"/>
      <c r="G90" s="694"/>
      <c r="H90" s="695"/>
      <c r="I90" s="1127" t="s">
        <v>454</v>
      </c>
      <c r="J90" s="1128"/>
      <c r="K90" s="692" t="s">
        <v>30</v>
      </c>
      <c r="L90" s="693"/>
      <c r="M90" s="694"/>
      <c r="N90" s="694"/>
      <c r="O90" s="694"/>
      <c r="P90" s="694"/>
      <c r="Q90" s="695"/>
      <c r="R90" s="1127" t="s">
        <v>454</v>
      </c>
      <c r="S90" s="1128"/>
      <c r="T90" s="692" t="s">
        <v>455</v>
      </c>
      <c r="U90" s="693"/>
      <c r="V90" s="694"/>
      <c r="W90" s="694"/>
      <c r="X90" s="694"/>
      <c r="Y90" s="695"/>
      <c r="Z90" s="1127" t="s">
        <v>454</v>
      </c>
      <c r="AA90" s="1128"/>
      <c r="AB90" s="692" t="s">
        <v>30</v>
      </c>
      <c r="AC90" s="693"/>
      <c r="AD90" s="694"/>
      <c r="AE90" s="694"/>
      <c r="AF90" s="694"/>
      <c r="AG90" s="694"/>
      <c r="AH90" s="695"/>
      <c r="AI90" s="1127" t="s">
        <v>454</v>
      </c>
      <c r="AJ90" s="1128"/>
      <c r="AK90" s="692" t="s">
        <v>239</v>
      </c>
      <c r="AL90" s="693"/>
      <c r="AM90" s="694"/>
      <c r="AN90" s="694"/>
      <c r="AO90" s="694"/>
      <c r="AP90" s="694"/>
      <c r="AQ90" s="695"/>
      <c r="AR90" s="1127" t="s">
        <v>454</v>
      </c>
      <c r="AS90" s="1128"/>
      <c r="AT90" s="692" t="s">
        <v>456</v>
      </c>
      <c r="AU90" s="693"/>
      <c r="AV90" s="694"/>
      <c r="AW90" s="694"/>
      <c r="AX90" s="694"/>
      <c r="AY90" s="694"/>
      <c r="AZ90" s="695"/>
      <c r="BA90" s="1127" t="s">
        <v>454</v>
      </c>
      <c r="BB90" s="1128"/>
      <c r="BC90" s="692" t="s">
        <v>457</v>
      </c>
      <c r="BD90" s="693"/>
      <c r="BE90" s="694"/>
      <c r="BF90" s="694"/>
      <c r="BG90" s="694"/>
      <c r="BH90" s="694"/>
      <c r="BI90" s="695"/>
      <c r="BJ90" s="1127" t="s">
        <v>454</v>
      </c>
      <c r="BK90" s="1128"/>
      <c r="BL90" s="692" t="s">
        <v>458</v>
      </c>
      <c r="BM90" s="693"/>
      <c r="BN90" s="694"/>
      <c r="BO90" s="694"/>
      <c r="BP90" s="694"/>
      <c r="BQ90" s="694"/>
      <c r="BR90" s="695"/>
      <c r="BS90" s="1127" t="s">
        <v>454</v>
      </c>
      <c r="BT90" s="1128"/>
      <c r="BU90" s="692" t="s">
        <v>30</v>
      </c>
      <c r="BV90" s="693"/>
      <c r="BW90" s="694"/>
      <c r="BX90" s="694"/>
      <c r="BY90" s="694"/>
      <c r="BZ90" s="694"/>
      <c r="CA90" s="695"/>
      <c r="CB90" s="696"/>
      <c r="CC90" s="696"/>
    </row>
    <row r="92" spans="1:81" s="631" customFormat="1" ht="12.75" customHeight="1" x14ac:dyDescent="0.25">
      <c r="B92" s="698"/>
      <c r="C92" s="426"/>
      <c r="D92" s="635"/>
      <c r="E92" s="682"/>
      <c r="F92" s="682"/>
      <c r="G92" s="682"/>
      <c r="H92" s="426"/>
      <c r="J92" s="698"/>
      <c r="K92" s="426"/>
      <c r="L92" s="635"/>
      <c r="M92" s="682"/>
      <c r="N92" s="682"/>
      <c r="O92" s="682"/>
      <c r="P92" s="682"/>
      <c r="Q92" s="426"/>
      <c r="S92" s="698"/>
      <c r="T92" s="426"/>
      <c r="U92" s="635"/>
      <c r="V92" s="682"/>
      <c r="W92" s="682"/>
      <c r="X92" s="682"/>
      <c r="Y92" s="426"/>
      <c r="AA92" s="698"/>
      <c r="AB92" s="426"/>
      <c r="AC92" s="635"/>
      <c r="AD92" s="682"/>
      <c r="AE92" s="682"/>
      <c r="AF92" s="682"/>
      <c r="AG92" s="682"/>
      <c r="AH92" s="426"/>
      <c r="AJ92" s="698"/>
      <c r="AK92" s="426"/>
      <c r="AL92" s="635"/>
      <c r="AM92" s="682"/>
      <c r="AN92" s="682"/>
      <c r="AO92" s="682"/>
      <c r="AP92" s="682"/>
      <c r="AQ92" s="426"/>
      <c r="AS92" s="698"/>
      <c r="AT92" s="426"/>
      <c r="AU92" s="635"/>
      <c r="AV92" s="682"/>
      <c r="AW92" s="682"/>
      <c r="AX92" s="682"/>
      <c r="AY92" s="682"/>
      <c r="AZ92" s="426"/>
      <c r="BB92" s="698"/>
      <c r="BC92" s="426"/>
      <c r="BD92" s="635"/>
      <c r="BE92" s="682"/>
      <c r="BF92" s="682"/>
      <c r="BG92" s="682"/>
      <c r="BH92" s="682"/>
      <c r="BI92" s="426"/>
      <c r="BK92" s="698"/>
      <c r="BL92" s="426"/>
      <c r="BM92" s="635"/>
      <c r="BN92" s="682"/>
      <c r="BO92" s="682"/>
      <c r="BP92" s="682"/>
      <c r="BQ92" s="682"/>
      <c r="BR92" s="426"/>
      <c r="BT92" s="698"/>
      <c r="BU92" s="426"/>
      <c r="BV92" s="635"/>
      <c r="BW92" s="682"/>
      <c r="BX92" s="682"/>
      <c r="BY92" s="682"/>
      <c r="BZ92" s="682"/>
      <c r="CA92" s="426"/>
    </row>
    <row r="93" spans="1:81" x14ac:dyDescent="0.25">
      <c r="C93" s="699"/>
    </row>
    <row r="94" spans="1:81" x14ac:dyDescent="0.25">
      <c r="C94" s="699"/>
    </row>
    <row r="95" spans="1:81" x14ac:dyDescent="0.25">
      <c r="C95" s="699"/>
    </row>
    <row r="96" spans="1:81" x14ac:dyDescent="0.25">
      <c r="C96" s="699"/>
    </row>
    <row r="97" spans="3:3" x14ac:dyDescent="0.25">
      <c r="C97" s="699"/>
    </row>
    <row r="98" spans="3:3" x14ac:dyDescent="0.25">
      <c r="C98" s="699"/>
    </row>
    <row r="99" spans="3:3" x14ac:dyDescent="0.25">
      <c r="C99" s="699"/>
    </row>
    <row r="100" spans="3:3" x14ac:dyDescent="0.25">
      <c r="C100" s="699"/>
    </row>
    <row r="101" spans="3:3" x14ac:dyDescent="0.25">
      <c r="C101" s="699"/>
    </row>
    <row r="102" spans="3:3" x14ac:dyDescent="0.25">
      <c r="C102" s="699"/>
    </row>
    <row r="103" spans="3:3" x14ac:dyDescent="0.25">
      <c r="C103" s="699"/>
    </row>
    <row r="104" spans="3:3" x14ac:dyDescent="0.25">
      <c r="C104" s="699"/>
    </row>
    <row r="105" spans="3:3" x14ac:dyDescent="0.25">
      <c r="C105" s="699"/>
    </row>
    <row r="106" spans="3:3" x14ac:dyDescent="0.25">
      <c r="C106" s="699"/>
    </row>
    <row r="107" spans="3:3" x14ac:dyDescent="0.25">
      <c r="C107" s="699"/>
    </row>
  </sheetData>
  <mergeCells count="463">
    <mergeCell ref="BS90:BT90"/>
    <mergeCell ref="BJ89:BK89"/>
    <mergeCell ref="BS89:BT89"/>
    <mergeCell ref="A90:B90"/>
    <mergeCell ref="I90:J90"/>
    <mergeCell ref="R90:S90"/>
    <mergeCell ref="Z90:AA90"/>
    <mergeCell ref="AI90:AJ90"/>
    <mergeCell ref="AR90:AS90"/>
    <mergeCell ref="BA90:BB90"/>
    <mergeCell ref="BJ90:BK90"/>
    <mergeCell ref="BA88:BB88"/>
    <mergeCell ref="BJ88:BK88"/>
    <mergeCell ref="BS88:BT88"/>
    <mergeCell ref="A89:B89"/>
    <mergeCell ref="I89:J89"/>
    <mergeCell ref="R89:S89"/>
    <mergeCell ref="Z89:AA89"/>
    <mergeCell ref="AI89:AJ89"/>
    <mergeCell ref="AR89:AS89"/>
    <mergeCell ref="BA89:BB89"/>
    <mergeCell ref="A88:B88"/>
    <mergeCell ref="I88:J88"/>
    <mergeCell ref="R88:S88"/>
    <mergeCell ref="Z88:AA88"/>
    <mergeCell ref="AI88:AJ88"/>
    <mergeCell ref="AR88:AS88"/>
    <mergeCell ref="A87:B87"/>
    <mergeCell ref="I87:J87"/>
    <mergeCell ref="R87:S87"/>
    <mergeCell ref="Z87:AA87"/>
    <mergeCell ref="AI87:AJ87"/>
    <mergeCell ref="AR87:AS87"/>
    <mergeCell ref="BA87:BB87"/>
    <mergeCell ref="BJ87:BK87"/>
    <mergeCell ref="BS87:BT87"/>
    <mergeCell ref="A86:B86"/>
    <mergeCell ref="I86:J86"/>
    <mergeCell ref="R86:S86"/>
    <mergeCell ref="Z86:AA86"/>
    <mergeCell ref="AI86:AJ86"/>
    <mergeCell ref="AR86:AS86"/>
    <mergeCell ref="BA86:BB86"/>
    <mergeCell ref="BJ86:BK86"/>
    <mergeCell ref="BS86:BT86"/>
    <mergeCell ref="BA84:BB84"/>
    <mergeCell ref="BJ84:BK84"/>
    <mergeCell ref="BS84:BT84"/>
    <mergeCell ref="A85:B85"/>
    <mergeCell ref="I85:J85"/>
    <mergeCell ref="R85:S85"/>
    <mergeCell ref="Z85:AA85"/>
    <mergeCell ref="AI85:AJ85"/>
    <mergeCell ref="AR85:AS85"/>
    <mergeCell ref="BA85:BB85"/>
    <mergeCell ref="A84:B84"/>
    <mergeCell ref="I84:J84"/>
    <mergeCell ref="R84:S84"/>
    <mergeCell ref="Z84:AA84"/>
    <mergeCell ref="AI84:AJ84"/>
    <mergeCell ref="AR84:AS84"/>
    <mergeCell ref="BJ85:BK85"/>
    <mergeCell ref="BS85:BT85"/>
    <mergeCell ref="A83:B83"/>
    <mergeCell ref="I83:J83"/>
    <mergeCell ref="R83:S83"/>
    <mergeCell ref="Z83:AA83"/>
    <mergeCell ref="AI83:AJ83"/>
    <mergeCell ref="AR83:AS83"/>
    <mergeCell ref="BA83:BB83"/>
    <mergeCell ref="BJ83:BK83"/>
    <mergeCell ref="BS83:BT83"/>
    <mergeCell ref="A82:B82"/>
    <mergeCell ref="I82:J82"/>
    <mergeCell ref="R82:S82"/>
    <mergeCell ref="Z82:AA82"/>
    <mergeCell ref="AI82:AJ82"/>
    <mergeCell ref="AR82:AS82"/>
    <mergeCell ref="BA82:BB82"/>
    <mergeCell ref="BJ82:BK82"/>
    <mergeCell ref="BS82:BT82"/>
    <mergeCell ref="BA80:BB80"/>
    <mergeCell ref="BJ80:BK80"/>
    <mergeCell ref="BS80:BT80"/>
    <mergeCell ref="A81:B81"/>
    <mergeCell ref="I81:J81"/>
    <mergeCell ref="R81:S81"/>
    <mergeCell ref="Z81:AA81"/>
    <mergeCell ref="AI81:AJ81"/>
    <mergeCell ref="AR81:AS81"/>
    <mergeCell ref="BA81:BB81"/>
    <mergeCell ref="A80:B80"/>
    <mergeCell ref="I80:J80"/>
    <mergeCell ref="R80:S80"/>
    <mergeCell ref="Z80:AA80"/>
    <mergeCell ref="AI80:AJ80"/>
    <mergeCell ref="AR80:AS80"/>
    <mergeCell ref="BJ81:BK81"/>
    <mergeCell ref="BS81:BT81"/>
    <mergeCell ref="A79:B79"/>
    <mergeCell ref="I79:J79"/>
    <mergeCell ref="R79:S79"/>
    <mergeCell ref="Z79:AA79"/>
    <mergeCell ref="AI79:AJ79"/>
    <mergeCell ref="AR79:AS79"/>
    <mergeCell ref="BA79:BB79"/>
    <mergeCell ref="BJ79:BK79"/>
    <mergeCell ref="BS79:BT79"/>
    <mergeCell ref="A78:B78"/>
    <mergeCell ref="I78:J78"/>
    <mergeCell ref="R78:S78"/>
    <mergeCell ref="Z78:AA78"/>
    <mergeCell ref="AI78:AJ78"/>
    <mergeCell ref="AR78:AS78"/>
    <mergeCell ref="BA78:BB78"/>
    <mergeCell ref="BJ78:BK78"/>
    <mergeCell ref="BS78:BT78"/>
    <mergeCell ref="BA76:BB76"/>
    <mergeCell ref="BJ76:BK76"/>
    <mergeCell ref="BS76:BT76"/>
    <mergeCell ref="A77:B77"/>
    <mergeCell ref="I77:J77"/>
    <mergeCell ref="R77:S77"/>
    <mergeCell ref="Z77:AA77"/>
    <mergeCell ref="AI77:AJ77"/>
    <mergeCell ref="AR77:AS77"/>
    <mergeCell ref="BA77:BB77"/>
    <mergeCell ref="A76:B76"/>
    <mergeCell ref="I76:J76"/>
    <mergeCell ref="R76:S76"/>
    <mergeCell ref="Z76:AA76"/>
    <mergeCell ref="AI76:AJ76"/>
    <mergeCell ref="AR76:AS76"/>
    <mergeCell ref="BJ77:BK77"/>
    <mergeCell ref="BS77:BT77"/>
    <mergeCell ref="A75:B75"/>
    <mergeCell ref="I75:J75"/>
    <mergeCell ref="R75:S75"/>
    <mergeCell ref="Z75:AA75"/>
    <mergeCell ref="AI75:AJ75"/>
    <mergeCell ref="AR75:AS75"/>
    <mergeCell ref="BA75:BB75"/>
    <mergeCell ref="BJ75:BK75"/>
    <mergeCell ref="BS75:BT75"/>
    <mergeCell ref="A74:B74"/>
    <mergeCell ref="I74:J74"/>
    <mergeCell ref="R74:S74"/>
    <mergeCell ref="Z74:AA74"/>
    <mergeCell ref="AI74:AJ74"/>
    <mergeCell ref="AR74:AS74"/>
    <mergeCell ref="BA74:BB74"/>
    <mergeCell ref="BJ74:BK74"/>
    <mergeCell ref="BS74:BT74"/>
    <mergeCell ref="BA72:BB72"/>
    <mergeCell ref="BJ72:BK72"/>
    <mergeCell ref="BS72:BT72"/>
    <mergeCell ref="A73:B73"/>
    <mergeCell ref="I73:J73"/>
    <mergeCell ref="R73:S73"/>
    <mergeCell ref="Z73:AA73"/>
    <mergeCell ref="AI73:AJ73"/>
    <mergeCell ref="AR73:AS73"/>
    <mergeCell ref="BA73:BB73"/>
    <mergeCell ref="A72:B72"/>
    <mergeCell ref="I72:J72"/>
    <mergeCell ref="R72:S72"/>
    <mergeCell ref="Z72:AA72"/>
    <mergeCell ref="AI72:AJ72"/>
    <mergeCell ref="AR72:AS72"/>
    <mergeCell ref="BJ73:BK73"/>
    <mergeCell ref="BS73:BT73"/>
    <mergeCell ref="A71:B71"/>
    <mergeCell ref="I71:J71"/>
    <mergeCell ref="R71:S71"/>
    <mergeCell ref="Z71:AA71"/>
    <mergeCell ref="AI71:AJ71"/>
    <mergeCell ref="AR71:AS71"/>
    <mergeCell ref="BA71:BB71"/>
    <mergeCell ref="BJ71:BK71"/>
    <mergeCell ref="BS71:BT71"/>
    <mergeCell ref="A69:B69"/>
    <mergeCell ref="I69:J69"/>
    <mergeCell ref="R69:S69"/>
    <mergeCell ref="Z69:AA69"/>
    <mergeCell ref="AI69:AJ69"/>
    <mergeCell ref="AR69:AS69"/>
    <mergeCell ref="BA69:BB69"/>
    <mergeCell ref="BJ69:BK69"/>
    <mergeCell ref="BS69:BT69"/>
    <mergeCell ref="BA67:BB67"/>
    <mergeCell ref="BJ67:BK67"/>
    <mergeCell ref="BS67:BT67"/>
    <mergeCell ref="A68:B68"/>
    <mergeCell ref="I68:J68"/>
    <mergeCell ref="R68:S68"/>
    <mergeCell ref="Z68:AA68"/>
    <mergeCell ref="AI68:AJ68"/>
    <mergeCell ref="AR68:AS68"/>
    <mergeCell ref="BA68:BB68"/>
    <mergeCell ref="A67:B67"/>
    <mergeCell ref="I67:J67"/>
    <mergeCell ref="R67:S67"/>
    <mergeCell ref="Z67:AA67"/>
    <mergeCell ref="AI67:AJ67"/>
    <mergeCell ref="AR67:AS67"/>
    <mergeCell ref="BJ68:BK68"/>
    <mergeCell ref="BS68:BT68"/>
    <mergeCell ref="A65:B65"/>
    <mergeCell ref="I65:J65"/>
    <mergeCell ref="R65:S65"/>
    <mergeCell ref="Z65:AA65"/>
    <mergeCell ref="AI65:AJ65"/>
    <mergeCell ref="AR65:AS65"/>
    <mergeCell ref="BA65:BB65"/>
    <mergeCell ref="BJ65:BK65"/>
    <mergeCell ref="BS65:BT65"/>
    <mergeCell ref="A64:B64"/>
    <mergeCell ref="I64:J64"/>
    <mergeCell ref="R64:S64"/>
    <mergeCell ref="Z64:AA64"/>
    <mergeCell ref="AI64:AJ64"/>
    <mergeCell ref="AR64:AS64"/>
    <mergeCell ref="BA64:BB64"/>
    <mergeCell ref="BJ64:BK64"/>
    <mergeCell ref="BS64:BT64"/>
    <mergeCell ref="BA62:BB62"/>
    <mergeCell ref="BJ62:BK62"/>
    <mergeCell ref="BS62:BT62"/>
    <mergeCell ref="A63:B63"/>
    <mergeCell ref="I63:J63"/>
    <mergeCell ref="R63:S63"/>
    <mergeCell ref="Z63:AA63"/>
    <mergeCell ref="AI63:AJ63"/>
    <mergeCell ref="AR63:AS63"/>
    <mergeCell ref="BA63:BB63"/>
    <mergeCell ref="A62:B62"/>
    <mergeCell ref="I62:J62"/>
    <mergeCell ref="R62:S62"/>
    <mergeCell ref="Z62:AA62"/>
    <mergeCell ref="AI62:AJ62"/>
    <mergeCell ref="AR62:AS62"/>
    <mergeCell ref="BJ63:BK63"/>
    <mergeCell ref="BS63:BT63"/>
    <mergeCell ref="A61:B61"/>
    <mergeCell ref="I61:J61"/>
    <mergeCell ref="R61:S61"/>
    <mergeCell ref="Z61:AA61"/>
    <mergeCell ref="AI61:AJ61"/>
    <mergeCell ref="AR61:AS61"/>
    <mergeCell ref="BA61:BB61"/>
    <mergeCell ref="BJ61:BK61"/>
    <mergeCell ref="BS61:BT61"/>
    <mergeCell ref="A60:B60"/>
    <mergeCell ref="I60:J60"/>
    <mergeCell ref="R60:S60"/>
    <mergeCell ref="Z60:AA60"/>
    <mergeCell ref="AI60:AJ60"/>
    <mergeCell ref="AR60:AS60"/>
    <mergeCell ref="BA60:BB60"/>
    <mergeCell ref="BJ60:BK60"/>
    <mergeCell ref="BS60:BT60"/>
    <mergeCell ref="BA58:BB58"/>
    <mergeCell ref="BJ58:BK58"/>
    <mergeCell ref="BS58:BT58"/>
    <mergeCell ref="A59:B59"/>
    <mergeCell ref="I59:J59"/>
    <mergeCell ref="R59:S59"/>
    <mergeCell ref="Z59:AA59"/>
    <mergeCell ref="AI59:AJ59"/>
    <mergeCell ref="AR59:AS59"/>
    <mergeCell ref="BA59:BB59"/>
    <mergeCell ref="A58:B58"/>
    <mergeCell ref="I58:J58"/>
    <mergeCell ref="R58:S58"/>
    <mergeCell ref="Z58:AA58"/>
    <mergeCell ref="AI58:AJ58"/>
    <mergeCell ref="AR58:AS58"/>
    <mergeCell ref="BJ59:BK59"/>
    <mergeCell ref="BS59:BT59"/>
    <mergeCell ref="A57:B57"/>
    <mergeCell ref="I57:J57"/>
    <mergeCell ref="R57:S57"/>
    <mergeCell ref="Z57:AA57"/>
    <mergeCell ref="AI57:AJ57"/>
    <mergeCell ref="AR57:AS57"/>
    <mergeCell ref="BA57:BB57"/>
    <mergeCell ref="BJ57:BK57"/>
    <mergeCell ref="BS57:BT57"/>
    <mergeCell ref="BJ55:BK55"/>
    <mergeCell ref="BS55:BT55"/>
    <mergeCell ref="A56:B56"/>
    <mergeCell ref="I56:J56"/>
    <mergeCell ref="R56:S56"/>
    <mergeCell ref="Z56:AA56"/>
    <mergeCell ref="AI56:AJ56"/>
    <mergeCell ref="AR56:AS56"/>
    <mergeCell ref="BA56:BB56"/>
    <mergeCell ref="BJ56:BK56"/>
    <mergeCell ref="BS56:BT56"/>
    <mergeCell ref="BU52:CA52"/>
    <mergeCell ref="CB52:CB53"/>
    <mergeCell ref="CC52:CC53"/>
    <mergeCell ref="A55:B55"/>
    <mergeCell ref="I55:J55"/>
    <mergeCell ref="R55:S55"/>
    <mergeCell ref="Z55:AA55"/>
    <mergeCell ref="AI55:AJ55"/>
    <mergeCell ref="AR55:AS55"/>
    <mergeCell ref="BA55:BB55"/>
    <mergeCell ref="BC52:BI52"/>
    <mergeCell ref="BJ52:BJ53"/>
    <mergeCell ref="BK52:BK53"/>
    <mergeCell ref="BL52:BR52"/>
    <mergeCell ref="BS52:BS53"/>
    <mergeCell ref="BT52:BT53"/>
    <mergeCell ref="AK52:AQ52"/>
    <mergeCell ref="AR52:AR53"/>
    <mergeCell ref="AS52:AS53"/>
    <mergeCell ref="AT52:AZ52"/>
    <mergeCell ref="BA52:BA53"/>
    <mergeCell ref="BB52:BB53"/>
    <mergeCell ref="T52:Y52"/>
    <mergeCell ref="Z52:Z53"/>
    <mergeCell ref="AA52:AA53"/>
    <mergeCell ref="AB52:AH52"/>
    <mergeCell ref="AI52:AI53"/>
    <mergeCell ref="AJ52:AJ53"/>
    <mergeCell ref="BJ47:BK47"/>
    <mergeCell ref="BS47:BT47"/>
    <mergeCell ref="A52:A53"/>
    <mergeCell ref="B52:B53"/>
    <mergeCell ref="C52:H52"/>
    <mergeCell ref="I52:I53"/>
    <mergeCell ref="J52:J53"/>
    <mergeCell ref="K52:Q52"/>
    <mergeCell ref="R52:R53"/>
    <mergeCell ref="S52:S53"/>
    <mergeCell ref="BA46:BB46"/>
    <mergeCell ref="BJ46:BK46"/>
    <mergeCell ref="BS46:BT46"/>
    <mergeCell ref="A47:B47"/>
    <mergeCell ref="I47:J47"/>
    <mergeCell ref="R47:S47"/>
    <mergeCell ref="Z47:AA47"/>
    <mergeCell ref="AI47:AJ47"/>
    <mergeCell ref="AR47:AS47"/>
    <mergeCell ref="BA47:BB47"/>
    <mergeCell ref="A46:B46"/>
    <mergeCell ref="I46:J46"/>
    <mergeCell ref="R46:S46"/>
    <mergeCell ref="Z46:AA46"/>
    <mergeCell ref="AI46:AJ46"/>
    <mergeCell ref="AR46:AS46"/>
    <mergeCell ref="A44:B44"/>
    <mergeCell ref="I44:J44"/>
    <mergeCell ref="R44:S44"/>
    <mergeCell ref="Z44:AA44"/>
    <mergeCell ref="AI44:AJ44"/>
    <mergeCell ref="AR44:AS44"/>
    <mergeCell ref="BA44:BB44"/>
    <mergeCell ref="BJ44:BK44"/>
    <mergeCell ref="BS44:BT44"/>
    <mergeCell ref="A43:B43"/>
    <mergeCell ref="I43:J43"/>
    <mergeCell ref="R43:S43"/>
    <mergeCell ref="Z43:AA43"/>
    <mergeCell ref="AI43:AJ43"/>
    <mergeCell ref="AR43:AS43"/>
    <mergeCell ref="BA43:BB43"/>
    <mergeCell ref="BJ43:BK43"/>
    <mergeCell ref="BS43:BT43"/>
    <mergeCell ref="BA40:BB40"/>
    <mergeCell ref="BJ40:BK40"/>
    <mergeCell ref="BS40:BT40"/>
    <mergeCell ref="A42:B42"/>
    <mergeCell ref="I42:J42"/>
    <mergeCell ref="R42:S42"/>
    <mergeCell ref="Z42:AA42"/>
    <mergeCell ref="AI42:AJ42"/>
    <mergeCell ref="AR42:AS42"/>
    <mergeCell ref="BA42:BB42"/>
    <mergeCell ref="A40:B40"/>
    <mergeCell ref="I40:J40"/>
    <mergeCell ref="R40:S40"/>
    <mergeCell ref="Z40:AA40"/>
    <mergeCell ref="AI40:AJ40"/>
    <mergeCell ref="AR40:AS40"/>
    <mergeCell ref="BJ42:BK42"/>
    <mergeCell ref="BS42:BT42"/>
    <mergeCell ref="A39:B39"/>
    <mergeCell ref="I39:J39"/>
    <mergeCell ref="R39:S39"/>
    <mergeCell ref="Z39:AA39"/>
    <mergeCell ref="AI39:AJ39"/>
    <mergeCell ref="AR39:AS39"/>
    <mergeCell ref="BA39:BB39"/>
    <mergeCell ref="BJ39:BK39"/>
    <mergeCell ref="BS39:BT39"/>
    <mergeCell ref="A38:B38"/>
    <mergeCell ref="I38:J38"/>
    <mergeCell ref="R38:S38"/>
    <mergeCell ref="Z38:AA38"/>
    <mergeCell ref="AI38:AJ38"/>
    <mergeCell ref="AR38:AS38"/>
    <mergeCell ref="BA38:BB38"/>
    <mergeCell ref="BJ38:BK38"/>
    <mergeCell ref="BS38:BT38"/>
    <mergeCell ref="A27:A37"/>
    <mergeCell ref="I27:I37"/>
    <mergeCell ref="R27:R37"/>
    <mergeCell ref="Z27:Z37"/>
    <mergeCell ref="AI27:AI37"/>
    <mergeCell ref="AR27:AR37"/>
    <mergeCell ref="BA27:BA37"/>
    <mergeCell ref="BJ27:BJ37"/>
    <mergeCell ref="BS27:BS37"/>
    <mergeCell ref="AR5:AR15"/>
    <mergeCell ref="BA5:BA15"/>
    <mergeCell ref="BJ5:BJ15"/>
    <mergeCell ref="BS5:BS15"/>
    <mergeCell ref="A16:A26"/>
    <mergeCell ref="I16:I26"/>
    <mergeCell ref="R16:R26"/>
    <mergeCell ref="Z16:Z26"/>
    <mergeCell ref="AI16:AI26"/>
    <mergeCell ref="AR16:AR26"/>
    <mergeCell ref="BA16:BA26"/>
    <mergeCell ref="BJ16:BJ26"/>
    <mergeCell ref="BS16:BS26"/>
    <mergeCell ref="BS3:BS4"/>
    <mergeCell ref="BT3:BT4"/>
    <mergeCell ref="BU3:CA3"/>
    <mergeCell ref="CB3:CB4"/>
    <mergeCell ref="CC3:CC4"/>
    <mergeCell ref="A5:A15"/>
    <mergeCell ref="I5:I15"/>
    <mergeCell ref="R5:R15"/>
    <mergeCell ref="Z5:Z15"/>
    <mergeCell ref="AI5:AI15"/>
    <mergeCell ref="BA3:BA4"/>
    <mergeCell ref="BB3:BB4"/>
    <mergeCell ref="BC3:BI3"/>
    <mergeCell ref="BJ3:BJ4"/>
    <mergeCell ref="BK3:BK4"/>
    <mergeCell ref="BL3:BR3"/>
    <mergeCell ref="AI3:AI4"/>
    <mergeCell ref="AJ3:AJ4"/>
    <mergeCell ref="AK3:AQ3"/>
    <mergeCell ref="AR3:AR4"/>
    <mergeCell ref="AS3:AS4"/>
    <mergeCell ref="AT3:AZ3"/>
    <mergeCell ref="R3:R4"/>
    <mergeCell ref="S3:S4"/>
    <mergeCell ref="T3:Y3"/>
    <mergeCell ref="Z3:Z4"/>
    <mergeCell ref="AA3:AA4"/>
    <mergeCell ref="AB3:AH3"/>
    <mergeCell ref="A3:A4"/>
    <mergeCell ref="B3:B4"/>
    <mergeCell ref="C3:H3"/>
    <mergeCell ref="I3:I4"/>
    <mergeCell ref="J3:J4"/>
    <mergeCell ref="K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H22" sqref="H22"/>
    </sheetView>
  </sheetViews>
  <sheetFormatPr defaultRowHeight="13.5" x14ac:dyDescent="0.25"/>
  <cols>
    <col min="1" max="1" width="7.5703125" style="7" customWidth="1"/>
    <col min="2" max="2" width="6.42578125" style="7" customWidth="1"/>
    <col min="3" max="3" width="8" style="3" customWidth="1"/>
    <col min="4" max="4" width="6.5703125" style="73" customWidth="1"/>
    <col min="5" max="5" width="8.42578125" style="5" customWidth="1"/>
    <col min="6" max="7" width="8" style="3" customWidth="1"/>
    <col min="8" max="8" width="18.42578125" style="3" customWidth="1"/>
    <col min="9" max="9" width="5.85546875" style="7" customWidth="1"/>
    <col min="10" max="10" width="4.85546875" style="7" customWidth="1"/>
    <col min="11" max="16384" width="9.140625" style="7"/>
  </cols>
  <sheetData>
    <row r="1" spans="1:10" ht="12.75" customHeight="1" x14ac:dyDescent="0.25">
      <c r="A1" s="1" t="s">
        <v>0</v>
      </c>
      <c r="B1" s="2"/>
      <c r="D1" s="4"/>
      <c r="H1" s="6"/>
    </row>
    <row r="2" spans="1:10" ht="12.75" customHeight="1" x14ac:dyDescent="0.25">
      <c r="A2" s="1" t="s">
        <v>1</v>
      </c>
      <c r="B2" s="2"/>
      <c r="D2" s="4"/>
      <c r="H2" s="6"/>
    </row>
    <row r="3" spans="1:10" s="8" customFormat="1" ht="11.25" customHeight="1" x14ac:dyDescent="0.25">
      <c r="A3" s="1011" t="s">
        <v>2</v>
      </c>
      <c r="B3" s="1012" t="s">
        <v>3</v>
      </c>
      <c r="C3" s="1015" t="s">
        <v>4</v>
      </c>
      <c r="D3" s="1014"/>
      <c r="E3" s="1014"/>
      <c r="F3" s="1013"/>
      <c r="G3" s="1013"/>
      <c r="H3" s="1013"/>
      <c r="I3" s="915" t="s">
        <v>5</v>
      </c>
      <c r="J3" s="920" t="s">
        <v>6</v>
      </c>
    </row>
    <row r="4" spans="1:10" s="12" customFormat="1" ht="38.25" customHeight="1" x14ac:dyDescent="0.25">
      <c r="A4" s="915"/>
      <c r="B4" s="1012"/>
      <c r="C4" s="9" t="s">
        <v>7</v>
      </c>
      <c r="D4" s="9" t="s">
        <v>6</v>
      </c>
      <c r="E4" s="10" t="s">
        <v>8</v>
      </c>
      <c r="F4" s="9" t="s">
        <v>9</v>
      </c>
      <c r="G4" s="9" t="s">
        <v>10</v>
      </c>
      <c r="H4" s="11" t="s">
        <v>11</v>
      </c>
      <c r="I4" s="916"/>
      <c r="J4" s="921"/>
    </row>
    <row r="5" spans="1:10" s="21" customFormat="1" ht="11.25" customHeight="1" x14ac:dyDescent="0.25">
      <c r="A5" s="1009" t="s">
        <v>12</v>
      </c>
      <c r="B5" s="13" t="s">
        <v>13</v>
      </c>
      <c r="C5" s="14">
        <v>3.35</v>
      </c>
      <c r="D5" s="15">
        <f t="shared" ref="D5:D12" si="0">RANK(C5,C$5:C$12)</f>
        <v>7</v>
      </c>
      <c r="E5" s="16">
        <v>290</v>
      </c>
      <c r="F5" s="17">
        <v>4.4800000000000004</v>
      </c>
      <c r="G5" s="16">
        <v>111</v>
      </c>
      <c r="H5" s="18"/>
      <c r="I5" s="19">
        <f>AVERAGE(C5)</f>
        <v>3.35</v>
      </c>
      <c r="J5" s="20">
        <f t="shared" ref="J5:J12" si="1">RANK(I5,I$5:I$12)</f>
        <v>7</v>
      </c>
    </row>
    <row r="6" spans="1:10" s="21" customFormat="1" ht="11.25" customHeight="1" x14ac:dyDescent="0.25">
      <c r="A6" s="1010"/>
      <c r="B6" s="13" t="s">
        <v>14</v>
      </c>
      <c r="C6" s="14">
        <v>4.1399999999999997</v>
      </c>
      <c r="D6" s="15">
        <f t="shared" si="0"/>
        <v>5</v>
      </c>
      <c r="E6" s="16">
        <v>292</v>
      </c>
      <c r="F6" s="17">
        <v>4.01</v>
      </c>
      <c r="G6" s="16">
        <v>110</v>
      </c>
      <c r="H6" s="18"/>
      <c r="I6" s="19">
        <f t="shared" ref="I6:I12" si="2">AVERAGE(C6)</f>
        <v>4.1399999999999997</v>
      </c>
      <c r="J6" s="20">
        <f t="shared" si="1"/>
        <v>5</v>
      </c>
    </row>
    <row r="7" spans="1:10" s="21" customFormat="1" ht="11.25" customHeight="1" x14ac:dyDescent="0.25">
      <c r="A7" s="1010"/>
      <c r="B7" s="13" t="s">
        <v>15</v>
      </c>
      <c r="C7" s="14">
        <v>2.89</v>
      </c>
      <c r="D7" s="15">
        <f t="shared" si="0"/>
        <v>8</v>
      </c>
      <c r="E7" s="16">
        <v>290.67</v>
      </c>
      <c r="F7" s="17">
        <v>4.17</v>
      </c>
      <c r="G7" s="16">
        <v>108</v>
      </c>
      <c r="H7" s="18"/>
      <c r="I7" s="19">
        <f t="shared" si="2"/>
        <v>2.89</v>
      </c>
      <c r="J7" s="20">
        <f t="shared" si="1"/>
        <v>8</v>
      </c>
    </row>
    <row r="8" spans="1:10" s="21" customFormat="1" ht="11.25" customHeight="1" x14ac:dyDescent="0.25">
      <c r="A8" s="1010"/>
      <c r="B8" s="13" t="s">
        <v>16</v>
      </c>
      <c r="C8" s="14">
        <v>3.72</v>
      </c>
      <c r="D8" s="15">
        <f t="shared" si="0"/>
        <v>6</v>
      </c>
      <c r="E8" s="16">
        <v>299</v>
      </c>
      <c r="F8" s="17">
        <v>3.51</v>
      </c>
      <c r="G8" s="16">
        <v>108</v>
      </c>
      <c r="H8" s="18"/>
      <c r="I8" s="19">
        <f t="shared" si="2"/>
        <v>3.72</v>
      </c>
      <c r="J8" s="20">
        <f t="shared" si="1"/>
        <v>6</v>
      </c>
    </row>
    <row r="9" spans="1:10" s="24" customFormat="1" ht="11.25" customHeight="1" x14ac:dyDescent="0.25">
      <c r="A9" s="1103" t="s">
        <v>17</v>
      </c>
      <c r="B9" s="22" t="s">
        <v>13</v>
      </c>
      <c r="C9" s="14">
        <v>5.34</v>
      </c>
      <c r="D9" s="15">
        <f t="shared" si="0"/>
        <v>1</v>
      </c>
      <c r="E9" s="16">
        <v>349</v>
      </c>
      <c r="F9" s="17">
        <v>5.12</v>
      </c>
      <c r="G9" s="16">
        <v>113</v>
      </c>
      <c r="H9" s="23">
        <f>(C9-C5)/140*1000</f>
        <v>14.214285714285712</v>
      </c>
      <c r="I9" s="19">
        <f t="shared" si="2"/>
        <v>5.34</v>
      </c>
      <c r="J9" s="20">
        <f t="shared" si="1"/>
        <v>1</v>
      </c>
    </row>
    <row r="10" spans="1:10" s="24" customFormat="1" ht="11.25" customHeight="1" x14ac:dyDescent="0.25">
      <c r="A10" s="1103"/>
      <c r="B10" s="22" t="s">
        <v>14</v>
      </c>
      <c r="C10" s="14">
        <v>5</v>
      </c>
      <c r="D10" s="15">
        <f t="shared" si="0"/>
        <v>2</v>
      </c>
      <c r="E10" s="16">
        <v>357</v>
      </c>
      <c r="F10" s="17">
        <v>4.2</v>
      </c>
      <c r="G10" s="16">
        <v>113.67</v>
      </c>
      <c r="H10" s="23">
        <f t="shared" ref="H10:H12" si="3">(C10-C6)/140*1000</f>
        <v>6.142857142857145</v>
      </c>
      <c r="I10" s="19">
        <f t="shared" si="2"/>
        <v>5</v>
      </c>
      <c r="J10" s="20">
        <f t="shared" si="1"/>
        <v>2</v>
      </c>
    </row>
    <row r="11" spans="1:10" s="24" customFormat="1" ht="11.25" customHeight="1" x14ac:dyDescent="0.25">
      <c r="A11" s="1103"/>
      <c r="B11" s="22" t="s">
        <v>15</v>
      </c>
      <c r="C11" s="14">
        <v>4.5</v>
      </c>
      <c r="D11" s="15">
        <f t="shared" si="0"/>
        <v>4</v>
      </c>
      <c r="E11" s="16">
        <v>363</v>
      </c>
      <c r="F11" s="17">
        <v>4.24</v>
      </c>
      <c r="G11" s="16">
        <v>111</v>
      </c>
      <c r="H11" s="23">
        <f t="shared" si="3"/>
        <v>11.5</v>
      </c>
      <c r="I11" s="19">
        <f t="shared" si="2"/>
        <v>4.5</v>
      </c>
      <c r="J11" s="20">
        <f t="shared" si="1"/>
        <v>4</v>
      </c>
    </row>
    <row r="12" spans="1:10" s="24" customFormat="1" ht="11.25" customHeight="1" x14ac:dyDescent="0.25">
      <c r="A12" s="1103"/>
      <c r="B12" s="22" t="s">
        <v>16</v>
      </c>
      <c r="C12" s="14">
        <v>4.7300000000000004</v>
      </c>
      <c r="D12" s="15">
        <f t="shared" si="0"/>
        <v>3</v>
      </c>
      <c r="E12" s="16">
        <v>319</v>
      </c>
      <c r="F12" s="17">
        <v>4.21</v>
      </c>
      <c r="G12" s="16">
        <v>113</v>
      </c>
      <c r="H12" s="23">
        <f t="shared" si="3"/>
        <v>7.2142857142857153</v>
      </c>
      <c r="I12" s="19">
        <f t="shared" si="2"/>
        <v>4.7300000000000004</v>
      </c>
      <c r="J12" s="20">
        <f t="shared" si="1"/>
        <v>3</v>
      </c>
    </row>
    <row r="13" spans="1:10" s="24" customFormat="1" ht="6" customHeight="1" x14ac:dyDescent="0.25">
      <c r="A13" s="25"/>
      <c r="B13" s="13"/>
      <c r="C13" s="26"/>
      <c r="D13" s="15"/>
      <c r="E13" s="27"/>
      <c r="F13" s="27"/>
      <c r="G13" s="27"/>
      <c r="H13" s="23"/>
      <c r="I13" s="19"/>
      <c r="J13" s="20"/>
    </row>
    <row r="14" spans="1:10" s="21" customFormat="1" ht="11.25" customHeight="1" x14ac:dyDescent="0.25">
      <c r="A14" s="1018" t="s">
        <v>18</v>
      </c>
      <c r="B14" s="1020"/>
      <c r="C14" s="29"/>
      <c r="D14" s="30"/>
      <c r="E14" s="27"/>
      <c r="F14" s="27"/>
      <c r="G14" s="27"/>
      <c r="H14" s="18"/>
      <c r="I14" s="19"/>
      <c r="J14" s="31"/>
    </row>
    <row r="15" spans="1:10" s="35" customFormat="1" ht="12" customHeight="1" x14ac:dyDescent="0.25">
      <c r="A15" s="1021" t="s">
        <v>19</v>
      </c>
      <c r="B15" s="1023"/>
      <c r="C15" s="17" t="s">
        <v>20</v>
      </c>
      <c r="D15" s="32"/>
      <c r="E15" s="17">
        <v>11.23</v>
      </c>
      <c r="F15" s="17">
        <v>0.14000000000000001</v>
      </c>
      <c r="G15" s="17" t="s">
        <v>20</v>
      </c>
      <c r="H15" s="33"/>
      <c r="I15" s="19"/>
      <c r="J15" s="34"/>
    </row>
    <row r="16" spans="1:10" s="35" customFormat="1" ht="12" customHeight="1" x14ac:dyDescent="0.25">
      <c r="A16" s="1021" t="s">
        <v>21</v>
      </c>
      <c r="B16" s="1023"/>
      <c r="C16" s="17" t="s">
        <v>20</v>
      </c>
      <c r="D16" s="32"/>
      <c r="E16" s="17">
        <v>11.13</v>
      </c>
      <c r="F16" s="17">
        <v>0.32</v>
      </c>
      <c r="G16" s="17" t="s">
        <v>20</v>
      </c>
      <c r="H16" s="33"/>
      <c r="I16" s="19"/>
      <c r="J16" s="34"/>
    </row>
    <row r="17" spans="1:10" s="35" customFormat="1" ht="11.25" customHeight="1" x14ac:dyDescent="0.25">
      <c r="A17" s="36"/>
      <c r="B17" s="37"/>
      <c r="C17" s="6"/>
      <c r="D17" s="30"/>
      <c r="E17" s="6"/>
      <c r="F17" s="6"/>
      <c r="G17" s="6"/>
      <c r="H17" s="33"/>
      <c r="I17" s="19"/>
      <c r="J17" s="34"/>
    </row>
    <row r="18" spans="1:10" s="21" customFormat="1" ht="13.5" customHeight="1" x14ac:dyDescent="0.25">
      <c r="A18" s="1018" t="s">
        <v>12</v>
      </c>
      <c r="B18" s="1020"/>
      <c r="C18" s="30">
        <f>AVERAGE(C5:C8)</f>
        <v>3.5250000000000004</v>
      </c>
      <c r="D18" s="15">
        <f>RANK(C18,C$18:C$19)</f>
        <v>2</v>
      </c>
      <c r="E18" s="38">
        <f>AVERAGE(E5:E8)</f>
        <v>292.91750000000002</v>
      </c>
      <c r="F18" s="30">
        <f>AVERAGE(F5:F8)</f>
        <v>4.0425000000000004</v>
      </c>
      <c r="G18" s="38">
        <f>AVERAGE(G5:G8)</f>
        <v>109.25</v>
      </c>
      <c r="H18" s="18"/>
      <c r="I18" s="19">
        <f t="shared" ref="I18:I19" si="4">AVERAGE(C18)</f>
        <v>3.5250000000000004</v>
      </c>
      <c r="J18" s="20">
        <f>RANK(I18,I$18:I$19)</f>
        <v>2</v>
      </c>
    </row>
    <row r="19" spans="1:10" s="21" customFormat="1" ht="15" customHeight="1" x14ac:dyDescent="0.25">
      <c r="A19" s="1018" t="s">
        <v>17</v>
      </c>
      <c r="B19" s="1020"/>
      <c r="C19" s="30">
        <f>AVERAGE(C9:C12)</f>
        <v>4.8925000000000001</v>
      </c>
      <c r="D19" s="15">
        <f>RANK(C19,C$18:C$19)</f>
        <v>1</v>
      </c>
      <c r="E19" s="38">
        <f>AVERAGE(E9:E12)</f>
        <v>347</v>
      </c>
      <c r="F19" s="30">
        <f>AVERAGE(F9:F12)</f>
        <v>4.4424999999999999</v>
      </c>
      <c r="G19" s="38">
        <f>AVERAGE(G9:G12)</f>
        <v>112.6675</v>
      </c>
      <c r="H19" s="18">
        <f>(C19-C18)/140*1000</f>
        <v>9.7678571428571406</v>
      </c>
      <c r="I19" s="19">
        <f t="shared" si="4"/>
        <v>4.8925000000000001</v>
      </c>
      <c r="J19" s="20">
        <f>RANK(I19,I$18:I$19)</f>
        <v>1</v>
      </c>
    </row>
    <row r="20" spans="1:10" s="21" customFormat="1" ht="6.75" customHeight="1" x14ac:dyDescent="0.25">
      <c r="A20" s="26"/>
      <c r="B20" s="39"/>
      <c r="C20" s="27"/>
      <c r="D20" s="30"/>
      <c r="E20" s="27"/>
      <c r="F20" s="27"/>
      <c r="G20" s="27"/>
      <c r="H20" s="18"/>
      <c r="I20" s="19"/>
      <c r="J20" s="31"/>
    </row>
    <row r="21" spans="1:10" s="35" customFormat="1" ht="12.75" customHeight="1" x14ac:dyDescent="0.25">
      <c r="A21" s="1021" t="s">
        <v>22</v>
      </c>
      <c r="B21" s="1023"/>
      <c r="C21" s="17">
        <v>1.24</v>
      </c>
      <c r="D21" s="40"/>
      <c r="E21" s="17">
        <v>6.84</v>
      </c>
      <c r="F21" s="17" t="s">
        <v>20</v>
      </c>
      <c r="G21" s="17">
        <v>0.36</v>
      </c>
      <c r="H21" s="33"/>
      <c r="I21" s="19"/>
      <c r="J21" s="41"/>
    </row>
    <row r="22" spans="1:10" s="43" customFormat="1" ht="12.75" customHeight="1" x14ac:dyDescent="0.25">
      <c r="A22" s="1025" t="s">
        <v>23</v>
      </c>
      <c r="B22" s="1027"/>
      <c r="C22" s="17">
        <v>16.72</v>
      </c>
      <c r="D22" s="32"/>
      <c r="E22" s="17">
        <v>1.22</v>
      </c>
      <c r="F22" s="17">
        <v>5.42</v>
      </c>
      <c r="G22" s="17">
        <v>0.18</v>
      </c>
      <c r="H22" s="33"/>
      <c r="I22" s="19"/>
      <c r="J22" s="42"/>
    </row>
    <row r="23" spans="1:10" s="21" customFormat="1" ht="9.75" customHeight="1" x14ac:dyDescent="0.25">
      <c r="A23" s="926" t="s">
        <v>24</v>
      </c>
      <c r="B23" s="1024"/>
      <c r="C23" s="6"/>
      <c r="D23" s="30"/>
      <c r="E23" s="6"/>
      <c r="F23" s="6"/>
      <c r="G23" s="6"/>
      <c r="H23" s="18"/>
      <c r="I23" s="19"/>
      <c r="J23" s="20"/>
    </row>
    <row r="24" spans="1:10" s="21" customFormat="1" ht="12" customHeight="1" x14ac:dyDescent="0.25">
      <c r="A24" s="1018" t="s">
        <v>13</v>
      </c>
      <c r="B24" s="1020"/>
      <c r="C24" s="30">
        <f>AVERAGE(C5,C9)</f>
        <v>4.3449999999999998</v>
      </c>
      <c r="D24" s="38">
        <f>RANK(C24,C$24:C$27)</f>
        <v>2</v>
      </c>
      <c r="E24" s="38">
        <f t="shared" ref="E24:G27" si="5">AVERAGE(E5,E9)</f>
        <v>319.5</v>
      </c>
      <c r="F24" s="30">
        <f t="shared" si="5"/>
        <v>4.8000000000000007</v>
      </c>
      <c r="G24" s="38">
        <f t="shared" si="5"/>
        <v>112</v>
      </c>
      <c r="H24" s="18">
        <f>(H9)</f>
        <v>14.214285714285712</v>
      </c>
      <c r="I24" s="19">
        <f t="shared" ref="I24:I27" si="6">AVERAGE(C24)</f>
        <v>4.3449999999999998</v>
      </c>
      <c r="J24" s="20">
        <f>RANK(I24,I$24:I$27)</f>
        <v>2</v>
      </c>
    </row>
    <row r="25" spans="1:10" s="21" customFormat="1" ht="12" customHeight="1" x14ac:dyDescent="0.25">
      <c r="A25" s="1018" t="s">
        <v>14</v>
      </c>
      <c r="B25" s="1020"/>
      <c r="C25" s="30">
        <f>AVERAGE(C6,C10)</f>
        <v>4.57</v>
      </c>
      <c r="D25" s="38">
        <f>RANK(C25,C$24:C$27)</f>
        <v>1</v>
      </c>
      <c r="E25" s="38">
        <f t="shared" si="5"/>
        <v>324.5</v>
      </c>
      <c r="F25" s="30">
        <f t="shared" si="5"/>
        <v>4.1050000000000004</v>
      </c>
      <c r="G25" s="38">
        <f t="shared" si="5"/>
        <v>111.83500000000001</v>
      </c>
      <c r="H25" s="18">
        <f>(H10)</f>
        <v>6.142857142857145</v>
      </c>
      <c r="I25" s="19">
        <f t="shared" si="6"/>
        <v>4.57</v>
      </c>
      <c r="J25" s="20">
        <f>RANK(I25,I$24:I$27)</f>
        <v>1</v>
      </c>
    </row>
    <row r="26" spans="1:10" s="21" customFormat="1" ht="12" customHeight="1" x14ac:dyDescent="0.25">
      <c r="A26" s="1018" t="s">
        <v>15</v>
      </c>
      <c r="B26" s="1020"/>
      <c r="C26" s="30">
        <f>AVERAGE(C7,C11)</f>
        <v>3.6950000000000003</v>
      </c>
      <c r="D26" s="38">
        <f>RANK(C26,C$24:C$27)</f>
        <v>4</v>
      </c>
      <c r="E26" s="38">
        <f t="shared" si="5"/>
        <v>326.83500000000004</v>
      </c>
      <c r="F26" s="30">
        <f t="shared" si="5"/>
        <v>4.2050000000000001</v>
      </c>
      <c r="G26" s="38">
        <f t="shared" si="5"/>
        <v>109.5</v>
      </c>
      <c r="H26" s="18">
        <f>(H11)</f>
        <v>11.5</v>
      </c>
      <c r="I26" s="19">
        <f t="shared" si="6"/>
        <v>3.6950000000000003</v>
      </c>
      <c r="J26" s="20">
        <f>RANK(I26,I$24:I$27)</f>
        <v>4</v>
      </c>
    </row>
    <row r="27" spans="1:10" s="21" customFormat="1" ht="12" customHeight="1" x14ac:dyDescent="0.25">
      <c r="A27" s="1018" t="s">
        <v>16</v>
      </c>
      <c r="B27" s="1020"/>
      <c r="C27" s="30">
        <f>AVERAGE(C8,C12)</f>
        <v>4.2250000000000005</v>
      </c>
      <c r="D27" s="38">
        <f>RANK(C27,C$24:C$27)</f>
        <v>3</v>
      </c>
      <c r="E27" s="38">
        <f t="shared" si="5"/>
        <v>309</v>
      </c>
      <c r="F27" s="30">
        <f t="shared" si="5"/>
        <v>3.86</v>
      </c>
      <c r="G27" s="38">
        <f t="shared" si="5"/>
        <v>110.5</v>
      </c>
      <c r="H27" s="18">
        <f>(H12)</f>
        <v>7.2142857142857153</v>
      </c>
      <c r="I27" s="19">
        <f t="shared" si="6"/>
        <v>4.2250000000000005</v>
      </c>
      <c r="J27" s="20">
        <f>RANK(I27,I$24:I$27)</f>
        <v>3</v>
      </c>
    </row>
    <row r="28" spans="1:10" s="21" customFormat="1" ht="6" customHeight="1" x14ac:dyDescent="0.25">
      <c r="A28" s="26"/>
      <c r="B28" s="39"/>
      <c r="C28" s="6"/>
      <c r="D28" s="30"/>
      <c r="E28" s="6"/>
      <c r="F28" s="6"/>
      <c r="G28" s="6"/>
      <c r="H28" s="18"/>
      <c r="I28" s="19"/>
      <c r="J28" s="31"/>
    </row>
    <row r="29" spans="1:10" s="35" customFormat="1" ht="13.5" customHeight="1" x14ac:dyDescent="0.25">
      <c r="A29" s="1021" t="s">
        <v>22</v>
      </c>
      <c r="B29" s="1023"/>
      <c r="C29" s="17" t="s">
        <v>20</v>
      </c>
      <c r="D29" s="32"/>
      <c r="E29" s="17">
        <v>7.94</v>
      </c>
      <c r="F29" s="17">
        <v>0.1</v>
      </c>
      <c r="G29" s="17" t="s">
        <v>20</v>
      </c>
      <c r="H29" s="33"/>
      <c r="I29" s="19"/>
      <c r="J29" s="34"/>
    </row>
    <row r="30" spans="1:10" s="43" customFormat="1" ht="13.5" customHeight="1" x14ac:dyDescent="0.25">
      <c r="A30" s="1025" t="s">
        <v>25</v>
      </c>
      <c r="B30" s="1027"/>
      <c r="C30" s="17">
        <v>11.97</v>
      </c>
      <c r="D30" s="32"/>
      <c r="E30" s="17">
        <v>1.97</v>
      </c>
      <c r="F30" s="17">
        <v>1.85</v>
      </c>
      <c r="G30" s="17">
        <v>2.67</v>
      </c>
      <c r="H30" s="33"/>
      <c r="I30" s="19"/>
      <c r="J30" s="44"/>
    </row>
    <row r="31" spans="1:10" s="12" customFormat="1" ht="10.5" customHeight="1" x14ac:dyDescent="0.25">
      <c r="A31" s="926" t="s">
        <v>26</v>
      </c>
      <c r="B31" s="1024"/>
      <c r="C31" s="45">
        <f>AVERAGE(C24:C27)</f>
        <v>4.2087500000000002</v>
      </c>
      <c r="D31" s="46"/>
      <c r="E31" s="47">
        <f>AVERAGE(E24:E27)</f>
        <v>319.95875000000001</v>
      </c>
      <c r="F31" s="45">
        <f>AVERAGE(F24:F27)</f>
        <v>4.2425000000000006</v>
      </c>
      <c r="G31" s="47">
        <f>AVERAGE(G24:G27)</f>
        <v>110.95875000000001</v>
      </c>
      <c r="H31" s="48"/>
      <c r="I31" s="19">
        <f>AVERAGE(C31)</f>
        <v>4.2087500000000002</v>
      </c>
      <c r="J31" s="49"/>
    </row>
    <row r="32" spans="1:10" s="12" customFormat="1" ht="3.75" customHeight="1" x14ac:dyDescent="0.25">
      <c r="A32" s="50"/>
      <c r="B32" s="51"/>
      <c r="C32" s="6"/>
      <c r="D32" s="30"/>
      <c r="E32" s="52"/>
      <c r="F32" s="6"/>
      <c r="G32" s="6"/>
      <c r="H32" s="48"/>
      <c r="I32" s="49"/>
      <c r="J32" s="49"/>
    </row>
    <row r="33" spans="1:10" s="55" customFormat="1" ht="12.75" customHeight="1" x14ac:dyDescent="0.25">
      <c r="A33" s="1028" t="s">
        <v>27</v>
      </c>
      <c r="B33" s="1030"/>
      <c r="C33" s="6" t="s">
        <v>28</v>
      </c>
      <c r="D33" s="30"/>
      <c r="E33" s="53"/>
      <c r="F33" s="6"/>
      <c r="G33" s="6"/>
      <c r="H33" s="18"/>
      <c r="I33" s="54"/>
      <c r="J33" s="54"/>
    </row>
    <row r="34" spans="1:10" s="55" customFormat="1" ht="10.5" customHeight="1" x14ac:dyDescent="0.25">
      <c r="A34" s="1028" t="s">
        <v>29</v>
      </c>
      <c r="B34" s="1029"/>
      <c r="C34" s="29" t="s">
        <v>30</v>
      </c>
      <c r="D34" s="30"/>
      <c r="E34" s="56"/>
      <c r="F34" s="57"/>
      <c r="G34" s="57"/>
      <c r="H34" s="58"/>
      <c r="I34" s="54"/>
      <c r="J34" s="54"/>
    </row>
    <row r="35" spans="1:10" s="21" customFormat="1" ht="9.75" customHeight="1" x14ac:dyDescent="0.25">
      <c r="A35" s="926" t="s">
        <v>31</v>
      </c>
      <c r="B35" s="927"/>
      <c r="C35" s="29"/>
      <c r="D35" s="30"/>
      <c r="E35" s="52"/>
      <c r="F35" s="6"/>
      <c r="G35" s="6"/>
      <c r="H35" s="18"/>
      <c r="I35" s="31"/>
      <c r="J35" s="31"/>
    </row>
    <row r="36" spans="1:10" s="21" customFormat="1" ht="10.5" customHeight="1" x14ac:dyDescent="0.25">
      <c r="A36" s="1018" t="s">
        <v>12</v>
      </c>
      <c r="B36" s="1019"/>
      <c r="C36" s="60" t="s">
        <v>32</v>
      </c>
      <c r="D36" s="38"/>
      <c r="E36" s="52" t="s">
        <v>33</v>
      </c>
      <c r="F36" s="6"/>
      <c r="G36" s="6"/>
      <c r="H36" s="18"/>
      <c r="I36" s="31"/>
      <c r="J36" s="31"/>
    </row>
    <row r="37" spans="1:10" s="21" customFormat="1" ht="10.5" customHeight="1" x14ac:dyDescent="0.25">
      <c r="A37" s="1018" t="s">
        <v>17</v>
      </c>
      <c r="B37" s="1019"/>
      <c r="C37" s="60" t="s">
        <v>34</v>
      </c>
      <c r="D37" s="38"/>
      <c r="E37" s="52"/>
      <c r="F37" s="6"/>
      <c r="G37" s="6"/>
      <c r="H37" s="18"/>
      <c r="I37" s="31"/>
      <c r="J37" s="31"/>
    </row>
    <row r="38" spans="1:10" s="2" customFormat="1" ht="10.5" customHeight="1" x14ac:dyDescent="0.25">
      <c r="A38" s="1031" t="s">
        <v>35</v>
      </c>
      <c r="B38" s="1032"/>
      <c r="C38" s="60" t="s">
        <v>34</v>
      </c>
      <c r="D38" s="4"/>
      <c r="E38" s="61"/>
      <c r="F38" s="61"/>
      <c r="G38" s="61"/>
      <c r="H38" s="62"/>
      <c r="I38" s="63"/>
      <c r="J38" s="63"/>
    </row>
    <row r="39" spans="1:10" s="21" customFormat="1" ht="6" customHeight="1" x14ac:dyDescent="0.25">
      <c r="A39" s="26"/>
      <c r="B39" s="27"/>
      <c r="C39" s="29"/>
      <c r="D39" s="38"/>
      <c r="E39" s="52"/>
      <c r="F39" s="6"/>
      <c r="G39" s="6"/>
      <c r="H39" s="18"/>
      <c r="I39" s="31"/>
      <c r="J39" s="31"/>
    </row>
    <row r="40" spans="1:10" s="21" customFormat="1" ht="10.5" customHeight="1" x14ac:dyDescent="0.25">
      <c r="A40" s="926" t="s">
        <v>3</v>
      </c>
      <c r="B40" s="927"/>
      <c r="C40" s="64"/>
      <c r="D40" s="30"/>
      <c r="E40" s="52"/>
      <c r="F40" s="6"/>
      <c r="G40" s="6"/>
      <c r="H40" s="18"/>
      <c r="I40" s="31"/>
      <c r="J40" s="31"/>
    </row>
    <row r="41" spans="1:10" s="21" customFormat="1" ht="10.5" customHeight="1" x14ac:dyDescent="0.25">
      <c r="A41" s="1018" t="s">
        <v>13</v>
      </c>
      <c r="B41" s="1019"/>
      <c r="C41" s="65" t="s">
        <v>36</v>
      </c>
      <c r="D41" s="30"/>
      <c r="E41" s="52"/>
      <c r="F41" s="6"/>
      <c r="G41" s="6"/>
      <c r="H41" s="18"/>
      <c r="I41" s="31"/>
      <c r="J41" s="31"/>
    </row>
    <row r="42" spans="1:10" s="21" customFormat="1" ht="10.5" customHeight="1" x14ac:dyDescent="0.25">
      <c r="A42" s="1018" t="s">
        <v>14</v>
      </c>
      <c r="B42" s="1019"/>
      <c r="C42" s="66" t="s">
        <v>37</v>
      </c>
      <c r="D42" s="30"/>
      <c r="E42" s="52"/>
      <c r="F42" s="6"/>
      <c r="G42" s="6"/>
      <c r="H42" s="18"/>
      <c r="I42" s="31"/>
      <c r="J42" s="31"/>
    </row>
    <row r="43" spans="1:10" s="21" customFormat="1" ht="10.5" customHeight="1" x14ac:dyDescent="0.25">
      <c r="A43" s="1018" t="s">
        <v>15</v>
      </c>
      <c r="B43" s="1019"/>
      <c r="C43" s="65" t="s">
        <v>38</v>
      </c>
      <c r="D43" s="30"/>
      <c r="E43" s="52"/>
      <c r="F43" s="6"/>
      <c r="G43" s="6"/>
      <c r="H43" s="18"/>
      <c r="I43" s="31"/>
      <c r="J43" s="31"/>
    </row>
    <row r="44" spans="1:10" s="21" customFormat="1" ht="10.5" customHeight="1" x14ac:dyDescent="0.25">
      <c r="A44" s="1018" t="s">
        <v>16</v>
      </c>
      <c r="B44" s="1019"/>
      <c r="C44" s="65" t="s">
        <v>39</v>
      </c>
      <c r="D44" s="30"/>
      <c r="E44" s="52"/>
      <c r="F44" s="6"/>
      <c r="G44" s="6"/>
      <c r="H44" s="18"/>
      <c r="I44" s="31"/>
      <c r="J44" s="31"/>
    </row>
    <row r="45" spans="1:10" s="2" customFormat="1" ht="27" customHeight="1" x14ac:dyDescent="0.25">
      <c r="A45" s="1034" t="s">
        <v>40</v>
      </c>
      <c r="B45" s="1035"/>
      <c r="C45" s="67" t="s">
        <v>30</v>
      </c>
      <c r="D45" s="68"/>
      <c r="E45" s="69"/>
      <c r="F45" s="69"/>
      <c r="G45" s="69"/>
      <c r="H45" s="70"/>
      <c r="I45" s="71"/>
      <c r="J45" s="71"/>
    </row>
    <row r="47" spans="1:10" ht="12.75" customHeight="1" x14ac:dyDescent="0.25">
      <c r="C47" s="72"/>
    </row>
    <row r="48" spans="1:10" ht="12.75" customHeight="1" x14ac:dyDescent="0.25">
      <c r="C48" s="72"/>
    </row>
    <row r="49" spans="3:3" ht="12.75" customHeight="1" x14ac:dyDescent="0.25">
      <c r="C49" s="72"/>
    </row>
    <row r="50" spans="3:3" ht="12.75" customHeight="1" x14ac:dyDescent="0.25">
      <c r="C50" s="72"/>
    </row>
    <row r="51" spans="3:3" ht="12.75" customHeight="1" x14ac:dyDescent="0.25">
      <c r="C51" s="72"/>
    </row>
    <row r="52" spans="3:3" ht="12.75" customHeight="1" x14ac:dyDescent="0.25">
      <c r="C52" s="72"/>
    </row>
  </sheetData>
  <mergeCells count="34">
    <mergeCell ref="A42:B42"/>
    <mergeCell ref="A43:B43"/>
    <mergeCell ref="A44:B44"/>
    <mergeCell ref="A45:B45"/>
    <mergeCell ref="A35:B35"/>
    <mergeCell ref="A36:B36"/>
    <mergeCell ref="A37:B37"/>
    <mergeCell ref="A38:B38"/>
    <mergeCell ref="A40:B40"/>
    <mergeCell ref="A41:B41"/>
    <mergeCell ref="A34:B34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3:B33"/>
    <mergeCell ref="J3:J4"/>
    <mergeCell ref="A5:A8"/>
    <mergeCell ref="A19:B19"/>
    <mergeCell ref="A3:A4"/>
    <mergeCell ref="B3:B4"/>
    <mergeCell ref="C3:H3"/>
    <mergeCell ref="I3:I4"/>
    <mergeCell ref="A9:A12"/>
    <mergeCell ref="A14:B14"/>
    <mergeCell ref="A15:B15"/>
    <mergeCell ref="A16:B16"/>
    <mergeCell ref="A18:B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4"/>
  <sheetViews>
    <sheetView workbookViewId="0">
      <selection activeCell="F9" sqref="F9"/>
    </sheetView>
  </sheetViews>
  <sheetFormatPr defaultRowHeight="12.75" x14ac:dyDescent="0.2"/>
  <cols>
    <col min="1" max="1" width="6.85546875" style="83" customWidth="1"/>
    <col min="2" max="2" width="8.5703125" style="83" customWidth="1"/>
    <col min="3" max="3" width="6.140625" style="169" customWidth="1"/>
    <col min="4" max="4" width="4" style="242" customWidth="1"/>
    <col min="5" max="5" width="7.85546875" style="169" customWidth="1"/>
    <col min="6" max="6" width="8.85546875" style="169" customWidth="1"/>
    <col min="7" max="7" width="6.140625" style="169" customWidth="1"/>
    <col min="8" max="8" width="12.140625" style="169" customWidth="1"/>
    <col min="9" max="9" width="5.85546875" style="169" customWidth="1"/>
    <col min="10" max="10" width="4.140625" style="242" customWidth="1"/>
    <col min="11" max="11" width="9" style="169" customWidth="1"/>
    <col min="12" max="12" width="7" style="169" customWidth="1"/>
    <col min="13" max="13" width="5.7109375" style="169" customWidth="1"/>
    <col min="14" max="14" width="8.42578125" style="169" customWidth="1"/>
    <col min="15" max="15" width="12.85546875" style="169" customWidth="1"/>
    <col min="16" max="16" width="7.7109375" style="83" customWidth="1"/>
    <col min="17" max="17" width="10.7109375" style="83" customWidth="1"/>
    <col min="18" max="18" width="11.5703125" style="169" customWidth="1"/>
    <col min="19" max="19" width="11.5703125" style="242" customWidth="1"/>
    <col min="20" max="22" width="11.5703125" style="169" customWidth="1"/>
    <col min="23" max="23" width="14.140625" style="169" customWidth="1"/>
    <col min="24" max="24" width="18.28515625" style="169" customWidth="1"/>
    <col min="25" max="25" width="7.7109375" style="83" customWidth="1"/>
    <col min="26" max="26" width="10.7109375" style="83" customWidth="1"/>
    <col min="27" max="27" width="8.140625" style="169" customWidth="1"/>
    <col min="28" max="28" width="8.140625" style="242" customWidth="1"/>
    <col min="29" max="32" width="8.140625" style="169" customWidth="1"/>
    <col min="33" max="33" width="12.140625" style="169" customWidth="1"/>
    <col min="34" max="35" width="7" style="83" customWidth="1"/>
    <col min="36" max="16384" width="9.140625" style="83"/>
  </cols>
  <sheetData>
    <row r="1" spans="1:35" ht="12.75" customHeight="1" x14ac:dyDescent="0.2">
      <c r="A1" s="173" t="s">
        <v>140</v>
      </c>
      <c r="B1" s="173"/>
      <c r="C1" s="76"/>
      <c r="D1" s="174"/>
      <c r="E1" s="76"/>
      <c r="F1" s="76"/>
      <c r="G1" s="76"/>
      <c r="H1" s="76"/>
      <c r="I1" s="76"/>
      <c r="J1" s="174"/>
      <c r="K1" s="76"/>
      <c r="L1" s="76"/>
      <c r="M1" s="76"/>
      <c r="N1" s="76"/>
      <c r="O1" s="76"/>
      <c r="P1" s="79" t="s">
        <v>141</v>
      </c>
      <c r="Q1" s="173"/>
      <c r="R1" s="76"/>
      <c r="S1" s="174"/>
      <c r="T1" s="76"/>
      <c r="U1" s="76"/>
      <c r="V1" s="76"/>
      <c r="W1" s="76"/>
      <c r="X1" s="76"/>
      <c r="Y1" s="79" t="s">
        <v>141</v>
      </c>
      <c r="Z1" s="173"/>
      <c r="AA1" s="76"/>
      <c r="AB1" s="174"/>
      <c r="AC1" s="76"/>
      <c r="AD1" s="76"/>
      <c r="AE1" s="76"/>
      <c r="AF1" s="76"/>
      <c r="AG1" s="76"/>
    </row>
    <row r="2" spans="1:35" ht="12.75" customHeight="1" x14ac:dyDescent="0.2">
      <c r="A2" s="175" t="s">
        <v>86</v>
      </c>
      <c r="B2" s="79"/>
      <c r="C2" s="76"/>
      <c r="D2" s="176"/>
      <c r="E2" s="76"/>
      <c r="F2" s="76"/>
      <c r="G2" s="76"/>
      <c r="H2" s="76"/>
      <c r="I2" s="76"/>
      <c r="J2" s="176"/>
      <c r="K2" s="76"/>
      <c r="L2" s="76"/>
      <c r="M2" s="76"/>
      <c r="N2" s="76"/>
      <c r="O2" s="76"/>
      <c r="P2" s="175"/>
      <c r="Q2" s="79"/>
      <c r="R2" s="76"/>
      <c r="S2" s="176"/>
      <c r="T2" s="76"/>
      <c r="U2" s="76"/>
      <c r="V2" s="76"/>
      <c r="W2" s="76"/>
      <c r="X2" s="76"/>
      <c r="Y2" s="175"/>
      <c r="Z2" s="79"/>
      <c r="AA2" s="76"/>
      <c r="AB2" s="176"/>
      <c r="AC2" s="76"/>
      <c r="AD2" s="76"/>
      <c r="AE2" s="76"/>
      <c r="AF2" s="76"/>
      <c r="AG2" s="76"/>
    </row>
    <row r="3" spans="1:35" s="177" customFormat="1" ht="11.25" customHeight="1" x14ac:dyDescent="0.25">
      <c r="A3" s="984" t="s">
        <v>2</v>
      </c>
      <c r="B3" s="842" t="s">
        <v>3</v>
      </c>
      <c r="C3" s="985" t="s">
        <v>142</v>
      </c>
      <c r="D3" s="986"/>
      <c r="E3" s="986"/>
      <c r="F3" s="985"/>
      <c r="G3" s="985"/>
      <c r="H3" s="985"/>
      <c r="I3" s="985" t="s">
        <v>143</v>
      </c>
      <c r="J3" s="986"/>
      <c r="K3" s="986"/>
      <c r="L3" s="985"/>
      <c r="M3" s="985"/>
      <c r="N3" s="985"/>
      <c r="O3" s="985"/>
      <c r="P3" s="984" t="s">
        <v>2</v>
      </c>
      <c r="Q3" s="842" t="s">
        <v>3</v>
      </c>
      <c r="R3" s="985" t="s">
        <v>144</v>
      </c>
      <c r="S3" s="986"/>
      <c r="T3" s="986"/>
      <c r="U3" s="986"/>
      <c r="V3" s="985"/>
      <c r="W3" s="985"/>
      <c r="X3" s="985"/>
      <c r="Y3" s="984" t="s">
        <v>2</v>
      </c>
      <c r="Z3" s="842" t="s">
        <v>3</v>
      </c>
      <c r="AA3" s="991" t="s">
        <v>145</v>
      </c>
      <c r="AB3" s="992"/>
      <c r="AC3" s="992"/>
      <c r="AD3" s="992"/>
      <c r="AE3" s="992"/>
      <c r="AF3" s="992"/>
      <c r="AG3" s="993"/>
      <c r="AH3" s="842" t="s">
        <v>5</v>
      </c>
      <c r="AI3" s="987" t="s">
        <v>6</v>
      </c>
    </row>
    <row r="4" spans="1:35" s="133" customFormat="1" ht="49.5" customHeight="1" x14ac:dyDescent="0.25">
      <c r="A4" s="842"/>
      <c r="B4" s="843"/>
      <c r="C4" s="178" t="s">
        <v>7</v>
      </c>
      <c r="D4" s="179" t="s">
        <v>6</v>
      </c>
      <c r="E4" s="180" t="s">
        <v>95</v>
      </c>
      <c r="F4" s="179" t="s">
        <v>96</v>
      </c>
      <c r="G4" s="179" t="s">
        <v>97</v>
      </c>
      <c r="H4" s="181" t="s">
        <v>98</v>
      </c>
      <c r="I4" s="178" t="s">
        <v>7</v>
      </c>
      <c r="J4" s="179" t="s">
        <v>6</v>
      </c>
      <c r="K4" s="180" t="s">
        <v>95</v>
      </c>
      <c r="L4" s="179" t="s">
        <v>96</v>
      </c>
      <c r="M4" s="179" t="s">
        <v>97</v>
      </c>
      <c r="N4" s="179" t="s">
        <v>10</v>
      </c>
      <c r="O4" s="181" t="s">
        <v>98</v>
      </c>
      <c r="P4" s="842"/>
      <c r="Q4" s="843"/>
      <c r="R4" s="178" t="s">
        <v>7</v>
      </c>
      <c r="S4" s="179" t="s">
        <v>6</v>
      </c>
      <c r="T4" s="180" t="s">
        <v>95</v>
      </c>
      <c r="U4" s="179" t="s">
        <v>96</v>
      </c>
      <c r="V4" s="179" t="s">
        <v>97</v>
      </c>
      <c r="W4" s="179" t="s">
        <v>10</v>
      </c>
      <c r="X4" s="181" t="s">
        <v>98</v>
      </c>
      <c r="Y4" s="842"/>
      <c r="Z4" s="843"/>
      <c r="AA4" s="178" t="s">
        <v>7</v>
      </c>
      <c r="AB4" s="179" t="s">
        <v>6</v>
      </c>
      <c r="AC4" s="180" t="s">
        <v>95</v>
      </c>
      <c r="AD4" s="179" t="s">
        <v>96</v>
      </c>
      <c r="AE4" s="179" t="s">
        <v>97</v>
      </c>
      <c r="AF4" s="179" t="s">
        <v>10</v>
      </c>
      <c r="AG4" s="181" t="s">
        <v>98</v>
      </c>
      <c r="AH4" s="843"/>
      <c r="AI4" s="988"/>
    </row>
    <row r="5" spans="1:35" s="165" customFormat="1" ht="14.25" customHeight="1" x14ac:dyDescent="0.2">
      <c r="A5" s="989" t="s">
        <v>12</v>
      </c>
      <c r="B5" s="182" t="s">
        <v>13</v>
      </c>
      <c r="C5" s="243">
        <v>3.95</v>
      </c>
      <c r="D5" s="183">
        <f t="shared" ref="D5:D16" si="0">RANK(C5,C$5:C$16)</f>
        <v>11</v>
      </c>
      <c r="E5" s="244">
        <v>301</v>
      </c>
      <c r="F5" s="243">
        <v>1.65</v>
      </c>
      <c r="G5" s="243">
        <v>24.23</v>
      </c>
      <c r="H5" s="184"/>
      <c r="I5" s="245">
        <v>2.92</v>
      </c>
      <c r="J5" s="183">
        <f t="shared" ref="J5:J16" si="1">RANK(I5,I$5:I$16)</f>
        <v>12</v>
      </c>
      <c r="K5" s="246">
        <v>268.39999999999998</v>
      </c>
      <c r="L5" s="247">
        <v>1.67</v>
      </c>
      <c r="M5" s="247">
        <v>27.6</v>
      </c>
      <c r="N5" s="244">
        <v>104</v>
      </c>
      <c r="O5" s="184"/>
      <c r="P5" s="989" t="s">
        <v>12</v>
      </c>
      <c r="Q5" s="182" t="s">
        <v>13</v>
      </c>
      <c r="R5" s="247">
        <v>2.35</v>
      </c>
      <c r="S5" s="183">
        <f t="shared" ref="S5:S16" si="2">RANK(R5,R$5:R$16)</f>
        <v>9</v>
      </c>
      <c r="T5" s="244">
        <v>218.33</v>
      </c>
      <c r="U5" s="247">
        <v>2.93</v>
      </c>
      <c r="V5" s="247">
        <v>22.73</v>
      </c>
      <c r="W5" s="244">
        <v>98</v>
      </c>
      <c r="X5" s="184"/>
      <c r="Y5" s="989" t="s">
        <v>12</v>
      </c>
      <c r="Z5" s="182" t="s">
        <v>13</v>
      </c>
      <c r="AA5" s="247">
        <v>4.25</v>
      </c>
      <c r="AB5" s="183">
        <f t="shared" ref="AB5:AB16" si="3">RANK(AA5,AA$5:AA$16)</f>
        <v>3</v>
      </c>
      <c r="AC5" s="244">
        <v>213.67</v>
      </c>
      <c r="AD5" s="247">
        <v>2.13</v>
      </c>
      <c r="AE5" s="247">
        <v>22.3</v>
      </c>
      <c r="AF5" s="244">
        <v>106.67</v>
      </c>
      <c r="AG5" s="184"/>
      <c r="AH5" s="188">
        <f t="shared" ref="AH5:AH16" si="4">AVERAGE(C5,I5,R5,AA5)</f>
        <v>3.3675000000000002</v>
      </c>
      <c r="AI5" s="182">
        <f t="shared" ref="AI5:AI16" si="5">RANK(AH5,AH$5:AH$16)</f>
        <v>10</v>
      </c>
    </row>
    <row r="6" spans="1:35" s="165" customFormat="1" ht="14.25" customHeight="1" x14ac:dyDescent="0.2">
      <c r="A6" s="990"/>
      <c r="B6" s="182" t="s">
        <v>14</v>
      </c>
      <c r="C6" s="247">
        <v>3.95</v>
      </c>
      <c r="D6" s="183">
        <f t="shared" si="0"/>
        <v>11</v>
      </c>
      <c r="E6" s="244">
        <v>303.33</v>
      </c>
      <c r="F6" s="247">
        <v>1.65</v>
      </c>
      <c r="G6" s="247">
        <v>24.17</v>
      </c>
      <c r="H6" s="184"/>
      <c r="I6" s="245">
        <v>4.33</v>
      </c>
      <c r="J6" s="183">
        <f t="shared" si="1"/>
        <v>5</v>
      </c>
      <c r="K6" s="246">
        <v>222.2</v>
      </c>
      <c r="L6" s="247">
        <v>2.27</v>
      </c>
      <c r="M6" s="247">
        <v>28.7</v>
      </c>
      <c r="N6" s="244">
        <v>107</v>
      </c>
      <c r="O6" s="184"/>
      <c r="P6" s="990"/>
      <c r="Q6" s="182" t="s">
        <v>14</v>
      </c>
      <c r="R6" s="247">
        <v>2.39</v>
      </c>
      <c r="S6" s="183">
        <f t="shared" si="2"/>
        <v>7</v>
      </c>
      <c r="T6" s="244">
        <v>207</v>
      </c>
      <c r="U6" s="247">
        <v>2.92</v>
      </c>
      <c r="V6" s="247">
        <v>22.47</v>
      </c>
      <c r="W6" s="244">
        <v>95</v>
      </c>
      <c r="X6" s="184"/>
      <c r="Y6" s="990"/>
      <c r="Z6" s="182" t="s">
        <v>14</v>
      </c>
      <c r="AA6" s="247">
        <v>2.85</v>
      </c>
      <c r="AB6" s="183">
        <f t="shared" si="3"/>
        <v>11</v>
      </c>
      <c r="AC6" s="244">
        <v>199</v>
      </c>
      <c r="AD6" s="247">
        <v>1.7</v>
      </c>
      <c r="AE6" s="247">
        <v>20.6</v>
      </c>
      <c r="AF6" s="244">
        <v>106.33</v>
      </c>
      <c r="AG6" s="184"/>
      <c r="AH6" s="188">
        <f t="shared" si="4"/>
        <v>3.3800000000000003</v>
      </c>
      <c r="AI6" s="182">
        <f t="shared" si="5"/>
        <v>9</v>
      </c>
    </row>
    <row r="7" spans="1:35" s="165" customFormat="1" ht="14.25" customHeight="1" x14ac:dyDescent="0.2">
      <c r="A7" s="990"/>
      <c r="B7" s="182" t="s">
        <v>15</v>
      </c>
      <c r="C7" s="247">
        <v>4.4000000000000004</v>
      </c>
      <c r="D7" s="183">
        <f t="shared" si="0"/>
        <v>8</v>
      </c>
      <c r="E7" s="244">
        <v>338</v>
      </c>
      <c r="F7" s="247">
        <v>1.86</v>
      </c>
      <c r="G7" s="247">
        <v>25.6</v>
      </c>
      <c r="H7" s="184"/>
      <c r="I7" s="245">
        <v>3.54</v>
      </c>
      <c r="J7" s="183">
        <f t="shared" si="1"/>
        <v>10</v>
      </c>
      <c r="K7" s="246">
        <v>260.7</v>
      </c>
      <c r="L7" s="247">
        <v>2.06</v>
      </c>
      <c r="M7" s="247">
        <v>27.93</v>
      </c>
      <c r="N7" s="244">
        <v>90.33</v>
      </c>
      <c r="O7" s="184"/>
      <c r="P7" s="990"/>
      <c r="Q7" s="182" t="s">
        <v>15</v>
      </c>
      <c r="R7" s="247">
        <v>2.38</v>
      </c>
      <c r="S7" s="183">
        <f t="shared" si="2"/>
        <v>8</v>
      </c>
      <c r="T7" s="244">
        <v>219</v>
      </c>
      <c r="U7" s="247">
        <v>2.9</v>
      </c>
      <c r="V7" s="247">
        <v>22.93</v>
      </c>
      <c r="W7" s="244">
        <v>76.67</v>
      </c>
      <c r="X7" s="184"/>
      <c r="Y7" s="990"/>
      <c r="Z7" s="182" t="s">
        <v>15</v>
      </c>
      <c r="AA7" s="247">
        <v>2.66</v>
      </c>
      <c r="AB7" s="183">
        <f t="shared" si="3"/>
        <v>12</v>
      </c>
      <c r="AC7" s="244">
        <v>200</v>
      </c>
      <c r="AD7" s="247">
        <v>1.64</v>
      </c>
      <c r="AE7" s="247">
        <v>21.7</v>
      </c>
      <c r="AF7" s="244">
        <v>85.33</v>
      </c>
      <c r="AG7" s="184"/>
      <c r="AH7" s="188">
        <f t="shared" si="4"/>
        <v>3.2450000000000001</v>
      </c>
      <c r="AI7" s="182">
        <f t="shared" si="5"/>
        <v>11</v>
      </c>
    </row>
    <row r="8" spans="1:35" s="165" customFormat="1" ht="14.25" customHeight="1" x14ac:dyDescent="0.2">
      <c r="A8" s="990"/>
      <c r="B8" s="182" t="s">
        <v>16</v>
      </c>
      <c r="C8" s="247">
        <v>4.74</v>
      </c>
      <c r="D8" s="183">
        <f t="shared" si="0"/>
        <v>7</v>
      </c>
      <c r="E8" s="244">
        <v>345</v>
      </c>
      <c r="F8" s="247">
        <v>1.8</v>
      </c>
      <c r="G8" s="247">
        <v>26.3</v>
      </c>
      <c r="H8" s="184"/>
      <c r="I8" s="245">
        <v>4.55</v>
      </c>
      <c r="J8" s="183">
        <f t="shared" si="1"/>
        <v>3</v>
      </c>
      <c r="K8" s="246">
        <v>266.2</v>
      </c>
      <c r="L8" s="247">
        <v>2.2599999999999998</v>
      </c>
      <c r="M8" s="247">
        <v>26.93</v>
      </c>
      <c r="N8" s="244">
        <v>90</v>
      </c>
      <c r="O8" s="184"/>
      <c r="P8" s="990"/>
      <c r="Q8" s="182" t="s">
        <v>16</v>
      </c>
      <c r="R8" s="247">
        <v>2.33</v>
      </c>
      <c r="S8" s="183">
        <f t="shared" si="2"/>
        <v>10</v>
      </c>
      <c r="T8" s="244">
        <v>211.33</v>
      </c>
      <c r="U8" s="247">
        <v>2.87</v>
      </c>
      <c r="V8" s="247">
        <v>22.5</v>
      </c>
      <c r="W8" s="244">
        <v>73.67</v>
      </c>
      <c r="X8" s="184"/>
      <c r="Y8" s="990"/>
      <c r="Z8" s="182" t="s">
        <v>16</v>
      </c>
      <c r="AA8" s="247">
        <v>3.45</v>
      </c>
      <c r="AB8" s="183">
        <f t="shared" si="3"/>
        <v>8</v>
      </c>
      <c r="AC8" s="244">
        <v>207.33</v>
      </c>
      <c r="AD8" s="247">
        <v>1.86</v>
      </c>
      <c r="AE8" s="247">
        <v>21.17</v>
      </c>
      <c r="AF8" s="244">
        <v>85.33</v>
      </c>
      <c r="AG8" s="184"/>
      <c r="AH8" s="188">
        <f t="shared" si="4"/>
        <v>3.7675000000000001</v>
      </c>
      <c r="AI8" s="182">
        <f t="shared" si="5"/>
        <v>7</v>
      </c>
    </row>
    <row r="9" spans="1:35" s="165" customFormat="1" ht="14.25" customHeight="1" x14ac:dyDescent="0.2">
      <c r="A9" s="990"/>
      <c r="B9" s="182" t="s">
        <v>56</v>
      </c>
      <c r="C9" s="247">
        <v>4.08</v>
      </c>
      <c r="D9" s="183">
        <f t="shared" si="0"/>
        <v>10</v>
      </c>
      <c r="E9" s="244">
        <v>298.33</v>
      </c>
      <c r="F9" s="247">
        <v>1.6</v>
      </c>
      <c r="G9" s="247">
        <v>23.83</v>
      </c>
      <c r="H9" s="184"/>
      <c r="I9" s="245">
        <v>3.26</v>
      </c>
      <c r="J9" s="183">
        <f t="shared" si="1"/>
        <v>11</v>
      </c>
      <c r="K9" s="246">
        <v>277.2</v>
      </c>
      <c r="L9" s="247">
        <v>1.61</v>
      </c>
      <c r="M9" s="247">
        <v>26.07</v>
      </c>
      <c r="N9" s="244">
        <v>102</v>
      </c>
      <c r="O9" s="184"/>
      <c r="P9" s="990"/>
      <c r="Q9" s="182" t="s">
        <v>56</v>
      </c>
      <c r="R9" s="247">
        <v>1.84</v>
      </c>
      <c r="S9" s="183">
        <f t="shared" si="2"/>
        <v>12</v>
      </c>
      <c r="T9" s="244">
        <v>197</v>
      </c>
      <c r="U9" s="247">
        <v>2.89</v>
      </c>
      <c r="V9" s="247">
        <v>22.27</v>
      </c>
      <c r="W9" s="244">
        <v>106.33</v>
      </c>
      <c r="X9" s="184"/>
      <c r="Y9" s="990"/>
      <c r="Z9" s="182" t="s">
        <v>56</v>
      </c>
      <c r="AA9" s="247">
        <v>2.96</v>
      </c>
      <c r="AB9" s="183">
        <f t="shared" si="3"/>
        <v>10</v>
      </c>
      <c r="AC9" s="244">
        <v>195</v>
      </c>
      <c r="AD9" s="247">
        <v>1.78</v>
      </c>
      <c r="AE9" s="247">
        <v>20.9</v>
      </c>
      <c r="AF9" s="244">
        <v>108.67</v>
      </c>
      <c r="AG9" s="184"/>
      <c r="AH9" s="188">
        <f t="shared" si="4"/>
        <v>3.0350000000000001</v>
      </c>
      <c r="AI9" s="182">
        <f t="shared" si="5"/>
        <v>12</v>
      </c>
    </row>
    <row r="10" spans="1:35" s="165" customFormat="1" ht="14.25" customHeight="1" x14ac:dyDescent="0.2">
      <c r="A10" s="990"/>
      <c r="B10" s="182" t="s">
        <v>57</v>
      </c>
      <c r="C10" s="247">
        <v>4.22</v>
      </c>
      <c r="D10" s="183">
        <f t="shared" si="0"/>
        <v>9</v>
      </c>
      <c r="E10" s="244">
        <v>327.33</v>
      </c>
      <c r="F10" s="247">
        <v>1.8</v>
      </c>
      <c r="G10" s="247">
        <v>25.67</v>
      </c>
      <c r="H10" s="184"/>
      <c r="I10" s="245">
        <v>3.67</v>
      </c>
      <c r="J10" s="183">
        <f t="shared" si="1"/>
        <v>7</v>
      </c>
      <c r="K10" s="246">
        <v>290.39999999999998</v>
      </c>
      <c r="L10" s="247">
        <v>2.19</v>
      </c>
      <c r="M10" s="247">
        <v>27.3</v>
      </c>
      <c r="N10" s="244">
        <v>96</v>
      </c>
      <c r="O10" s="184"/>
      <c r="P10" s="990"/>
      <c r="Q10" s="182" t="s">
        <v>57</v>
      </c>
      <c r="R10" s="247">
        <v>2.25</v>
      </c>
      <c r="S10" s="183">
        <f t="shared" si="2"/>
        <v>11</v>
      </c>
      <c r="T10" s="244">
        <v>203.33</v>
      </c>
      <c r="U10" s="247">
        <v>2.88</v>
      </c>
      <c r="V10" s="247">
        <v>22.87</v>
      </c>
      <c r="W10" s="244">
        <v>83.33</v>
      </c>
      <c r="X10" s="184"/>
      <c r="Y10" s="990"/>
      <c r="Z10" s="182" t="s">
        <v>57</v>
      </c>
      <c r="AA10" s="247">
        <v>3.52</v>
      </c>
      <c r="AB10" s="183">
        <f t="shared" si="3"/>
        <v>7</v>
      </c>
      <c r="AC10" s="244">
        <v>210.33</v>
      </c>
      <c r="AD10" s="247">
        <v>1.88</v>
      </c>
      <c r="AE10" s="247">
        <v>22</v>
      </c>
      <c r="AF10" s="244">
        <v>106.67</v>
      </c>
      <c r="AG10" s="184"/>
      <c r="AH10" s="188">
        <f t="shared" si="4"/>
        <v>3.415</v>
      </c>
      <c r="AI10" s="182">
        <f t="shared" si="5"/>
        <v>8</v>
      </c>
    </row>
    <row r="11" spans="1:35" s="191" customFormat="1" ht="14.25" customHeight="1" x14ac:dyDescent="0.2">
      <c r="A11" s="994" t="s">
        <v>17</v>
      </c>
      <c r="B11" s="189" t="s">
        <v>13</v>
      </c>
      <c r="C11" s="247">
        <v>5.12</v>
      </c>
      <c r="D11" s="183">
        <f t="shared" si="0"/>
        <v>5</v>
      </c>
      <c r="E11" s="244">
        <v>342.33</v>
      </c>
      <c r="F11" s="247">
        <v>1.89</v>
      </c>
      <c r="G11" s="247">
        <v>23.6</v>
      </c>
      <c r="H11" s="190">
        <f>(C11-C5)/60*1000</f>
        <v>19.5</v>
      </c>
      <c r="I11" s="245">
        <v>3.59</v>
      </c>
      <c r="J11" s="183">
        <f t="shared" si="1"/>
        <v>9</v>
      </c>
      <c r="K11" s="246">
        <v>297</v>
      </c>
      <c r="L11" s="247">
        <v>1.73</v>
      </c>
      <c r="M11" s="247">
        <v>27.57</v>
      </c>
      <c r="N11" s="244">
        <v>105.33</v>
      </c>
      <c r="O11" s="190">
        <f>(I11-I5)/50*1000</f>
        <v>13.399999999999999</v>
      </c>
      <c r="P11" s="994" t="s">
        <v>17</v>
      </c>
      <c r="Q11" s="189" t="s">
        <v>13</v>
      </c>
      <c r="R11" s="247">
        <v>4.8499999999999996</v>
      </c>
      <c r="S11" s="183">
        <f t="shared" si="2"/>
        <v>2</v>
      </c>
      <c r="T11" s="244">
        <v>310</v>
      </c>
      <c r="U11" s="247">
        <v>3.07</v>
      </c>
      <c r="V11" s="247">
        <v>23.57</v>
      </c>
      <c r="W11" s="244">
        <v>99.33</v>
      </c>
      <c r="X11" s="190">
        <f t="shared" ref="X11:X16" si="6">(R11-R5)/110*1000</f>
        <v>22.727272727272723</v>
      </c>
      <c r="Y11" s="994" t="s">
        <v>17</v>
      </c>
      <c r="Z11" s="189" t="s">
        <v>13</v>
      </c>
      <c r="AA11" s="247">
        <v>4.8</v>
      </c>
      <c r="AB11" s="183">
        <f t="shared" si="3"/>
        <v>1</v>
      </c>
      <c r="AC11" s="244">
        <v>233.33</v>
      </c>
      <c r="AD11" s="247">
        <v>2.2999999999999998</v>
      </c>
      <c r="AE11" s="247">
        <v>22.73</v>
      </c>
      <c r="AF11" s="244">
        <v>106.33</v>
      </c>
      <c r="AG11" s="190">
        <f t="shared" ref="AG11:AG16" si="7">(AA11-AA5)/110*1000</f>
        <v>4.9999999999999982</v>
      </c>
      <c r="AH11" s="188">
        <f t="shared" si="4"/>
        <v>4.59</v>
      </c>
      <c r="AI11" s="182">
        <f t="shared" si="5"/>
        <v>4</v>
      </c>
    </row>
    <row r="12" spans="1:35" s="191" customFormat="1" ht="14.25" customHeight="1" x14ac:dyDescent="0.2">
      <c r="A12" s="994"/>
      <c r="B12" s="189" t="s">
        <v>14</v>
      </c>
      <c r="C12" s="247">
        <v>5.15</v>
      </c>
      <c r="D12" s="183">
        <f t="shared" si="0"/>
        <v>4</v>
      </c>
      <c r="E12" s="244">
        <v>350.33</v>
      </c>
      <c r="F12" s="247">
        <v>1.73</v>
      </c>
      <c r="G12" s="247">
        <v>24.13</v>
      </c>
      <c r="H12" s="190">
        <f t="shared" ref="H12:H16" si="8">(C12-C6)/60*1000</f>
        <v>20.000000000000004</v>
      </c>
      <c r="I12" s="245">
        <v>4.8499999999999996</v>
      </c>
      <c r="J12" s="183">
        <f t="shared" si="1"/>
        <v>1</v>
      </c>
      <c r="K12" s="246">
        <v>316.8</v>
      </c>
      <c r="L12" s="247">
        <v>2.56</v>
      </c>
      <c r="M12" s="247">
        <v>28.8</v>
      </c>
      <c r="N12" s="244">
        <v>107.33</v>
      </c>
      <c r="O12" s="190">
        <f t="shared" ref="O12:O15" si="9">(I12-I6)/50*1000</f>
        <v>10.399999999999991</v>
      </c>
      <c r="P12" s="994"/>
      <c r="Q12" s="189" t="s">
        <v>14</v>
      </c>
      <c r="R12" s="247">
        <v>4.45</v>
      </c>
      <c r="S12" s="183">
        <f t="shared" si="2"/>
        <v>4</v>
      </c>
      <c r="T12" s="244">
        <v>316.33</v>
      </c>
      <c r="U12" s="247">
        <v>3.04</v>
      </c>
      <c r="V12" s="247">
        <v>23.6</v>
      </c>
      <c r="W12" s="244">
        <v>96.33</v>
      </c>
      <c r="X12" s="190">
        <f t="shared" si="6"/>
        <v>18.727272727272727</v>
      </c>
      <c r="Y12" s="994"/>
      <c r="Z12" s="189" t="s">
        <v>14</v>
      </c>
      <c r="AA12" s="247">
        <v>3.24</v>
      </c>
      <c r="AB12" s="183">
        <f t="shared" si="3"/>
        <v>9</v>
      </c>
      <c r="AC12" s="244">
        <v>228.67</v>
      </c>
      <c r="AD12" s="247">
        <v>1.8</v>
      </c>
      <c r="AE12" s="247">
        <v>23.97</v>
      </c>
      <c r="AF12" s="244">
        <v>105.67</v>
      </c>
      <c r="AG12" s="190">
        <f t="shared" si="7"/>
        <v>3.5454545454545463</v>
      </c>
      <c r="AH12" s="188">
        <f t="shared" si="4"/>
        <v>4.4224999999999994</v>
      </c>
      <c r="AI12" s="182">
        <f t="shared" si="5"/>
        <v>5</v>
      </c>
    </row>
    <row r="13" spans="1:35" s="191" customFormat="1" ht="14.25" customHeight="1" x14ac:dyDescent="0.2">
      <c r="A13" s="994"/>
      <c r="B13" s="189" t="s">
        <v>15</v>
      </c>
      <c r="C13" s="247">
        <v>6.06</v>
      </c>
      <c r="D13" s="183">
        <f t="shared" si="0"/>
        <v>1</v>
      </c>
      <c r="E13" s="244">
        <v>371</v>
      </c>
      <c r="F13" s="247">
        <v>2</v>
      </c>
      <c r="G13" s="247">
        <v>26.33</v>
      </c>
      <c r="H13" s="190">
        <f t="shared" si="8"/>
        <v>27.666666666666654</v>
      </c>
      <c r="I13" s="245">
        <v>4.04</v>
      </c>
      <c r="J13" s="183">
        <f t="shared" si="1"/>
        <v>6</v>
      </c>
      <c r="K13" s="246">
        <v>301.39999999999998</v>
      </c>
      <c r="L13" s="247">
        <v>2.15</v>
      </c>
      <c r="M13" s="247">
        <v>27.83</v>
      </c>
      <c r="N13" s="244">
        <v>91</v>
      </c>
      <c r="O13" s="190">
        <f t="shared" si="9"/>
        <v>10</v>
      </c>
      <c r="P13" s="994"/>
      <c r="Q13" s="189" t="s">
        <v>15</v>
      </c>
      <c r="R13" s="247">
        <v>4.8099999999999996</v>
      </c>
      <c r="S13" s="183">
        <f t="shared" si="2"/>
        <v>3</v>
      </c>
      <c r="T13" s="244">
        <v>308.33</v>
      </c>
      <c r="U13" s="247">
        <v>3.02</v>
      </c>
      <c r="V13" s="247">
        <v>23.43</v>
      </c>
      <c r="W13" s="244">
        <v>77.33</v>
      </c>
      <c r="X13" s="190">
        <f t="shared" si="6"/>
        <v>22.090909090909086</v>
      </c>
      <c r="Y13" s="994"/>
      <c r="Z13" s="189" t="s">
        <v>15</v>
      </c>
      <c r="AA13" s="247">
        <v>3.91</v>
      </c>
      <c r="AB13" s="183">
        <f t="shared" si="3"/>
        <v>5</v>
      </c>
      <c r="AC13" s="244">
        <v>220.67</v>
      </c>
      <c r="AD13" s="247">
        <v>2.0099999999999998</v>
      </c>
      <c r="AE13" s="247">
        <v>22.5</v>
      </c>
      <c r="AF13" s="244">
        <v>84.67</v>
      </c>
      <c r="AG13" s="190">
        <f t="shared" si="7"/>
        <v>11.363636363636363</v>
      </c>
      <c r="AH13" s="188">
        <f t="shared" si="4"/>
        <v>4.7050000000000001</v>
      </c>
      <c r="AI13" s="182">
        <f t="shared" si="5"/>
        <v>2</v>
      </c>
    </row>
    <row r="14" spans="1:35" s="191" customFormat="1" ht="14.25" customHeight="1" x14ac:dyDescent="0.2">
      <c r="A14" s="994"/>
      <c r="B14" s="189" t="s">
        <v>16</v>
      </c>
      <c r="C14" s="247">
        <v>6</v>
      </c>
      <c r="D14" s="183">
        <f t="shared" si="0"/>
        <v>2</v>
      </c>
      <c r="E14" s="244">
        <v>377.33</v>
      </c>
      <c r="F14" s="247">
        <v>1.97</v>
      </c>
      <c r="G14" s="247">
        <v>25.2</v>
      </c>
      <c r="H14" s="190">
        <f t="shared" si="8"/>
        <v>20.999999999999996</v>
      </c>
      <c r="I14" s="245">
        <v>4.71</v>
      </c>
      <c r="J14" s="183">
        <f t="shared" si="1"/>
        <v>2</v>
      </c>
      <c r="K14" s="246">
        <v>286</v>
      </c>
      <c r="L14" s="247">
        <v>2.35</v>
      </c>
      <c r="M14" s="247">
        <v>26.73</v>
      </c>
      <c r="N14" s="244">
        <v>90</v>
      </c>
      <c r="O14" s="190">
        <f t="shared" si="9"/>
        <v>3.2000000000000028</v>
      </c>
      <c r="P14" s="994"/>
      <c r="Q14" s="189" t="s">
        <v>16</v>
      </c>
      <c r="R14" s="247">
        <v>4.91</v>
      </c>
      <c r="S14" s="183">
        <f t="shared" si="2"/>
        <v>1</v>
      </c>
      <c r="T14" s="244">
        <v>302.67</v>
      </c>
      <c r="U14" s="247">
        <v>3.01</v>
      </c>
      <c r="V14" s="247">
        <v>24</v>
      </c>
      <c r="W14" s="244">
        <v>75</v>
      </c>
      <c r="X14" s="190">
        <f t="shared" si="6"/>
        <v>23.454545454545453</v>
      </c>
      <c r="Y14" s="994"/>
      <c r="Z14" s="189" t="s">
        <v>16</v>
      </c>
      <c r="AA14" s="247">
        <v>4.0199999999999996</v>
      </c>
      <c r="AB14" s="183">
        <f t="shared" si="3"/>
        <v>4</v>
      </c>
      <c r="AC14" s="244">
        <v>214.33</v>
      </c>
      <c r="AD14" s="247">
        <v>2.19</v>
      </c>
      <c r="AE14" s="247">
        <v>22.27</v>
      </c>
      <c r="AF14" s="244">
        <v>85.33</v>
      </c>
      <c r="AG14" s="190">
        <f t="shared" si="7"/>
        <v>5.1818181818181763</v>
      </c>
      <c r="AH14" s="188">
        <f t="shared" si="4"/>
        <v>4.91</v>
      </c>
      <c r="AI14" s="182">
        <f t="shared" si="5"/>
        <v>1</v>
      </c>
    </row>
    <row r="15" spans="1:35" s="191" customFormat="1" ht="14.25" customHeight="1" x14ac:dyDescent="0.2">
      <c r="A15" s="994"/>
      <c r="B15" s="189" t="s">
        <v>56</v>
      </c>
      <c r="C15" s="247">
        <v>5.08</v>
      </c>
      <c r="D15" s="183">
        <f t="shared" si="0"/>
        <v>6</v>
      </c>
      <c r="E15" s="244">
        <v>335.33</v>
      </c>
      <c r="F15" s="247">
        <v>1.7</v>
      </c>
      <c r="G15" s="247">
        <v>24.4</v>
      </c>
      <c r="H15" s="190">
        <f t="shared" si="8"/>
        <v>16.666666666666668</v>
      </c>
      <c r="I15" s="245">
        <v>3.65</v>
      </c>
      <c r="J15" s="183">
        <f t="shared" si="1"/>
        <v>8</v>
      </c>
      <c r="K15" s="246">
        <v>292.60000000000002</v>
      </c>
      <c r="L15" s="247">
        <v>1.69</v>
      </c>
      <c r="M15" s="247">
        <v>26.03</v>
      </c>
      <c r="N15" s="244">
        <v>102.67</v>
      </c>
      <c r="O15" s="190">
        <f t="shared" si="9"/>
        <v>7.8000000000000025</v>
      </c>
      <c r="P15" s="994"/>
      <c r="Q15" s="189" t="s">
        <v>56</v>
      </c>
      <c r="R15" s="247">
        <v>3.62</v>
      </c>
      <c r="S15" s="183">
        <f t="shared" si="2"/>
        <v>6</v>
      </c>
      <c r="T15" s="244">
        <v>290.67</v>
      </c>
      <c r="U15" s="247">
        <v>3.03</v>
      </c>
      <c r="V15" s="247">
        <v>23.1</v>
      </c>
      <c r="W15" s="244">
        <v>106.33</v>
      </c>
      <c r="X15" s="190">
        <f t="shared" si="6"/>
        <v>16.181818181818183</v>
      </c>
      <c r="Y15" s="994"/>
      <c r="Z15" s="189" t="s">
        <v>56</v>
      </c>
      <c r="AA15" s="247">
        <v>3.84</v>
      </c>
      <c r="AB15" s="183">
        <f t="shared" si="3"/>
        <v>6</v>
      </c>
      <c r="AC15" s="244">
        <v>231</v>
      </c>
      <c r="AD15" s="247">
        <v>1.9</v>
      </c>
      <c r="AE15" s="247">
        <v>23.13</v>
      </c>
      <c r="AF15" s="244">
        <v>108.33</v>
      </c>
      <c r="AG15" s="190">
        <f t="shared" si="7"/>
        <v>7.9999999999999982</v>
      </c>
      <c r="AH15" s="188">
        <f t="shared" si="4"/>
        <v>4.0475000000000003</v>
      </c>
      <c r="AI15" s="182">
        <f t="shared" si="5"/>
        <v>6</v>
      </c>
    </row>
    <row r="16" spans="1:35" s="191" customFormat="1" ht="14.25" customHeight="1" x14ac:dyDescent="0.2">
      <c r="A16" s="994"/>
      <c r="B16" s="189" t="s">
        <v>57</v>
      </c>
      <c r="C16" s="247">
        <v>5.41</v>
      </c>
      <c r="D16" s="183">
        <f t="shared" si="0"/>
        <v>3</v>
      </c>
      <c r="E16" s="244">
        <v>372.33</v>
      </c>
      <c r="F16" s="247">
        <v>1.87</v>
      </c>
      <c r="G16" s="247">
        <v>25.83</v>
      </c>
      <c r="H16" s="190">
        <f t="shared" si="8"/>
        <v>19.833333333333339</v>
      </c>
      <c r="I16" s="245">
        <v>4.43</v>
      </c>
      <c r="J16" s="183">
        <f t="shared" si="1"/>
        <v>4</v>
      </c>
      <c r="K16" s="246">
        <v>325.60000000000002</v>
      </c>
      <c r="L16" s="247">
        <v>2.25</v>
      </c>
      <c r="M16" s="247">
        <v>27.2</v>
      </c>
      <c r="N16" s="244">
        <v>97.67</v>
      </c>
      <c r="O16" s="190">
        <f>(I16-I10)/50*1000</f>
        <v>15.199999999999996</v>
      </c>
      <c r="P16" s="994"/>
      <c r="Q16" s="189" t="s">
        <v>57</v>
      </c>
      <c r="R16" s="247">
        <v>4.42</v>
      </c>
      <c r="S16" s="183">
        <f t="shared" si="2"/>
        <v>5</v>
      </c>
      <c r="T16" s="244">
        <v>314.67</v>
      </c>
      <c r="U16" s="247">
        <v>3.01</v>
      </c>
      <c r="V16" s="247">
        <v>23.37</v>
      </c>
      <c r="W16" s="244">
        <v>86</v>
      </c>
      <c r="X16" s="190">
        <f t="shared" si="6"/>
        <v>19.727272727272727</v>
      </c>
      <c r="Y16" s="994"/>
      <c r="Z16" s="189" t="s">
        <v>57</v>
      </c>
      <c r="AA16" s="247">
        <v>4.32</v>
      </c>
      <c r="AB16" s="183">
        <f t="shared" si="3"/>
        <v>2</v>
      </c>
      <c r="AC16" s="244">
        <v>229</v>
      </c>
      <c r="AD16" s="247">
        <v>2.17</v>
      </c>
      <c r="AE16" s="247">
        <v>22.47</v>
      </c>
      <c r="AF16" s="244">
        <v>107</v>
      </c>
      <c r="AG16" s="190">
        <f t="shared" si="7"/>
        <v>7.2727272727272751</v>
      </c>
      <c r="AH16" s="188">
        <f t="shared" si="4"/>
        <v>4.6449999999999996</v>
      </c>
      <c r="AI16" s="182">
        <f t="shared" si="5"/>
        <v>3</v>
      </c>
    </row>
    <row r="17" spans="1:35" s="165" customFormat="1" ht="9.75" customHeight="1" x14ac:dyDescent="0.2">
      <c r="A17" s="995" t="s">
        <v>61</v>
      </c>
      <c r="B17" s="996"/>
      <c r="C17" s="247"/>
      <c r="D17" s="176"/>
      <c r="E17" s="247"/>
      <c r="F17" s="247"/>
      <c r="G17" s="247"/>
      <c r="H17" s="184"/>
      <c r="I17" s="245"/>
      <c r="J17" s="176"/>
      <c r="K17" s="247"/>
      <c r="L17" s="247"/>
      <c r="M17" s="247"/>
      <c r="N17" s="247"/>
      <c r="O17" s="184"/>
      <c r="P17" s="995" t="s">
        <v>61</v>
      </c>
      <c r="Q17" s="996"/>
      <c r="R17" s="247"/>
      <c r="S17" s="176"/>
      <c r="T17" s="247"/>
      <c r="U17" s="247"/>
      <c r="V17" s="247"/>
      <c r="W17" s="247"/>
      <c r="X17" s="184"/>
      <c r="Y17" s="995" t="s">
        <v>61</v>
      </c>
      <c r="Z17" s="996"/>
      <c r="AA17" s="247"/>
      <c r="AB17" s="176"/>
      <c r="AC17" s="247"/>
      <c r="AD17" s="247"/>
      <c r="AE17" s="247"/>
      <c r="AF17" s="247"/>
      <c r="AG17" s="184"/>
      <c r="AH17" s="188"/>
      <c r="AI17" s="194"/>
    </row>
    <row r="18" spans="1:35" s="168" customFormat="1" ht="14.25" customHeight="1" x14ac:dyDescent="0.2">
      <c r="A18" s="997" t="s">
        <v>19</v>
      </c>
      <c r="B18" s="998"/>
      <c r="C18" s="247" t="s">
        <v>20</v>
      </c>
      <c r="D18" s="120"/>
      <c r="E18" s="247" t="s">
        <v>20</v>
      </c>
      <c r="F18" s="247" t="s">
        <v>20</v>
      </c>
      <c r="G18" s="247" t="s">
        <v>20</v>
      </c>
      <c r="H18" s="195"/>
      <c r="I18" s="245" t="s">
        <v>20</v>
      </c>
      <c r="J18" s="120"/>
      <c r="K18" s="247" t="s">
        <v>20</v>
      </c>
      <c r="L18" s="247" t="s">
        <v>20</v>
      </c>
      <c r="M18" s="247" t="s">
        <v>20</v>
      </c>
      <c r="N18" s="247" t="s">
        <v>20</v>
      </c>
      <c r="O18" s="195"/>
      <c r="P18" s="997" t="s">
        <v>19</v>
      </c>
      <c r="Q18" s="998"/>
      <c r="R18" s="247">
        <v>0.27</v>
      </c>
      <c r="S18" s="120"/>
      <c r="T18" s="247" t="s">
        <v>20</v>
      </c>
      <c r="U18" s="247" t="s">
        <v>20</v>
      </c>
      <c r="V18" s="247">
        <v>0.1</v>
      </c>
      <c r="W18" s="247" t="s">
        <v>20</v>
      </c>
      <c r="X18" s="195"/>
      <c r="Y18" s="997" t="s">
        <v>19</v>
      </c>
      <c r="Z18" s="998"/>
      <c r="AA18" s="247">
        <v>0.33</v>
      </c>
      <c r="AB18" s="120"/>
      <c r="AC18" s="247">
        <v>9.0500000000000007</v>
      </c>
      <c r="AD18" s="247">
        <v>0.13</v>
      </c>
      <c r="AE18" s="247" t="s">
        <v>20</v>
      </c>
      <c r="AF18" s="247" t="s">
        <v>20</v>
      </c>
      <c r="AG18" s="195"/>
      <c r="AH18" s="188"/>
      <c r="AI18" s="198"/>
    </row>
    <row r="19" spans="1:35" s="168" customFormat="1" ht="14.25" customHeight="1" x14ac:dyDescent="0.2">
      <c r="A19" s="997" t="s">
        <v>21</v>
      </c>
      <c r="B19" s="998"/>
      <c r="C19" s="247" t="s">
        <v>20</v>
      </c>
      <c r="D19" s="120"/>
      <c r="E19" s="247" t="s">
        <v>20</v>
      </c>
      <c r="F19" s="247" t="s">
        <v>20</v>
      </c>
      <c r="G19" s="247" t="s">
        <v>20</v>
      </c>
      <c r="H19" s="195"/>
      <c r="I19" s="245" t="s">
        <v>20</v>
      </c>
      <c r="J19" s="120"/>
      <c r="K19" s="247" t="s">
        <v>20</v>
      </c>
      <c r="L19" s="247" t="s">
        <v>20</v>
      </c>
      <c r="M19" s="247" t="s">
        <v>20</v>
      </c>
      <c r="N19" s="247" t="s">
        <v>20</v>
      </c>
      <c r="O19" s="195"/>
      <c r="P19" s="997" t="s">
        <v>21</v>
      </c>
      <c r="Q19" s="998"/>
      <c r="R19" s="247">
        <v>0.28000000000000003</v>
      </c>
      <c r="S19" s="120"/>
      <c r="T19" s="247" t="s">
        <v>20</v>
      </c>
      <c r="U19" s="247" t="s">
        <v>20</v>
      </c>
      <c r="V19" s="247">
        <v>0.09</v>
      </c>
      <c r="W19" s="247" t="s">
        <v>20</v>
      </c>
      <c r="X19" s="195"/>
      <c r="Y19" s="997" t="s">
        <v>21</v>
      </c>
      <c r="Z19" s="998"/>
      <c r="AA19" s="247">
        <v>0.3</v>
      </c>
      <c r="AB19" s="120"/>
      <c r="AC19" s="247">
        <v>10.82</v>
      </c>
      <c r="AD19" s="247">
        <v>0.13</v>
      </c>
      <c r="AE19" s="247" t="s">
        <v>20</v>
      </c>
      <c r="AF19" s="247" t="s">
        <v>20</v>
      </c>
      <c r="AG19" s="195"/>
      <c r="AH19" s="188"/>
      <c r="AI19" s="198"/>
    </row>
    <row r="20" spans="1:35" s="168" customFormat="1" ht="6.75" customHeight="1" x14ac:dyDescent="0.2">
      <c r="A20" s="199"/>
      <c r="B20" s="200"/>
      <c r="C20" s="247"/>
      <c r="D20" s="120"/>
      <c r="E20" s="120"/>
      <c r="F20" s="120"/>
      <c r="G20" s="120"/>
      <c r="H20" s="195"/>
      <c r="I20" s="122"/>
      <c r="J20" s="120"/>
      <c r="K20" s="120"/>
      <c r="L20" s="120"/>
      <c r="M20" s="120"/>
      <c r="N20" s="120"/>
      <c r="O20" s="195"/>
      <c r="P20" s="199"/>
      <c r="Q20" s="200"/>
      <c r="R20" s="122"/>
      <c r="S20" s="120"/>
      <c r="T20" s="120"/>
      <c r="U20" s="120"/>
      <c r="V20" s="120"/>
      <c r="W20" s="120"/>
      <c r="X20" s="195"/>
      <c r="Y20" s="199"/>
      <c r="Z20" s="200"/>
      <c r="AA20" s="122"/>
      <c r="AB20" s="120"/>
      <c r="AC20" s="120"/>
      <c r="AD20" s="120"/>
      <c r="AE20" s="120"/>
      <c r="AF20" s="120"/>
      <c r="AG20" s="195"/>
      <c r="AH20" s="188"/>
      <c r="AI20" s="198"/>
    </row>
    <row r="21" spans="1:35" s="165" customFormat="1" ht="14.25" customHeight="1" x14ac:dyDescent="0.2">
      <c r="A21" s="995" t="s">
        <v>12</v>
      </c>
      <c r="B21" s="996"/>
      <c r="C21" s="176">
        <f>AVERAGE(C5:C10)</f>
        <v>4.2233333333333327</v>
      </c>
      <c r="D21" s="183">
        <f>RANK(C21,C$21:C$22)</f>
        <v>2</v>
      </c>
      <c r="E21" s="202">
        <f>AVERAGE(E5:E10)</f>
        <v>318.83166666666665</v>
      </c>
      <c r="F21" s="176">
        <f>AVERAGE(F5:F10)</f>
        <v>1.7266666666666668</v>
      </c>
      <c r="G21" s="176">
        <f>AVERAGE(G5:G10)</f>
        <v>24.966666666666669</v>
      </c>
      <c r="H21" s="184"/>
      <c r="I21" s="201">
        <f>AVERAGE(I5:I10)</f>
        <v>3.7116666666666673</v>
      </c>
      <c r="J21" s="183">
        <f>RANK(I21,I$21:I$22)</f>
        <v>2</v>
      </c>
      <c r="K21" s="202">
        <f>AVERAGE(K5:K10)</f>
        <v>264.18333333333334</v>
      </c>
      <c r="L21" s="176">
        <f>AVERAGE(L5:L10)</f>
        <v>2.0099999999999998</v>
      </c>
      <c r="M21" s="176">
        <f>AVERAGE(M5:M10)</f>
        <v>27.421666666666667</v>
      </c>
      <c r="N21" s="202">
        <f>AVERAGE(N5:N10)</f>
        <v>98.22166666666665</v>
      </c>
      <c r="O21" s="184"/>
      <c r="P21" s="995" t="s">
        <v>12</v>
      </c>
      <c r="Q21" s="996"/>
      <c r="R21" s="201">
        <f>AVERAGE(R5:R10)</f>
        <v>2.2566666666666664</v>
      </c>
      <c r="S21" s="183">
        <f>RANK(R21,R$21:R$22)</f>
        <v>2</v>
      </c>
      <c r="T21" s="202">
        <f>AVERAGE(T5:T10)</f>
        <v>209.33166666666668</v>
      </c>
      <c r="U21" s="176">
        <f>AVERAGE(U5:U10)</f>
        <v>2.8983333333333334</v>
      </c>
      <c r="V21" s="176">
        <f>AVERAGE(V5:V10)</f>
        <v>22.62833333333333</v>
      </c>
      <c r="W21" s="202">
        <f>AVERAGE(W5:W10)</f>
        <v>88.833333333333329</v>
      </c>
      <c r="X21" s="184"/>
      <c r="Y21" s="995" t="s">
        <v>12</v>
      </c>
      <c r="Z21" s="996"/>
      <c r="AA21" s="201">
        <f>AVERAGE(AA5:AA10)</f>
        <v>3.2816666666666667</v>
      </c>
      <c r="AB21" s="183">
        <f>RANK(AA21,AA$21:AA$22)</f>
        <v>2</v>
      </c>
      <c r="AC21" s="202">
        <f>AVERAGE(AC5:AC10)</f>
        <v>204.22166666666666</v>
      </c>
      <c r="AD21" s="176">
        <f>AVERAGE(AD5:AD10)</f>
        <v>1.8316666666666663</v>
      </c>
      <c r="AE21" s="176">
        <f>AVERAGE(AE5:AE10)</f>
        <v>21.445000000000004</v>
      </c>
      <c r="AF21" s="202">
        <f>AVERAGE(AF5:AF10)</f>
        <v>99.833333333333329</v>
      </c>
      <c r="AG21" s="184"/>
      <c r="AH21" s="188">
        <f>AVERAGE(C21,I21,R21,AA21)</f>
        <v>3.3683333333333332</v>
      </c>
      <c r="AI21" s="182">
        <f>RANK(AH21,AH$21:AH$22)</f>
        <v>2</v>
      </c>
    </row>
    <row r="22" spans="1:35" s="165" customFormat="1" ht="14.25" customHeight="1" x14ac:dyDescent="0.2">
      <c r="A22" s="995" t="s">
        <v>17</v>
      </c>
      <c r="B22" s="996"/>
      <c r="C22" s="176">
        <f>AVERAGE(C11:C16)</f>
        <v>5.4699999999999989</v>
      </c>
      <c r="D22" s="183">
        <f>RANK(C22,C$21:C$22)</f>
        <v>1</v>
      </c>
      <c r="E22" s="202">
        <f>AVERAGE(E11:E16)</f>
        <v>358.10833333333329</v>
      </c>
      <c r="F22" s="176">
        <f>AVERAGE(F11:F16)</f>
        <v>1.86</v>
      </c>
      <c r="G22" s="176">
        <f>AVERAGE(G11:G16)</f>
        <v>24.915000000000003</v>
      </c>
      <c r="H22" s="184">
        <f>(C22-C21)/60*1000</f>
        <v>20.777777777777771</v>
      </c>
      <c r="I22" s="201">
        <f>AVERAGE(I11:I16)</f>
        <v>4.2116666666666669</v>
      </c>
      <c r="J22" s="183">
        <f>RANK(I22,I$21:I$22)</f>
        <v>1</v>
      </c>
      <c r="K22" s="202">
        <f>AVERAGE(K11:K16)</f>
        <v>303.23333333333329</v>
      </c>
      <c r="L22" s="176">
        <f>AVERAGE(L11:L16)</f>
        <v>2.1216666666666666</v>
      </c>
      <c r="M22" s="176">
        <f>AVERAGE(M11:M16)</f>
        <v>27.36</v>
      </c>
      <c r="N22" s="202">
        <f>AVERAGE(N11:N16)</f>
        <v>99</v>
      </c>
      <c r="O22" s="184">
        <f>(I22-I21)/50*1000</f>
        <v>9.9999999999999911</v>
      </c>
      <c r="P22" s="995" t="s">
        <v>17</v>
      </c>
      <c r="Q22" s="996"/>
      <c r="R22" s="201">
        <f>AVERAGE(R11:R16)</f>
        <v>4.5100000000000007</v>
      </c>
      <c r="S22" s="183">
        <f>RANK(R22,R$21:R$22)</f>
        <v>1</v>
      </c>
      <c r="T22" s="202">
        <f>AVERAGE(T11:T16)</f>
        <v>307.11166666666668</v>
      </c>
      <c r="U22" s="176">
        <f>AVERAGE(U11:U16)</f>
        <v>3.03</v>
      </c>
      <c r="V22" s="176">
        <f>AVERAGE(V11:V16)</f>
        <v>23.511666666666667</v>
      </c>
      <c r="W22" s="202">
        <f>AVERAGE(W11:W16)</f>
        <v>90.053333333333327</v>
      </c>
      <c r="X22" s="184">
        <f>(R22-R21)/110*1000</f>
        <v>20.484848484848495</v>
      </c>
      <c r="Y22" s="995" t="s">
        <v>17</v>
      </c>
      <c r="Z22" s="996"/>
      <c r="AA22" s="201">
        <f>AVERAGE(AA11:AA16)</f>
        <v>4.0216666666666665</v>
      </c>
      <c r="AB22" s="183">
        <f>RANK(AA22,AA$21:AA$22)</f>
        <v>1</v>
      </c>
      <c r="AC22" s="202">
        <f>AVERAGE(AC11:AC16)</f>
        <v>226.16666666666666</v>
      </c>
      <c r="AD22" s="176">
        <f>AVERAGE(AD11:AD16)</f>
        <v>2.0616666666666665</v>
      </c>
      <c r="AE22" s="176">
        <f>AVERAGE(AE11:AE16)</f>
        <v>22.844999999999999</v>
      </c>
      <c r="AF22" s="202">
        <f>AVERAGE(AF11:AF16)</f>
        <v>99.554999999999993</v>
      </c>
      <c r="AG22" s="190">
        <f>(AA22-AA21)/110*1000</f>
        <v>6.7272727272727249</v>
      </c>
      <c r="AH22" s="188">
        <f>AVERAGE(C22,I22,R22,AA22)</f>
        <v>4.5533333333333328</v>
      </c>
      <c r="AI22" s="182">
        <f>RANK(AH22,AH$21:AH$22)</f>
        <v>1</v>
      </c>
    </row>
    <row r="23" spans="1:35" s="165" customFormat="1" ht="5.25" customHeight="1" x14ac:dyDescent="0.2">
      <c r="A23" s="197"/>
      <c r="B23" s="182"/>
      <c r="C23" s="247"/>
      <c r="D23" s="176"/>
      <c r="E23" s="78"/>
      <c r="F23" s="76"/>
      <c r="G23" s="76"/>
      <c r="H23" s="184"/>
      <c r="I23" s="118"/>
      <c r="J23" s="176"/>
      <c r="K23" s="78"/>
      <c r="L23" s="76"/>
      <c r="M23" s="76"/>
      <c r="N23" s="76"/>
      <c r="O23" s="184"/>
      <c r="P23" s="197"/>
      <c r="Q23" s="182"/>
      <c r="R23" s="118"/>
      <c r="S23" s="176"/>
      <c r="T23" s="78"/>
      <c r="U23" s="76"/>
      <c r="V23" s="76"/>
      <c r="W23" s="76"/>
      <c r="X23" s="184"/>
      <c r="Y23" s="197"/>
      <c r="Z23" s="182"/>
      <c r="AA23" s="118"/>
      <c r="AB23" s="176"/>
      <c r="AC23" s="78"/>
      <c r="AD23" s="76"/>
      <c r="AE23" s="76"/>
      <c r="AF23" s="76"/>
      <c r="AG23" s="184"/>
      <c r="AH23" s="203"/>
      <c r="AI23" s="194"/>
    </row>
    <row r="24" spans="1:35" s="168" customFormat="1" ht="14.25" customHeight="1" x14ac:dyDescent="0.2">
      <c r="A24" s="997" t="s">
        <v>22</v>
      </c>
      <c r="B24" s="998"/>
      <c r="C24" s="247">
        <v>0.03</v>
      </c>
      <c r="D24" s="120"/>
      <c r="E24" s="247">
        <v>11.49</v>
      </c>
      <c r="F24" s="247" t="s">
        <v>20</v>
      </c>
      <c r="G24" s="247" t="s">
        <v>20</v>
      </c>
      <c r="H24" s="195"/>
      <c r="I24" s="245">
        <v>0.32</v>
      </c>
      <c r="J24" s="120"/>
      <c r="K24" s="247">
        <v>16.79</v>
      </c>
      <c r="L24" s="247">
        <v>0.11</v>
      </c>
      <c r="M24" s="247" t="s">
        <v>20</v>
      </c>
      <c r="N24" s="247" t="s">
        <v>20</v>
      </c>
      <c r="O24" s="195"/>
      <c r="P24" s="997" t="s">
        <v>22</v>
      </c>
      <c r="Q24" s="998"/>
      <c r="R24" s="247">
        <v>0.18</v>
      </c>
      <c r="S24" s="120"/>
      <c r="T24" s="247">
        <v>23</v>
      </c>
      <c r="U24" s="247" t="s">
        <v>20</v>
      </c>
      <c r="V24" s="247">
        <v>0</v>
      </c>
      <c r="W24" s="247" t="s">
        <v>20</v>
      </c>
      <c r="X24" s="195"/>
      <c r="Y24" s="997" t="s">
        <v>22</v>
      </c>
      <c r="Z24" s="998"/>
      <c r="AA24" s="247">
        <v>0.03</v>
      </c>
      <c r="AB24" s="120"/>
      <c r="AC24" s="247">
        <v>8.9</v>
      </c>
      <c r="AD24" s="247">
        <v>7.0000000000000007E-2</v>
      </c>
      <c r="AE24" s="247">
        <v>1.1499999999999999</v>
      </c>
      <c r="AF24" s="247" t="s">
        <v>20</v>
      </c>
      <c r="AG24" s="195"/>
      <c r="AH24" s="204"/>
      <c r="AI24" s="200"/>
    </row>
    <row r="25" spans="1:35" s="207" customFormat="1" ht="14.25" customHeight="1" x14ac:dyDescent="0.2">
      <c r="A25" s="999" t="s">
        <v>23</v>
      </c>
      <c r="B25" s="1000"/>
      <c r="C25" s="247">
        <v>0.48</v>
      </c>
      <c r="D25" s="120"/>
      <c r="E25" s="247">
        <v>2.37</v>
      </c>
      <c r="F25" s="247">
        <v>9.1</v>
      </c>
      <c r="G25" s="247">
        <v>3.15</v>
      </c>
      <c r="H25" s="195"/>
      <c r="I25" s="245">
        <v>5.59</v>
      </c>
      <c r="J25" s="120"/>
      <c r="K25" s="247">
        <v>4.13</v>
      </c>
      <c r="L25" s="247">
        <v>3.76</v>
      </c>
      <c r="M25" s="247">
        <v>1.23</v>
      </c>
      <c r="N25" s="247">
        <v>1.38</v>
      </c>
      <c r="O25" s="195"/>
      <c r="P25" s="999" t="s">
        <v>23</v>
      </c>
      <c r="Q25" s="1000"/>
      <c r="R25" s="247">
        <v>3.7</v>
      </c>
      <c r="S25" s="120"/>
      <c r="T25" s="247">
        <v>6.21</v>
      </c>
      <c r="U25" s="247">
        <v>4.59</v>
      </c>
      <c r="V25" s="247">
        <v>0</v>
      </c>
      <c r="W25" s="247">
        <v>0.99</v>
      </c>
      <c r="X25" s="195"/>
      <c r="Y25" s="999" t="s">
        <v>23</v>
      </c>
      <c r="Z25" s="1000"/>
      <c r="AA25" s="247">
        <v>0.63</v>
      </c>
      <c r="AB25" s="120"/>
      <c r="AC25" s="247">
        <v>2.88</v>
      </c>
      <c r="AD25" s="247">
        <v>2.54</v>
      </c>
      <c r="AE25" s="247">
        <v>3.63</v>
      </c>
      <c r="AF25" s="247">
        <v>1.93</v>
      </c>
      <c r="AG25" s="195"/>
      <c r="AH25" s="205"/>
      <c r="AI25" s="206"/>
    </row>
    <row r="26" spans="1:35" s="165" customFormat="1" ht="2.25" customHeight="1" x14ac:dyDescent="0.2">
      <c r="A26" s="193"/>
      <c r="B26" s="182"/>
      <c r="C26" s="247"/>
      <c r="D26" s="183"/>
      <c r="E26" s="78"/>
      <c r="F26" s="76"/>
      <c r="G26" s="76"/>
      <c r="H26" s="184"/>
      <c r="I26" s="208"/>
      <c r="J26" s="183"/>
      <c r="K26" s="78"/>
      <c r="L26" s="76"/>
      <c r="M26" s="76"/>
      <c r="N26" s="76"/>
      <c r="O26" s="184"/>
      <c r="P26" s="193"/>
      <c r="Q26" s="182"/>
      <c r="R26" s="208"/>
      <c r="S26" s="183"/>
      <c r="T26" s="78"/>
      <c r="U26" s="76"/>
      <c r="V26" s="76"/>
      <c r="W26" s="76"/>
      <c r="X26" s="184"/>
      <c r="Y26" s="193"/>
      <c r="Z26" s="182"/>
      <c r="AA26" s="208"/>
      <c r="AB26" s="183"/>
      <c r="AC26" s="78"/>
      <c r="AD26" s="76"/>
      <c r="AE26" s="76"/>
      <c r="AF26" s="76"/>
      <c r="AG26" s="184"/>
      <c r="AH26" s="188"/>
      <c r="AI26" s="182"/>
    </row>
    <row r="27" spans="1:35" s="165" customFormat="1" ht="14.25" customHeight="1" x14ac:dyDescent="0.2">
      <c r="A27" s="995" t="s">
        <v>24</v>
      </c>
      <c r="B27" s="996"/>
      <c r="C27" s="247"/>
      <c r="D27" s="176"/>
      <c r="E27" s="78"/>
      <c r="F27" s="76"/>
      <c r="G27" s="76"/>
      <c r="H27" s="184"/>
      <c r="I27" s="208"/>
      <c r="J27" s="176"/>
      <c r="K27" s="78"/>
      <c r="L27" s="76"/>
      <c r="M27" s="76"/>
      <c r="N27" s="76"/>
      <c r="O27" s="184"/>
      <c r="P27" s="995" t="s">
        <v>24</v>
      </c>
      <c r="Q27" s="996"/>
      <c r="R27" s="208"/>
      <c r="S27" s="176"/>
      <c r="T27" s="78"/>
      <c r="U27" s="76"/>
      <c r="V27" s="76"/>
      <c r="W27" s="76"/>
      <c r="X27" s="184"/>
      <c r="Y27" s="995" t="s">
        <v>24</v>
      </c>
      <c r="Z27" s="996"/>
      <c r="AA27" s="208"/>
      <c r="AB27" s="176"/>
      <c r="AC27" s="78"/>
      <c r="AD27" s="76"/>
      <c r="AE27" s="76"/>
      <c r="AF27" s="76"/>
      <c r="AG27" s="184"/>
      <c r="AH27" s="209"/>
      <c r="AI27" s="182"/>
    </row>
    <row r="28" spans="1:35" s="165" customFormat="1" ht="14.25" customHeight="1" x14ac:dyDescent="0.2">
      <c r="A28" s="995" t="s">
        <v>13</v>
      </c>
      <c r="B28" s="996"/>
      <c r="C28" s="176">
        <f t="shared" ref="C28:C33" si="10">AVERAGE(C5,C11)</f>
        <v>4.5350000000000001</v>
      </c>
      <c r="D28" s="202">
        <f t="shared" ref="D28:D33" si="11">RANK(C28,C$28:C$33)</f>
        <v>6</v>
      </c>
      <c r="E28" s="202">
        <f t="shared" ref="E28:G33" si="12">AVERAGE(E5,E11)</f>
        <v>321.66499999999996</v>
      </c>
      <c r="F28" s="176">
        <f t="shared" si="12"/>
        <v>1.77</v>
      </c>
      <c r="G28" s="176">
        <f t="shared" si="12"/>
        <v>23.914999999999999</v>
      </c>
      <c r="H28" s="184">
        <f t="shared" ref="H28:H33" si="13">AVERAGE(H11)</f>
        <v>19.5</v>
      </c>
      <c r="I28" s="201">
        <f t="shared" ref="I28:I33" si="14">AVERAGE(I5,I11)</f>
        <v>3.2549999999999999</v>
      </c>
      <c r="J28" s="202">
        <f t="shared" ref="J28:J33" si="15">RANK(I28,I$28:I$33)</f>
        <v>6</v>
      </c>
      <c r="K28" s="202">
        <f t="shared" ref="K28:N33" si="16">AVERAGE(K5,K11)</f>
        <v>282.7</v>
      </c>
      <c r="L28" s="176">
        <f t="shared" si="16"/>
        <v>1.7</v>
      </c>
      <c r="M28" s="176">
        <f t="shared" si="16"/>
        <v>27.585000000000001</v>
      </c>
      <c r="N28" s="202">
        <f t="shared" si="16"/>
        <v>104.66499999999999</v>
      </c>
      <c r="O28" s="184">
        <f t="shared" ref="O28:O33" si="17">AVERAGE(O11)</f>
        <v>13.399999999999999</v>
      </c>
      <c r="P28" s="995" t="s">
        <v>13</v>
      </c>
      <c r="Q28" s="996"/>
      <c r="R28" s="201">
        <f t="shared" ref="R28:R33" si="18">AVERAGE(R5,R11)</f>
        <v>3.5999999999999996</v>
      </c>
      <c r="S28" s="202">
        <f t="shared" ref="S28:S33" si="19">RANK(R28,R$28:R$33)</f>
        <v>2</v>
      </c>
      <c r="T28" s="202">
        <f t="shared" ref="T28:W33" si="20">AVERAGE(T5,T11)</f>
        <v>264.16500000000002</v>
      </c>
      <c r="U28" s="176">
        <f t="shared" si="20"/>
        <v>3</v>
      </c>
      <c r="V28" s="176">
        <f t="shared" si="20"/>
        <v>23.15</v>
      </c>
      <c r="W28" s="202">
        <f t="shared" si="20"/>
        <v>98.664999999999992</v>
      </c>
      <c r="X28" s="184">
        <f t="shared" ref="X28:X33" si="21">AVERAGE(X11)</f>
        <v>22.727272727272723</v>
      </c>
      <c r="Y28" s="995" t="s">
        <v>13</v>
      </c>
      <c r="Z28" s="996"/>
      <c r="AA28" s="201">
        <f t="shared" ref="AA28:AA33" si="22">AVERAGE(AA5,AA11)</f>
        <v>4.5250000000000004</v>
      </c>
      <c r="AB28" s="202">
        <f t="shared" ref="AB28:AB33" si="23">RANK(AA28,AA$28:AA$33)</f>
        <v>1</v>
      </c>
      <c r="AC28" s="202">
        <f t="shared" ref="AC28:AF33" si="24">AVERAGE(AC5,AC11)</f>
        <v>223.5</v>
      </c>
      <c r="AD28" s="176">
        <f t="shared" si="24"/>
        <v>2.2149999999999999</v>
      </c>
      <c r="AE28" s="176">
        <f t="shared" si="24"/>
        <v>22.515000000000001</v>
      </c>
      <c r="AF28" s="202">
        <f t="shared" si="24"/>
        <v>106.5</v>
      </c>
      <c r="AG28" s="184">
        <f t="shared" ref="AG28:AG33" si="25">AVERAGE(AG11)</f>
        <v>4.9999999999999982</v>
      </c>
      <c r="AH28" s="188">
        <f>AVERAGE(C28,I28,R28,AA28)</f>
        <v>3.9787500000000002</v>
      </c>
      <c r="AI28" s="182">
        <f t="shared" ref="AI28:AI33" si="26">RANK(AH28,AH$28:AH$33)</f>
        <v>3</v>
      </c>
    </row>
    <row r="29" spans="1:35" s="165" customFormat="1" ht="14.25" customHeight="1" x14ac:dyDescent="0.2">
      <c r="A29" s="995" t="s">
        <v>14</v>
      </c>
      <c r="B29" s="996"/>
      <c r="C29" s="176">
        <f t="shared" si="10"/>
        <v>4.5500000000000007</v>
      </c>
      <c r="D29" s="202">
        <f t="shared" si="11"/>
        <v>5</v>
      </c>
      <c r="E29" s="202">
        <f t="shared" si="12"/>
        <v>326.83</v>
      </c>
      <c r="F29" s="176">
        <f t="shared" si="12"/>
        <v>1.69</v>
      </c>
      <c r="G29" s="176">
        <f t="shared" si="12"/>
        <v>24.15</v>
      </c>
      <c r="H29" s="184">
        <f t="shared" si="13"/>
        <v>20.000000000000004</v>
      </c>
      <c r="I29" s="201">
        <f t="shared" si="14"/>
        <v>4.59</v>
      </c>
      <c r="J29" s="202">
        <f t="shared" si="15"/>
        <v>2</v>
      </c>
      <c r="K29" s="202">
        <f t="shared" si="16"/>
        <v>269.5</v>
      </c>
      <c r="L29" s="176">
        <f t="shared" si="16"/>
        <v>2.415</v>
      </c>
      <c r="M29" s="176">
        <f t="shared" si="16"/>
        <v>28.75</v>
      </c>
      <c r="N29" s="202">
        <f t="shared" si="16"/>
        <v>107.16499999999999</v>
      </c>
      <c r="O29" s="184">
        <f t="shared" si="17"/>
        <v>10.399999999999991</v>
      </c>
      <c r="P29" s="995" t="s">
        <v>14</v>
      </c>
      <c r="Q29" s="996"/>
      <c r="R29" s="201">
        <f t="shared" si="18"/>
        <v>3.42</v>
      </c>
      <c r="S29" s="202">
        <f t="shared" si="19"/>
        <v>4</v>
      </c>
      <c r="T29" s="202">
        <f t="shared" si="20"/>
        <v>261.66499999999996</v>
      </c>
      <c r="U29" s="176">
        <f t="shared" si="20"/>
        <v>2.98</v>
      </c>
      <c r="V29" s="176">
        <f t="shared" si="20"/>
        <v>23.035</v>
      </c>
      <c r="W29" s="202">
        <f t="shared" si="20"/>
        <v>95.664999999999992</v>
      </c>
      <c r="X29" s="184">
        <f t="shared" si="21"/>
        <v>18.727272727272727</v>
      </c>
      <c r="Y29" s="995" t="s">
        <v>14</v>
      </c>
      <c r="Z29" s="996"/>
      <c r="AA29" s="201">
        <f t="shared" si="22"/>
        <v>3.0449999999999999</v>
      </c>
      <c r="AB29" s="202">
        <f t="shared" si="23"/>
        <v>6</v>
      </c>
      <c r="AC29" s="202">
        <f t="shared" si="24"/>
        <v>213.83499999999998</v>
      </c>
      <c r="AD29" s="176">
        <f t="shared" si="24"/>
        <v>1.75</v>
      </c>
      <c r="AE29" s="176">
        <f t="shared" si="24"/>
        <v>22.285</v>
      </c>
      <c r="AF29" s="202">
        <f t="shared" si="24"/>
        <v>106</v>
      </c>
      <c r="AG29" s="184">
        <f t="shared" si="25"/>
        <v>3.5454545454545463</v>
      </c>
      <c r="AH29" s="188">
        <f t="shared" ref="AH29:AH33" si="27">AVERAGE(C29,I29,R29,AA29)</f>
        <v>3.9012500000000001</v>
      </c>
      <c r="AI29" s="182">
        <f t="shared" si="26"/>
        <v>5</v>
      </c>
    </row>
    <row r="30" spans="1:35" s="165" customFormat="1" ht="14.25" customHeight="1" x14ac:dyDescent="0.2">
      <c r="A30" s="995" t="s">
        <v>15</v>
      </c>
      <c r="B30" s="996"/>
      <c r="C30" s="176">
        <f t="shared" si="10"/>
        <v>5.23</v>
      </c>
      <c r="D30" s="202">
        <f t="shared" si="11"/>
        <v>2</v>
      </c>
      <c r="E30" s="202">
        <f t="shared" si="12"/>
        <v>354.5</v>
      </c>
      <c r="F30" s="176">
        <f t="shared" si="12"/>
        <v>1.9300000000000002</v>
      </c>
      <c r="G30" s="176">
        <f t="shared" si="12"/>
        <v>25.965</v>
      </c>
      <c r="H30" s="184">
        <f t="shared" si="13"/>
        <v>27.666666666666654</v>
      </c>
      <c r="I30" s="201">
        <f t="shared" si="14"/>
        <v>3.79</v>
      </c>
      <c r="J30" s="202">
        <f t="shared" si="15"/>
        <v>4</v>
      </c>
      <c r="K30" s="202">
        <f t="shared" si="16"/>
        <v>281.04999999999995</v>
      </c>
      <c r="L30" s="176">
        <f t="shared" si="16"/>
        <v>2.105</v>
      </c>
      <c r="M30" s="176">
        <f t="shared" si="16"/>
        <v>27.88</v>
      </c>
      <c r="N30" s="202">
        <f t="shared" si="16"/>
        <v>90.664999999999992</v>
      </c>
      <c r="O30" s="184">
        <f t="shared" si="17"/>
        <v>10</v>
      </c>
      <c r="P30" s="995" t="s">
        <v>15</v>
      </c>
      <c r="Q30" s="996"/>
      <c r="R30" s="201">
        <f t="shared" si="18"/>
        <v>3.5949999999999998</v>
      </c>
      <c r="S30" s="202">
        <f t="shared" si="19"/>
        <v>3</v>
      </c>
      <c r="T30" s="202">
        <f t="shared" si="20"/>
        <v>263.66499999999996</v>
      </c>
      <c r="U30" s="176">
        <f t="shared" si="20"/>
        <v>2.96</v>
      </c>
      <c r="V30" s="176">
        <f t="shared" si="20"/>
        <v>23.18</v>
      </c>
      <c r="W30" s="202">
        <f t="shared" si="20"/>
        <v>77</v>
      </c>
      <c r="X30" s="184">
        <f t="shared" si="21"/>
        <v>22.090909090909086</v>
      </c>
      <c r="Y30" s="995" t="s">
        <v>15</v>
      </c>
      <c r="Z30" s="996"/>
      <c r="AA30" s="201">
        <f t="shared" si="22"/>
        <v>3.2850000000000001</v>
      </c>
      <c r="AB30" s="202">
        <f t="shared" si="23"/>
        <v>5</v>
      </c>
      <c r="AC30" s="202">
        <f t="shared" si="24"/>
        <v>210.33499999999998</v>
      </c>
      <c r="AD30" s="176">
        <f t="shared" si="24"/>
        <v>1.8249999999999997</v>
      </c>
      <c r="AE30" s="176">
        <f t="shared" si="24"/>
        <v>22.1</v>
      </c>
      <c r="AF30" s="202">
        <f t="shared" si="24"/>
        <v>85</v>
      </c>
      <c r="AG30" s="184">
        <f t="shared" si="25"/>
        <v>11.363636363636363</v>
      </c>
      <c r="AH30" s="188">
        <f t="shared" si="27"/>
        <v>3.9749999999999996</v>
      </c>
      <c r="AI30" s="182">
        <f t="shared" si="26"/>
        <v>4</v>
      </c>
    </row>
    <row r="31" spans="1:35" s="165" customFormat="1" ht="14.25" customHeight="1" x14ac:dyDescent="0.2">
      <c r="A31" s="995" t="s">
        <v>16</v>
      </c>
      <c r="B31" s="996"/>
      <c r="C31" s="176">
        <f t="shared" si="10"/>
        <v>5.37</v>
      </c>
      <c r="D31" s="202">
        <f t="shared" si="11"/>
        <v>1</v>
      </c>
      <c r="E31" s="202">
        <f t="shared" si="12"/>
        <v>361.16499999999996</v>
      </c>
      <c r="F31" s="176">
        <f t="shared" si="12"/>
        <v>1.885</v>
      </c>
      <c r="G31" s="176">
        <f t="shared" si="12"/>
        <v>25.75</v>
      </c>
      <c r="H31" s="184">
        <f t="shared" si="13"/>
        <v>20.999999999999996</v>
      </c>
      <c r="I31" s="201">
        <f t="shared" si="14"/>
        <v>4.63</v>
      </c>
      <c r="J31" s="202">
        <f t="shared" si="15"/>
        <v>1</v>
      </c>
      <c r="K31" s="202">
        <f t="shared" si="16"/>
        <v>276.10000000000002</v>
      </c>
      <c r="L31" s="176">
        <f t="shared" si="16"/>
        <v>2.3049999999999997</v>
      </c>
      <c r="M31" s="176">
        <f t="shared" si="16"/>
        <v>26.83</v>
      </c>
      <c r="N31" s="202">
        <f t="shared" si="16"/>
        <v>90</v>
      </c>
      <c r="O31" s="184">
        <f t="shared" si="17"/>
        <v>3.2000000000000028</v>
      </c>
      <c r="P31" s="995" t="s">
        <v>16</v>
      </c>
      <c r="Q31" s="996"/>
      <c r="R31" s="201">
        <f t="shared" si="18"/>
        <v>3.62</v>
      </c>
      <c r="S31" s="202">
        <f t="shared" si="19"/>
        <v>1</v>
      </c>
      <c r="T31" s="202">
        <f t="shared" si="20"/>
        <v>257</v>
      </c>
      <c r="U31" s="176">
        <f t="shared" si="20"/>
        <v>2.94</v>
      </c>
      <c r="V31" s="176">
        <f t="shared" si="20"/>
        <v>23.25</v>
      </c>
      <c r="W31" s="202">
        <f t="shared" si="20"/>
        <v>74.335000000000008</v>
      </c>
      <c r="X31" s="184">
        <f t="shared" si="21"/>
        <v>23.454545454545453</v>
      </c>
      <c r="Y31" s="995" t="s">
        <v>16</v>
      </c>
      <c r="Z31" s="996"/>
      <c r="AA31" s="201">
        <f t="shared" si="22"/>
        <v>3.7349999999999999</v>
      </c>
      <c r="AB31" s="202">
        <f t="shared" si="23"/>
        <v>3</v>
      </c>
      <c r="AC31" s="202">
        <f t="shared" si="24"/>
        <v>210.83</v>
      </c>
      <c r="AD31" s="176">
        <f t="shared" si="24"/>
        <v>2.0249999999999999</v>
      </c>
      <c r="AE31" s="176">
        <f t="shared" si="24"/>
        <v>21.72</v>
      </c>
      <c r="AF31" s="202">
        <f t="shared" si="24"/>
        <v>85.33</v>
      </c>
      <c r="AG31" s="184">
        <f t="shared" si="25"/>
        <v>5.1818181818181763</v>
      </c>
      <c r="AH31" s="188">
        <f t="shared" si="27"/>
        <v>4.3387500000000001</v>
      </c>
      <c r="AI31" s="182">
        <f t="shared" si="26"/>
        <v>1</v>
      </c>
    </row>
    <row r="32" spans="1:35" s="165" customFormat="1" ht="14.25" customHeight="1" x14ac:dyDescent="0.2">
      <c r="A32" s="995" t="s">
        <v>56</v>
      </c>
      <c r="B32" s="996"/>
      <c r="C32" s="176">
        <f t="shared" si="10"/>
        <v>4.58</v>
      </c>
      <c r="D32" s="202">
        <f t="shared" si="11"/>
        <v>4</v>
      </c>
      <c r="E32" s="202">
        <f t="shared" si="12"/>
        <v>316.83</v>
      </c>
      <c r="F32" s="176">
        <f t="shared" si="12"/>
        <v>1.65</v>
      </c>
      <c r="G32" s="176">
        <f t="shared" si="12"/>
        <v>24.114999999999998</v>
      </c>
      <c r="H32" s="184">
        <f t="shared" si="13"/>
        <v>16.666666666666668</v>
      </c>
      <c r="I32" s="201">
        <f t="shared" si="14"/>
        <v>3.4550000000000001</v>
      </c>
      <c r="J32" s="202">
        <f t="shared" si="15"/>
        <v>5</v>
      </c>
      <c r="K32" s="202">
        <f t="shared" si="16"/>
        <v>284.89999999999998</v>
      </c>
      <c r="L32" s="176">
        <f t="shared" si="16"/>
        <v>1.65</v>
      </c>
      <c r="M32" s="176">
        <f t="shared" si="16"/>
        <v>26.05</v>
      </c>
      <c r="N32" s="202">
        <f t="shared" si="16"/>
        <v>102.33500000000001</v>
      </c>
      <c r="O32" s="184">
        <f t="shared" si="17"/>
        <v>7.8000000000000025</v>
      </c>
      <c r="P32" s="995" t="s">
        <v>56</v>
      </c>
      <c r="Q32" s="996"/>
      <c r="R32" s="201">
        <f t="shared" si="18"/>
        <v>2.73</v>
      </c>
      <c r="S32" s="202">
        <f t="shared" si="19"/>
        <v>6</v>
      </c>
      <c r="T32" s="202">
        <f t="shared" si="20"/>
        <v>243.83500000000001</v>
      </c>
      <c r="U32" s="176">
        <f t="shared" si="20"/>
        <v>2.96</v>
      </c>
      <c r="V32" s="176">
        <f t="shared" si="20"/>
        <v>22.685000000000002</v>
      </c>
      <c r="W32" s="202">
        <f t="shared" si="20"/>
        <v>106.33</v>
      </c>
      <c r="X32" s="184">
        <f t="shared" si="21"/>
        <v>16.181818181818183</v>
      </c>
      <c r="Y32" s="995" t="s">
        <v>56</v>
      </c>
      <c r="Z32" s="996"/>
      <c r="AA32" s="201">
        <f t="shared" si="22"/>
        <v>3.4</v>
      </c>
      <c r="AB32" s="202">
        <f t="shared" si="23"/>
        <v>4</v>
      </c>
      <c r="AC32" s="202">
        <f t="shared" si="24"/>
        <v>213</v>
      </c>
      <c r="AD32" s="176">
        <f t="shared" si="24"/>
        <v>1.8399999999999999</v>
      </c>
      <c r="AE32" s="176">
        <f t="shared" si="24"/>
        <v>22.015000000000001</v>
      </c>
      <c r="AF32" s="202">
        <f t="shared" si="24"/>
        <v>108.5</v>
      </c>
      <c r="AG32" s="184">
        <f t="shared" si="25"/>
        <v>7.9999999999999982</v>
      </c>
      <c r="AH32" s="188">
        <f t="shared" si="27"/>
        <v>3.5412500000000002</v>
      </c>
      <c r="AI32" s="182">
        <f t="shared" si="26"/>
        <v>6</v>
      </c>
    </row>
    <row r="33" spans="1:35" s="165" customFormat="1" ht="14.25" customHeight="1" x14ac:dyDescent="0.2">
      <c r="A33" s="995" t="s">
        <v>57</v>
      </c>
      <c r="B33" s="996"/>
      <c r="C33" s="176">
        <f t="shared" si="10"/>
        <v>4.8149999999999995</v>
      </c>
      <c r="D33" s="202">
        <f t="shared" si="11"/>
        <v>3</v>
      </c>
      <c r="E33" s="202">
        <f t="shared" si="12"/>
        <v>349.83</v>
      </c>
      <c r="F33" s="176">
        <f t="shared" si="12"/>
        <v>1.835</v>
      </c>
      <c r="G33" s="176">
        <f t="shared" si="12"/>
        <v>25.75</v>
      </c>
      <c r="H33" s="184">
        <f t="shared" si="13"/>
        <v>19.833333333333339</v>
      </c>
      <c r="I33" s="201">
        <f t="shared" si="14"/>
        <v>4.05</v>
      </c>
      <c r="J33" s="202">
        <f t="shared" si="15"/>
        <v>3</v>
      </c>
      <c r="K33" s="202">
        <f t="shared" si="16"/>
        <v>308</v>
      </c>
      <c r="L33" s="176">
        <f t="shared" si="16"/>
        <v>2.2199999999999998</v>
      </c>
      <c r="M33" s="176">
        <f t="shared" si="16"/>
        <v>27.25</v>
      </c>
      <c r="N33" s="202">
        <f t="shared" si="16"/>
        <v>96.835000000000008</v>
      </c>
      <c r="O33" s="184">
        <f t="shared" si="17"/>
        <v>15.199999999999996</v>
      </c>
      <c r="P33" s="995" t="s">
        <v>57</v>
      </c>
      <c r="Q33" s="996"/>
      <c r="R33" s="201">
        <f t="shared" si="18"/>
        <v>3.335</v>
      </c>
      <c r="S33" s="202">
        <f t="shared" si="19"/>
        <v>5</v>
      </c>
      <c r="T33" s="202">
        <f t="shared" si="20"/>
        <v>259</v>
      </c>
      <c r="U33" s="176">
        <f t="shared" si="20"/>
        <v>2.9449999999999998</v>
      </c>
      <c r="V33" s="176">
        <f t="shared" si="20"/>
        <v>23.12</v>
      </c>
      <c r="W33" s="202">
        <f t="shared" si="20"/>
        <v>84.664999999999992</v>
      </c>
      <c r="X33" s="184">
        <f t="shared" si="21"/>
        <v>19.727272727272727</v>
      </c>
      <c r="Y33" s="995" t="s">
        <v>57</v>
      </c>
      <c r="Z33" s="996"/>
      <c r="AA33" s="201">
        <f t="shared" si="22"/>
        <v>3.92</v>
      </c>
      <c r="AB33" s="202">
        <f t="shared" si="23"/>
        <v>2</v>
      </c>
      <c r="AC33" s="202">
        <f t="shared" si="24"/>
        <v>219.66500000000002</v>
      </c>
      <c r="AD33" s="176">
        <f t="shared" si="24"/>
        <v>2.0249999999999999</v>
      </c>
      <c r="AE33" s="176">
        <f t="shared" si="24"/>
        <v>22.234999999999999</v>
      </c>
      <c r="AF33" s="202">
        <f t="shared" si="24"/>
        <v>106.83500000000001</v>
      </c>
      <c r="AG33" s="184">
        <f t="shared" si="25"/>
        <v>7.2727272727272751</v>
      </c>
      <c r="AH33" s="188">
        <f t="shared" si="27"/>
        <v>4.0299999999999994</v>
      </c>
      <c r="AI33" s="182">
        <f t="shared" si="26"/>
        <v>2</v>
      </c>
    </row>
    <row r="34" spans="1:35" s="165" customFormat="1" ht="7.5" customHeight="1" x14ac:dyDescent="0.2">
      <c r="A34" s="197"/>
      <c r="B34" s="182"/>
      <c r="C34" s="247"/>
      <c r="D34" s="176"/>
      <c r="E34" s="119"/>
      <c r="F34" s="114"/>
      <c r="G34" s="114"/>
      <c r="H34" s="184"/>
      <c r="I34" s="118"/>
      <c r="J34" s="176"/>
      <c r="K34" s="119"/>
      <c r="L34" s="114"/>
      <c r="M34" s="114"/>
      <c r="O34" s="184"/>
      <c r="P34" s="197"/>
      <c r="Q34" s="182"/>
      <c r="R34" s="118"/>
      <c r="S34" s="176"/>
      <c r="T34" s="119"/>
      <c r="U34" s="114"/>
      <c r="V34" s="114"/>
      <c r="X34" s="184"/>
      <c r="Y34" s="197"/>
      <c r="Z34" s="182"/>
      <c r="AA34" s="118"/>
      <c r="AB34" s="176"/>
      <c r="AC34" s="119"/>
      <c r="AD34" s="114"/>
      <c r="AE34" s="114"/>
      <c r="AG34" s="184"/>
      <c r="AH34" s="188"/>
      <c r="AI34" s="194"/>
    </row>
    <row r="35" spans="1:35" s="168" customFormat="1" ht="14.25" customHeight="1" x14ac:dyDescent="0.2">
      <c r="A35" s="997" t="s">
        <v>22</v>
      </c>
      <c r="B35" s="998"/>
      <c r="C35" s="247">
        <v>0.55000000000000004</v>
      </c>
      <c r="D35" s="120"/>
      <c r="E35" s="247">
        <v>26.21</v>
      </c>
      <c r="F35" s="247">
        <v>0.17</v>
      </c>
      <c r="G35" s="247">
        <v>0.98</v>
      </c>
      <c r="H35" s="195"/>
      <c r="I35" s="245">
        <v>0.4</v>
      </c>
      <c r="J35" s="120"/>
      <c r="K35" s="247" t="s">
        <v>20</v>
      </c>
      <c r="L35" s="247">
        <v>0.13</v>
      </c>
      <c r="M35" s="247">
        <v>0.95</v>
      </c>
      <c r="N35" s="247">
        <v>1.21</v>
      </c>
      <c r="O35" s="195"/>
      <c r="P35" s="997" t="s">
        <v>22</v>
      </c>
      <c r="Q35" s="998"/>
      <c r="R35" s="247">
        <v>0.19</v>
      </c>
      <c r="S35" s="120"/>
      <c r="T35" s="247">
        <v>10.63</v>
      </c>
      <c r="U35" s="247" t="s">
        <v>20</v>
      </c>
      <c r="V35" s="247">
        <v>7.0000000000000007E-2</v>
      </c>
      <c r="W35" s="247">
        <v>1.59</v>
      </c>
      <c r="X35" s="195"/>
      <c r="Y35" s="997" t="s">
        <v>22</v>
      </c>
      <c r="Z35" s="998"/>
      <c r="AA35" s="247">
        <v>0.23</v>
      </c>
      <c r="AB35" s="120"/>
      <c r="AC35" s="247">
        <v>6.4</v>
      </c>
      <c r="AD35" s="247">
        <v>0.09</v>
      </c>
      <c r="AE35" s="247" t="s">
        <v>20</v>
      </c>
      <c r="AF35" s="247">
        <v>1.27</v>
      </c>
      <c r="AG35" s="195"/>
      <c r="AH35" s="188"/>
      <c r="AI35" s="198"/>
    </row>
    <row r="36" spans="1:35" s="207" customFormat="1" ht="14.25" customHeight="1" x14ac:dyDescent="0.2">
      <c r="A36" s="999" t="s">
        <v>25</v>
      </c>
      <c r="B36" s="1000"/>
      <c r="C36" s="247">
        <v>9.3800000000000008</v>
      </c>
      <c r="D36" s="120"/>
      <c r="E36" s="247">
        <v>6.43</v>
      </c>
      <c r="F36" s="247">
        <v>7.67</v>
      </c>
      <c r="G36" s="247">
        <v>3.27</v>
      </c>
      <c r="H36" s="195"/>
      <c r="I36" s="245">
        <v>8.35</v>
      </c>
      <c r="J36" s="120"/>
      <c r="K36" s="247">
        <v>8.0299999999999994</v>
      </c>
      <c r="L36" s="247">
        <v>5.4</v>
      </c>
      <c r="M36" s="247">
        <v>2.87</v>
      </c>
      <c r="N36" s="247">
        <v>1.02</v>
      </c>
      <c r="O36" s="195"/>
      <c r="P36" s="999" t="s">
        <v>25</v>
      </c>
      <c r="Q36" s="1000"/>
      <c r="R36" s="247">
        <v>4.6500000000000004</v>
      </c>
      <c r="S36" s="120"/>
      <c r="T36" s="247">
        <v>3.42</v>
      </c>
      <c r="U36" s="247">
        <v>2.04</v>
      </c>
      <c r="V36" s="247">
        <v>0.26</v>
      </c>
      <c r="W36" s="247">
        <v>1.48</v>
      </c>
      <c r="X36" s="195"/>
      <c r="Y36" s="999" t="s">
        <v>25</v>
      </c>
      <c r="Z36" s="1000"/>
      <c r="AA36" s="247">
        <v>5.29</v>
      </c>
      <c r="AB36" s="120"/>
      <c r="AC36" s="247">
        <v>2.4700000000000002</v>
      </c>
      <c r="AD36" s="247">
        <v>4.03</v>
      </c>
      <c r="AE36" s="247">
        <v>4.01</v>
      </c>
      <c r="AF36" s="247">
        <v>1.06</v>
      </c>
      <c r="AG36" s="195"/>
      <c r="AH36" s="188"/>
      <c r="AI36" s="210"/>
    </row>
    <row r="37" spans="1:35" s="215" customFormat="1" ht="14.25" customHeight="1" x14ac:dyDescent="0.2">
      <c r="A37" s="1001" t="s">
        <v>26</v>
      </c>
      <c r="B37" s="1002"/>
      <c r="C37" s="135">
        <f>AVERAGE(C28:C33)</f>
        <v>4.8466666666666667</v>
      </c>
      <c r="D37" s="211"/>
      <c r="E37" s="134">
        <f>AVERAGE(E28:E33)</f>
        <v>338.46999999999997</v>
      </c>
      <c r="F37" s="135">
        <f>AVERAGE(F28:F33)</f>
        <v>1.7933333333333337</v>
      </c>
      <c r="G37" s="134">
        <f>AVERAGE(G28:G33)</f>
        <v>24.94083333333333</v>
      </c>
      <c r="H37" s="212"/>
      <c r="I37" s="132">
        <f>AVERAGE(I28:I33)</f>
        <v>3.9616666666666664</v>
      </c>
      <c r="J37" s="211"/>
      <c r="K37" s="134">
        <f>AVERAGE(K28:K33)</f>
        <v>283.70833333333331</v>
      </c>
      <c r="L37" s="135">
        <f>AVERAGE(L28:L33)</f>
        <v>2.0658333333333334</v>
      </c>
      <c r="M37" s="134">
        <f>AVERAGE(M28:M33)</f>
        <v>27.390833333333333</v>
      </c>
      <c r="N37" s="134">
        <f>AVERAGE(N28:N33)</f>
        <v>98.610833333333346</v>
      </c>
      <c r="O37" s="212"/>
      <c r="P37" s="1001" t="s">
        <v>26</v>
      </c>
      <c r="Q37" s="1002"/>
      <c r="R37" s="132">
        <f>AVERAGE(R28:R33)</f>
        <v>3.3833333333333333</v>
      </c>
      <c r="S37" s="211"/>
      <c r="T37" s="134">
        <f>AVERAGE(T28:T33)</f>
        <v>258.22166666666664</v>
      </c>
      <c r="U37" s="135">
        <f>AVERAGE(U28:U33)</f>
        <v>2.9641666666666668</v>
      </c>
      <c r="V37" s="134">
        <f>AVERAGE(V28:V33)</f>
        <v>23.070000000000004</v>
      </c>
      <c r="W37" s="134">
        <f>AVERAGE(W28:W33)</f>
        <v>89.443333333333328</v>
      </c>
      <c r="X37" s="212"/>
      <c r="Y37" s="1001" t="s">
        <v>26</v>
      </c>
      <c r="Z37" s="1002"/>
      <c r="AA37" s="132">
        <f>AVERAGE(AA28:AA33)</f>
        <v>3.651666666666666</v>
      </c>
      <c r="AB37" s="211"/>
      <c r="AC37" s="134">
        <f>AVERAGE(AC28:AC33)</f>
        <v>215.19416666666666</v>
      </c>
      <c r="AD37" s="135">
        <f>AVERAGE(AD28:AD33)</f>
        <v>1.9466666666666665</v>
      </c>
      <c r="AE37" s="134">
        <f>AVERAGE(AE28:AE33)</f>
        <v>22.145</v>
      </c>
      <c r="AF37" s="134">
        <f>AVERAGE(AF28:AF33)</f>
        <v>99.694166666666661</v>
      </c>
      <c r="AG37" s="212"/>
      <c r="AH37" s="188">
        <f t="shared" ref="AH37" si="28">AVERAGE(C37,I37,R37,AA37)</f>
        <v>3.960833333333333</v>
      </c>
      <c r="AI37" s="214"/>
    </row>
    <row r="38" spans="1:35" s="215" customFormat="1" ht="6.75" customHeight="1" x14ac:dyDescent="0.2">
      <c r="A38" s="216"/>
      <c r="B38" s="217"/>
      <c r="C38" s="193"/>
      <c r="D38" s="176"/>
      <c r="E38" s="78"/>
      <c r="F38" s="76"/>
      <c r="G38" s="76"/>
      <c r="H38" s="212"/>
      <c r="I38" s="193"/>
      <c r="J38" s="176"/>
      <c r="K38" s="78"/>
      <c r="L38" s="76"/>
      <c r="M38" s="76"/>
      <c r="N38" s="76"/>
      <c r="O38" s="212"/>
      <c r="P38" s="216"/>
      <c r="Q38" s="217"/>
      <c r="R38" s="193"/>
      <c r="S38" s="176"/>
      <c r="T38" s="78"/>
      <c r="U38" s="76"/>
      <c r="V38" s="76"/>
      <c r="W38" s="76"/>
      <c r="X38" s="212"/>
      <c r="Y38" s="216"/>
      <c r="Z38" s="217"/>
      <c r="AA38" s="193"/>
      <c r="AB38" s="176"/>
      <c r="AC38" s="78"/>
      <c r="AD38" s="76"/>
      <c r="AE38" s="76"/>
      <c r="AF38" s="76"/>
      <c r="AG38" s="212"/>
      <c r="AH38" s="218"/>
      <c r="AI38" s="214"/>
    </row>
    <row r="39" spans="1:35" s="222" customFormat="1" ht="14.25" customHeight="1" x14ac:dyDescent="0.2">
      <c r="A39" s="1003" t="s">
        <v>27</v>
      </c>
      <c r="B39" s="1004"/>
      <c r="C39" s="219" t="s">
        <v>146</v>
      </c>
      <c r="D39" s="176"/>
      <c r="E39" s="76"/>
      <c r="F39" s="76"/>
      <c r="G39" s="76"/>
      <c r="H39" s="184"/>
      <c r="I39" s="219" t="s">
        <v>102</v>
      </c>
      <c r="J39" s="176"/>
      <c r="K39" s="76"/>
      <c r="L39" s="76"/>
      <c r="M39" s="76"/>
      <c r="N39" s="76"/>
      <c r="O39" s="184"/>
      <c r="P39" s="1003" t="s">
        <v>27</v>
      </c>
      <c r="Q39" s="1004"/>
      <c r="R39" s="219" t="s">
        <v>30</v>
      </c>
      <c r="S39" s="176"/>
      <c r="T39" s="76"/>
      <c r="U39" s="76"/>
      <c r="V39" s="76"/>
      <c r="W39" s="76"/>
      <c r="X39" s="184"/>
      <c r="Y39" s="1003" t="s">
        <v>27</v>
      </c>
      <c r="Z39" s="1004"/>
      <c r="AA39" s="219" t="s">
        <v>147</v>
      </c>
      <c r="AB39" s="176"/>
      <c r="AC39" s="76"/>
      <c r="AD39" s="76"/>
      <c r="AE39" s="76"/>
      <c r="AF39" s="76"/>
      <c r="AG39" s="184"/>
      <c r="AH39" s="220"/>
      <c r="AI39" s="221"/>
    </row>
    <row r="40" spans="1:35" s="222" customFormat="1" ht="14.25" customHeight="1" x14ac:dyDescent="0.2">
      <c r="A40" s="1003" t="s">
        <v>29</v>
      </c>
      <c r="B40" s="1004"/>
      <c r="C40" s="208">
        <v>8</v>
      </c>
      <c r="D40" s="176"/>
      <c r="E40" s="82"/>
      <c r="F40" s="82"/>
      <c r="G40" s="82"/>
      <c r="H40" s="223"/>
      <c r="I40" s="208">
        <v>7.6</v>
      </c>
      <c r="J40" s="176"/>
      <c r="K40" s="82"/>
      <c r="L40" s="82"/>
      <c r="M40" s="82"/>
      <c r="N40" s="76"/>
      <c r="O40" s="223"/>
      <c r="P40" s="1003" t="s">
        <v>29</v>
      </c>
      <c r="Q40" s="1004"/>
      <c r="R40" s="208">
        <v>7.7</v>
      </c>
      <c r="S40" s="176"/>
      <c r="T40" s="82"/>
      <c r="U40" s="82"/>
      <c r="V40" s="82"/>
      <c r="W40" s="76"/>
      <c r="X40" s="223"/>
      <c r="Y40" s="1003" t="s">
        <v>29</v>
      </c>
      <c r="Z40" s="1004"/>
      <c r="AA40" s="208">
        <v>7.4</v>
      </c>
      <c r="AB40" s="176"/>
      <c r="AC40" s="82"/>
      <c r="AD40" s="82"/>
      <c r="AE40" s="82"/>
      <c r="AF40" s="76"/>
      <c r="AG40" s="223"/>
      <c r="AH40" s="220"/>
      <c r="AI40" s="221"/>
    </row>
    <row r="41" spans="1:35" s="165" customFormat="1" ht="14.25" customHeight="1" x14ac:dyDescent="0.2">
      <c r="A41" s="1001" t="s">
        <v>105</v>
      </c>
      <c r="B41" s="1002"/>
      <c r="C41" s="208"/>
      <c r="D41" s="176"/>
      <c r="E41" s="76"/>
      <c r="F41" s="76"/>
      <c r="G41" s="76"/>
      <c r="H41" s="184"/>
      <c r="I41" s="208"/>
      <c r="J41" s="176"/>
      <c r="K41" s="76"/>
      <c r="L41" s="76"/>
      <c r="M41" s="76"/>
      <c r="N41" s="76"/>
      <c r="O41" s="184"/>
      <c r="P41" s="1001" t="s">
        <v>105</v>
      </c>
      <c r="Q41" s="1002"/>
      <c r="R41" s="208"/>
      <c r="S41" s="176"/>
      <c r="T41" s="76"/>
      <c r="U41" s="76"/>
      <c r="V41" s="76"/>
      <c r="W41" s="76"/>
      <c r="X41" s="184"/>
      <c r="Y41" s="1001" t="s">
        <v>105</v>
      </c>
      <c r="Z41" s="1002"/>
      <c r="AA41" s="208"/>
      <c r="AB41" s="176"/>
      <c r="AC41" s="76"/>
      <c r="AD41" s="76"/>
      <c r="AE41" s="76"/>
      <c r="AF41" s="76"/>
      <c r="AG41" s="184"/>
      <c r="AH41" s="203"/>
      <c r="AI41" s="194"/>
    </row>
    <row r="42" spans="1:35" s="165" customFormat="1" ht="14.25" customHeight="1" x14ac:dyDescent="0.2">
      <c r="A42" s="995" t="s">
        <v>12</v>
      </c>
      <c r="B42" s="996"/>
      <c r="C42" s="144" t="s">
        <v>148</v>
      </c>
      <c r="D42" s="202"/>
      <c r="E42" s="78"/>
      <c r="F42" s="78"/>
      <c r="G42" s="78"/>
      <c r="H42" s="184"/>
      <c r="I42" s="144" t="s">
        <v>149</v>
      </c>
      <c r="J42" s="202"/>
      <c r="K42" s="78"/>
      <c r="L42" s="78"/>
      <c r="M42" s="78"/>
      <c r="N42" s="76"/>
      <c r="O42" s="184"/>
      <c r="P42" s="995" t="s">
        <v>12</v>
      </c>
      <c r="Q42" s="996"/>
      <c r="R42" s="224" t="s">
        <v>108</v>
      </c>
      <c r="S42" s="202"/>
      <c r="T42" s="78"/>
      <c r="U42" s="78"/>
      <c r="V42" s="78"/>
      <c r="W42" s="76"/>
      <c r="X42" s="184"/>
      <c r="Y42" s="995" t="s">
        <v>12</v>
      </c>
      <c r="Z42" s="996"/>
      <c r="AA42" s="225" t="s">
        <v>108</v>
      </c>
      <c r="AB42" s="202"/>
      <c r="AC42" s="78"/>
      <c r="AD42" s="78"/>
      <c r="AE42" s="78"/>
      <c r="AF42" s="76"/>
      <c r="AG42" s="184"/>
      <c r="AH42" s="203"/>
      <c r="AI42" s="194"/>
    </row>
    <row r="43" spans="1:35" s="165" customFormat="1" ht="14.25" customHeight="1" x14ac:dyDescent="0.2">
      <c r="A43" s="995" t="s">
        <v>17</v>
      </c>
      <c r="B43" s="996"/>
      <c r="C43" s="144" t="s">
        <v>150</v>
      </c>
      <c r="D43" s="202"/>
      <c r="E43" s="78"/>
      <c r="F43" s="78"/>
      <c r="G43" s="78"/>
      <c r="H43" s="184"/>
      <c r="I43" s="144" t="s">
        <v>151</v>
      </c>
      <c r="J43" s="202"/>
      <c r="K43" s="78"/>
      <c r="L43" s="78"/>
      <c r="M43" s="78"/>
      <c r="N43" s="76"/>
      <c r="O43" s="184"/>
      <c r="P43" s="995" t="s">
        <v>17</v>
      </c>
      <c r="Q43" s="996"/>
      <c r="R43" s="225" t="s">
        <v>114</v>
      </c>
      <c r="S43" s="202"/>
      <c r="T43" s="78"/>
      <c r="U43" s="78"/>
      <c r="V43" s="78"/>
      <c r="W43" s="76"/>
      <c r="X43" s="184"/>
      <c r="Y43" s="995" t="s">
        <v>17</v>
      </c>
      <c r="Z43" s="996"/>
      <c r="AA43" s="225" t="s">
        <v>114</v>
      </c>
      <c r="AB43" s="202"/>
      <c r="AC43" s="78"/>
      <c r="AD43" s="78"/>
      <c r="AE43" s="78"/>
      <c r="AF43" s="76"/>
      <c r="AG43" s="184"/>
      <c r="AH43" s="203"/>
      <c r="AI43" s="194"/>
    </row>
    <row r="44" spans="1:35" s="230" customFormat="1" ht="14.25" customHeight="1" x14ac:dyDescent="0.2">
      <c r="A44" s="1005" t="s">
        <v>35</v>
      </c>
      <c r="B44" s="1006"/>
      <c r="C44" s="144" t="s">
        <v>150</v>
      </c>
      <c r="D44" s="174"/>
      <c r="E44" s="75"/>
      <c r="F44" s="75"/>
      <c r="G44" s="75"/>
      <c r="H44" s="227"/>
      <c r="I44" s="144" t="s">
        <v>151</v>
      </c>
      <c r="J44" s="174"/>
      <c r="K44" s="75"/>
      <c r="L44" s="75"/>
      <c r="M44" s="75"/>
      <c r="N44" s="75"/>
      <c r="O44" s="227"/>
      <c r="P44" s="1005" t="s">
        <v>35</v>
      </c>
      <c r="Q44" s="1006"/>
      <c r="R44" s="225" t="s">
        <v>114</v>
      </c>
      <c r="S44" s="174"/>
      <c r="T44" s="75"/>
      <c r="U44" s="75"/>
      <c r="V44" s="75"/>
      <c r="W44" s="75"/>
      <c r="X44" s="227"/>
      <c r="Y44" s="1005" t="s">
        <v>35</v>
      </c>
      <c r="Z44" s="1006"/>
      <c r="AA44" s="225" t="s">
        <v>114</v>
      </c>
      <c r="AB44" s="174"/>
      <c r="AC44" s="75"/>
      <c r="AD44" s="75"/>
      <c r="AE44" s="75"/>
      <c r="AF44" s="75"/>
      <c r="AG44" s="227"/>
      <c r="AH44" s="228"/>
      <c r="AI44" s="229"/>
    </row>
    <row r="45" spans="1:35" s="165" customFormat="1" ht="9.75" customHeight="1" x14ac:dyDescent="0.2">
      <c r="A45" s="1001" t="s">
        <v>3</v>
      </c>
      <c r="B45" s="1002"/>
      <c r="C45" s="208"/>
      <c r="D45" s="176"/>
      <c r="E45" s="76"/>
      <c r="F45" s="76"/>
      <c r="G45" s="76"/>
      <c r="H45" s="184"/>
      <c r="I45" s="208"/>
      <c r="J45" s="176"/>
      <c r="K45" s="76"/>
      <c r="L45" s="76"/>
      <c r="M45" s="76"/>
      <c r="N45" s="76"/>
      <c r="O45" s="184"/>
      <c r="P45" s="1001" t="s">
        <v>3</v>
      </c>
      <c r="Q45" s="1002"/>
      <c r="R45" s="208"/>
      <c r="S45" s="176"/>
      <c r="T45" s="76"/>
      <c r="U45" s="76"/>
      <c r="V45" s="76"/>
      <c r="W45" s="76"/>
      <c r="X45" s="184"/>
      <c r="Y45" s="1001" t="s">
        <v>3</v>
      </c>
      <c r="Z45" s="1002"/>
      <c r="AA45" s="208"/>
      <c r="AB45" s="176"/>
      <c r="AC45" s="76"/>
      <c r="AD45" s="76"/>
      <c r="AE45" s="76"/>
      <c r="AF45" s="76"/>
      <c r="AG45" s="184"/>
      <c r="AH45" s="203"/>
      <c r="AI45" s="194"/>
    </row>
    <row r="46" spans="1:35" s="165" customFormat="1" ht="12" customHeight="1" x14ac:dyDescent="0.25">
      <c r="A46" s="995" t="s">
        <v>13</v>
      </c>
      <c r="B46" s="1129"/>
      <c r="C46" s="248" t="s">
        <v>152</v>
      </c>
      <c r="D46" s="176"/>
      <c r="E46" s="76"/>
      <c r="F46" s="76"/>
      <c r="G46" s="76"/>
      <c r="H46" s="184"/>
      <c r="I46" s="248" t="s">
        <v>152</v>
      </c>
      <c r="J46" s="176"/>
      <c r="K46" s="76"/>
      <c r="L46" s="76"/>
      <c r="M46" s="76"/>
      <c r="N46" s="76"/>
      <c r="O46" s="184"/>
      <c r="P46" s="995" t="s">
        <v>13</v>
      </c>
      <c r="Q46" s="996"/>
      <c r="R46" s="248" t="s">
        <v>152</v>
      </c>
      <c r="S46" s="176"/>
      <c r="T46" s="76"/>
      <c r="U46" s="76"/>
      <c r="V46" s="76"/>
      <c r="W46" s="76"/>
      <c r="X46" s="184"/>
      <c r="Y46" s="995" t="s">
        <v>13</v>
      </c>
      <c r="Z46" s="996"/>
      <c r="AA46" s="248" t="s">
        <v>152</v>
      </c>
      <c r="AB46" s="176"/>
      <c r="AC46" s="76"/>
      <c r="AD46" s="76"/>
      <c r="AE46" s="76"/>
      <c r="AF46" s="76"/>
      <c r="AG46" s="184"/>
      <c r="AH46" s="203"/>
      <c r="AI46" s="194"/>
    </row>
    <row r="47" spans="1:35" s="165" customFormat="1" ht="12" customHeight="1" x14ac:dyDescent="0.25">
      <c r="A47" s="995" t="s">
        <v>14</v>
      </c>
      <c r="B47" s="1129"/>
      <c r="C47" s="248" t="s">
        <v>153</v>
      </c>
      <c r="D47" s="176"/>
      <c r="E47" s="166"/>
      <c r="F47" s="76"/>
      <c r="G47" s="76"/>
      <c r="H47" s="184"/>
      <c r="I47" s="248" t="s">
        <v>153</v>
      </c>
      <c r="J47" s="176"/>
      <c r="K47" s="166"/>
      <c r="L47" s="76"/>
      <c r="M47" s="76"/>
      <c r="N47" s="76"/>
      <c r="O47" s="184"/>
      <c r="P47" s="995" t="s">
        <v>14</v>
      </c>
      <c r="Q47" s="996"/>
      <c r="R47" s="248" t="s">
        <v>153</v>
      </c>
      <c r="S47" s="176"/>
      <c r="T47" s="166"/>
      <c r="U47" s="76"/>
      <c r="V47" s="76"/>
      <c r="W47" s="76"/>
      <c r="X47" s="184"/>
      <c r="Y47" s="995" t="s">
        <v>14</v>
      </c>
      <c r="Z47" s="996"/>
      <c r="AA47" s="248" t="s">
        <v>153</v>
      </c>
      <c r="AB47" s="176"/>
      <c r="AC47" s="166"/>
      <c r="AD47" s="76"/>
      <c r="AE47" s="76"/>
      <c r="AF47" s="76"/>
      <c r="AG47" s="184"/>
      <c r="AH47" s="203"/>
      <c r="AI47" s="194"/>
    </row>
    <row r="48" spans="1:35" s="165" customFormat="1" ht="12" customHeight="1" x14ac:dyDescent="0.25">
      <c r="A48" s="995" t="s">
        <v>15</v>
      </c>
      <c r="B48" s="1129"/>
      <c r="C48" s="248" t="s">
        <v>154</v>
      </c>
      <c r="D48" s="176"/>
      <c r="E48" s="76"/>
      <c r="F48" s="76"/>
      <c r="G48" s="76"/>
      <c r="H48" s="184"/>
      <c r="I48" s="248" t="s">
        <v>154</v>
      </c>
      <c r="J48" s="176"/>
      <c r="K48" s="76"/>
      <c r="L48" s="76"/>
      <c r="M48" s="76"/>
      <c r="N48" s="76"/>
      <c r="O48" s="184"/>
      <c r="P48" s="995" t="s">
        <v>15</v>
      </c>
      <c r="Q48" s="996"/>
      <c r="R48" s="248" t="s">
        <v>154</v>
      </c>
      <c r="S48" s="176"/>
      <c r="T48" s="76"/>
      <c r="U48" s="76"/>
      <c r="V48" s="76"/>
      <c r="W48" s="76"/>
      <c r="X48" s="184"/>
      <c r="Y48" s="995" t="s">
        <v>15</v>
      </c>
      <c r="Z48" s="996"/>
      <c r="AA48" s="248" t="s">
        <v>154</v>
      </c>
      <c r="AB48" s="176"/>
      <c r="AC48" s="76"/>
      <c r="AD48" s="76"/>
      <c r="AE48" s="76"/>
      <c r="AF48" s="76"/>
      <c r="AG48" s="184"/>
      <c r="AH48" s="203"/>
      <c r="AI48" s="194"/>
    </row>
    <row r="49" spans="1:35" s="165" customFormat="1" ht="12" customHeight="1" x14ac:dyDescent="0.25">
      <c r="A49" s="995" t="s">
        <v>16</v>
      </c>
      <c r="B49" s="1129"/>
      <c r="C49" s="248" t="s">
        <v>155</v>
      </c>
      <c r="D49" s="176"/>
      <c r="E49" s="76"/>
      <c r="F49" s="76"/>
      <c r="G49" s="76"/>
      <c r="H49" s="184"/>
      <c r="I49" s="248" t="s">
        <v>155</v>
      </c>
      <c r="J49" s="176"/>
      <c r="K49" s="76"/>
      <c r="L49" s="76"/>
      <c r="M49" s="76"/>
      <c r="N49" s="76"/>
      <c r="O49" s="184"/>
      <c r="P49" s="995" t="s">
        <v>16</v>
      </c>
      <c r="Q49" s="996"/>
      <c r="R49" s="248" t="s">
        <v>155</v>
      </c>
      <c r="S49" s="176"/>
      <c r="T49" s="76"/>
      <c r="U49" s="76"/>
      <c r="V49" s="76"/>
      <c r="W49" s="76"/>
      <c r="X49" s="184"/>
      <c r="Y49" s="995" t="s">
        <v>16</v>
      </c>
      <c r="Z49" s="996"/>
      <c r="AA49" s="248" t="s">
        <v>155</v>
      </c>
      <c r="AB49" s="176"/>
      <c r="AC49" s="76"/>
      <c r="AD49" s="76"/>
      <c r="AE49" s="76"/>
      <c r="AF49" s="76"/>
      <c r="AG49" s="184"/>
      <c r="AH49" s="203"/>
      <c r="AI49" s="194"/>
    </row>
    <row r="50" spans="1:35" s="165" customFormat="1" ht="12" customHeight="1" x14ac:dyDescent="0.25">
      <c r="A50" s="995" t="s">
        <v>56</v>
      </c>
      <c r="B50" s="1129"/>
      <c r="C50" s="248" t="s">
        <v>156</v>
      </c>
      <c r="D50" s="176"/>
      <c r="E50" s="76"/>
      <c r="F50" s="76"/>
      <c r="G50" s="76"/>
      <c r="H50" s="184"/>
      <c r="I50" s="248" t="s">
        <v>156</v>
      </c>
      <c r="J50" s="176"/>
      <c r="K50" s="76"/>
      <c r="L50" s="76"/>
      <c r="M50" s="76"/>
      <c r="N50" s="76"/>
      <c r="O50" s="184"/>
      <c r="P50" s="995" t="s">
        <v>56</v>
      </c>
      <c r="Q50" s="996"/>
      <c r="R50" s="248" t="s">
        <v>156</v>
      </c>
      <c r="S50" s="176"/>
      <c r="T50" s="76"/>
      <c r="U50" s="76"/>
      <c r="V50" s="76"/>
      <c r="W50" s="76"/>
      <c r="X50" s="184"/>
      <c r="Y50" s="995" t="s">
        <v>56</v>
      </c>
      <c r="Z50" s="996"/>
      <c r="AA50" s="248" t="s">
        <v>156</v>
      </c>
      <c r="AB50" s="176"/>
      <c r="AC50" s="76"/>
      <c r="AD50" s="76"/>
      <c r="AE50" s="76"/>
      <c r="AF50" s="76"/>
      <c r="AG50" s="184"/>
      <c r="AH50" s="203"/>
      <c r="AI50" s="194"/>
    </row>
    <row r="51" spans="1:35" s="165" customFormat="1" ht="12" customHeight="1" x14ac:dyDescent="0.25">
      <c r="A51" s="995" t="s">
        <v>57</v>
      </c>
      <c r="B51" s="1129"/>
      <c r="C51" s="248" t="s">
        <v>157</v>
      </c>
      <c r="D51" s="176"/>
      <c r="E51" s="76"/>
      <c r="F51" s="76"/>
      <c r="G51" s="76"/>
      <c r="H51" s="184"/>
      <c r="I51" s="248" t="s">
        <v>158</v>
      </c>
      <c r="J51" s="176"/>
      <c r="K51" s="76"/>
      <c r="L51" s="76"/>
      <c r="M51" s="76"/>
      <c r="N51" s="76"/>
      <c r="O51" s="184"/>
      <c r="P51" s="995" t="s">
        <v>57</v>
      </c>
      <c r="Q51" s="996"/>
      <c r="R51" s="148" t="s">
        <v>159</v>
      </c>
      <c r="S51" s="176"/>
      <c r="T51" s="76"/>
      <c r="U51" s="76"/>
      <c r="V51" s="76"/>
      <c r="W51" s="76"/>
      <c r="X51" s="184"/>
      <c r="Y51" s="995" t="s">
        <v>57</v>
      </c>
      <c r="Z51" s="996"/>
      <c r="AA51" s="148" t="s">
        <v>160</v>
      </c>
      <c r="AB51" s="176"/>
      <c r="AC51" s="76"/>
      <c r="AD51" s="76"/>
      <c r="AE51" s="76"/>
      <c r="AF51" s="76"/>
      <c r="AG51" s="184"/>
      <c r="AH51" s="203"/>
      <c r="AI51" s="194"/>
    </row>
    <row r="52" spans="1:35" s="230" customFormat="1" ht="25.5" customHeight="1" x14ac:dyDescent="0.2">
      <c r="A52" s="1007" t="s">
        <v>40</v>
      </c>
      <c r="B52" s="1008"/>
      <c r="C52" s="155" t="s">
        <v>161</v>
      </c>
      <c r="D52" s="237"/>
      <c r="E52" s="157"/>
      <c r="F52" s="157"/>
      <c r="G52" s="157"/>
      <c r="H52" s="238"/>
      <c r="I52" s="155" t="s">
        <v>30</v>
      </c>
      <c r="J52" s="237"/>
      <c r="K52" s="157"/>
      <c r="L52" s="157"/>
      <c r="M52" s="157"/>
      <c r="N52" s="157"/>
      <c r="O52" s="238"/>
      <c r="P52" s="1007" t="s">
        <v>40</v>
      </c>
      <c r="Q52" s="1008"/>
      <c r="R52" s="155" t="s">
        <v>162</v>
      </c>
      <c r="S52" s="237"/>
      <c r="T52" s="157"/>
      <c r="U52" s="157"/>
      <c r="V52" s="157"/>
      <c r="W52" s="157"/>
      <c r="X52" s="238"/>
      <c r="Y52" s="1007" t="s">
        <v>40</v>
      </c>
      <c r="Z52" s="1008"/>
      <c r="AA52" s="155" t="s">
        <v>163</v>
      </c>
      <c r="AB52" s="237"/>
      <c r="AC52" s="157"/>
      <c r="AD52" s="157"/>
      <c r="AE52" s="157"/>
      <c r="AF52" s="157"/>
      <c r="AG52" s="238"/>
      <c r="AH52" s="240"/>
      <c r="AI52" s="241"/>
    </row>
    <row r="54" spans="1:35" ht="12.75" customHeight="1" x14ac:dyDescent="0.2">
      <c r="AA54" s="83"/>
      <c r="AB54" s="83"/>
      <c r="AD54" s="242"/>
    </row>
    <row r="55" spans="1:35" ht="12.75" customHeight="1" x14ac:dyDescent="0.2">
      <c r="AA55" s="83"/>
      <c r="AB55" s="83"/>
      <c r="AD55" s="242"/>
    </row>
    <row r="56" spans="1:35" ht="12.75" customHeight="1" x14ac:dyDescent="0.2">
      <c r="AA56" s="83"/>
      <c r="AB56" s="83"/>
      <c r="AD56" s="242"/>
    </row>
    <row r="57" spans="1:35" ht="12.75" customHeight="1" x14ac:dyDescent="0.2">
      <c r="AA57" s="83"/>
      <c r="AB57" s="83"/>
      <c r="AD57" s="242"/>
    </row>
    <row r="58" spans="1:35" ht="12.75" customHeight="1" x14ac:dyDescent="0.2">
      <c r="AB58" s="83"/>
      <c r="AD58" s="242"/>
    </row>
    <row r="59" spans="1:35" ht="12.75" customHeight="1" x14ac:dyDescent="0.2">
      <c r="AA59" s="83"/>
      <c r="AB59" s="83"/>
      <c r="AD59" s="242"/>
    </row>
    <row r="60" spans="1:35" ht="12.75" customHeight="1" x14ac:dyDescent="0.2">
      <c r="AA60" s="83"/>
      <c r="AB60" s="83"/>
      <c r="AD60" s="242"/>
    </row>
    <row r="61" spans="1:35" ht="12.75" customHeight="1" x14ac:dyDescent="0.2">
      <c r="AA61" s="83"/>
      <c r="AB61" s="83"/>
      <c r="AD61" s="242"/>
    </row>
    <row r="62" spans="1:35" ht="12.75" customHeight="1" x14ac:dyDescent="0.2">
      <c r="AA62" s="83"/>
      <c r="AB62" s="83"/>
      <c r="AD62" s="242"/>
    </row>
    <row r="63" spans="1:35" ht="12.75" customHeight="1" x14ac:dyDescent="0.2">
      <c r="AA63" s="83"/>
      <c r="AB63" s="83"/>
      <c r="AD63" s="242"/>
    </row>
    <row r="64" spans="1:35" ht="12.75" customHeight="1" x14ac:dyDescent="0.2">
      <c r="AA64" s="83"/>
      <c r="AB64" s="83"/>
      <c r="AD64" s="242"/>
    </row>
  </sheetData>
  <mergeCells count="111">
    <mergeCell ref="A52:B52"/>
    <mergeCell ref="P52:Q52"/>
    <mergeCell ref="Y52:Z52"/>
    <mergeCell ref="A50:B50"/>
    <mergeCell ref="P50:Q50"/>
    <mergeCell ref="Y50:Z50"/>
    <mergeCell ref="A51:B51"/>
    <mergeCell ref="P51:Q51"/>
    <mergeCell ref="Y51:Z51"/>
    <mergeCell ref="A48:B48"/>
    <mergeCell ref="P48:Q48"/>
    <mergeCell ref="Y48:Z48"/>
    <mergeCell ref="A49:B49"/>
    <mergeCell ref="P49:Q49"/>
    <mergeCell ref="Y49:Z49"/>
    <mergeCell ref="A46:B46"/>
    <mergeCell ref="P46:Q46"/>
    <mergeCell ref="Y46:Z46"/>
    <mergeCell ref="A47:B47"/>
    <mergeCell ref="P47:Q47"/>
    <mergeCell ref="Y47:Z47"/>
    <mergeCell ref="A44:B44"/>
    <mergeCell ref="P44:Q44"/>
    <mergeCell ref="Y44:Z44"/>
    <mergeCell ref="A45:B45"/>
    <mergeCell ref="P45:Q45"/>
    <mergeCell ref="Y45:Z45"/>
    <mergeCell ref="A42:B42"/>
    <mergeCell ref="P42:Q42"/>
    <mergeCell ref="Y42:Z42"/>
    <mergeCell ref="A43:B43"/>
    <mergeCell ref="P43:Q43"/>
    <mergeCell ref="Y43:Z43"/>
    <mergeCell ref="A40:B40"/>
    <mergeCell ref="P40:Q40"/>
    <mergeCell ref="Y40:Z40"/>
    <mergeCell ref="A41:B41"/>
    <mergeCell ref="P41:Q41"/>
    <mergeCell ref="Y41:Z41"/>
    <mergeCell ref="A37:B37"/>
    <mergeCell ref="P37:Q37"/>
    <mergeCell ref="Y37:Z37"/>
    <mergeCell ref="A39:B39"/>
    <mergeCell ref="P39:Q39"/>
    <mergeCell ref="Y39:Z39"/>
    <mergeCell ref="A35:B35"/>
    <mergeCell ref="P35:Q35"/>
    <mergeCell ref="Y35:Z35"/>
    <mergeCell ref="A36:B36"/>
    <mergeCell ref="P36:Q36"/>
    <mergeCell ref="Y36:Z36"/>
    <mergeCell ref="A32:B32"/>
    <mergeCell ref="P32:Q32"/>
    <mergeCell ref="Y32:Z32"/>
    <mergeCell ref="A33:B33"/>
    <mergeCell ref="P33:Q33"/>
    <mergeCell ref="Y33:Z33"/>
    <mergeCell ref="A30:B30"/>
    <mergeCell ref="P30:Q30"/>
    <mergeCell ref="Y30:Z30"/>
    <mergeCell ref="A31:B31"/>
    <mergeCell ref="P31:Q31"/>
    <mergeCell ref="Y31:Z31"/>
    <mergeCell ref="A28:B28"/>
    <mergeCell ref="P28:Q28"/>
    <mergeCell ref="Y28:Z28"/>
    <mergeCell ref="A29:B29"/>
    <mergeCell ref="P29:Q29"/>
    <mergeCell ref="Y29:Z29"/>
    <mergeCell ref="A25:B25"/>
    <mergeCell ref="P25:Q25"/>
    <mergeCell ref="Y25:Z25"/>
    <mergeCell ref="A27:B27"/>
    <mergeCell ref="P27:Q27"/>
    <mergeCell ref="Y27:Z27"/>
    <mergeCell ref="A22:B22"/>
    <mergeCell ref="P22:Q22"/>
    <mergeCell ref="Y22:Z22"/>
    <mergeCell ref="A24:B24"/>
    <mergeCell ref="P24:Q24"/>
    <mergeCell ref="Y24:Z24"/>
    <mergeCell ref="A19:B19"/>
    <mergeCell ref="P19:Q19"/>
    <mergeCell ref="Y19:Z19"/>
    <mergeCell ref="A21:B21"/>
    <mergeCell ref="P21:Q21"/>
    <mergeCell ref="Y21:Z21"/>
    <mergeCell ref="A17:B17"/>
    <mergeCell ref="P17:Q17"/>
    <mergeCell ref="Y17:Z17"/>
    <mergeCell ref="A18:B18"/>
    <mergeCell ref="P18:Q18"/>
    <mergeCell ref="Y18:Z18"/>
    <mergeCell ref="A5:A10"/>
    <mergeCell ref="P5:P10"/>
    <mergeCell ref="Y5:Y10"/>
    <mergeCell ref="A11:A16"/>
    <mergeCell ref="P11:P16"/>
    <mergeCell ref="Y11:Y16"/>
    <mergeCell ref="R3:X3"/>
    <mergeCell ref="Y3:Y4"/>
    <mergeCell ref="Z3:Z4"/>
    <mergeCell ref="AA3:AG3"/>
    <mergeCell ref="AH3:AH4"/>
    <mergeCell ref="AI3:AI4"/>
    <mergeCell ref="A3:A4"/>
    <mergeCell ref="B3:B4"/>
    <mergeCell ref="C3:H3"/>
    <mergeCell ref="I3:O3"/>
    <mergeCell ref="P3:P4"/>
    <mergeCell ref="Q3:Q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workbookViewId="0">
      <selection activeCell="F12" sqref="F12"/>
    </sheetView>
  </sheetViews>
  <sheetFormatPr defaultRowHeight="13.5" x14ac:dyDescent="0.25"/>
  <cols>
    <col min="1" max="1" width="10" style="7" customWidth="1"/>
    <col min="2" max="2" width="9.140625" style="7" customWidth="1"/>
    <col min="3" max="3" width="9.5703125" style="3" customWidth="1"/>
    <col min="4" max="4" width="9.5703125" style="73" customWidth="1"/>
    <col min="5" max="5" width="9.5703125" style="709" customWidth="1"/>
    <col min="6" max="6" width="9.5703125" style="3" customWidth="1"/>
    <col min="7" max="7" width="17.85546875" style="3" customWidth="1"/>
    <col min="8" max="8" width="10" style="3" customWidth="1"/>
    <col min="9" max="9" width="10" style="73" customWidth="1"/>
    <col min="10" max="10" width="10" style="709" customWidth="1"/>
    <col min="11" max="13" width="10" style="3" customWidth="1"/>
    <col min="14" max="14" width="18.42578125" style="3" customWidth="1"/>
    <col min="15" max="15" width="10" style="7" customWidth="1"/>
    <col min="16" max="16" width="9.140625" style="7" customWidth="1"/>
    <col min="17" max="17" width="7.42578125" style="3" customWidth="1"/>
    <col min="18" max="18" width="4.42578125" style="73" customWidth="1"/>
    <col min="19" max="22" width="8.7109375" style="3" customWidth="1"/>
    <col min="23" max="23" width="17" style="3" customWidth="1"/>
    <col min="24" max="24" width="7.28515625" style="3" customWidth="1"/>
    <col min="25" max="25" width="4.42578125" style="73" customWidth="1"/>
    <col min="26" max="29" width="8.7109375" style="3" customWidth="1"/>
    <col min="30" max="30" width="17" style="3" customWidth="1"/>
    <col min="31" max="31" width="8.140625" style="7" customWidth="1"/>
    <col min="32" max="32" width="5.85546875" style="7" customWidth="1"/>
    <col min="33" max="16384" width="9.140625" style="7"/>
  </cols>
  <sheetData>
    <row r="1" spans="1:32" ht="12.75" customHeight="1" x14ac:dyDescent="0.25">
      <c r="A1" s="1" t="s">
        <v>459</v>
      </c>
      <c r="B1" s="2"/>
      <c r="C1" s="6"/>
      <c r="D1" s="4"/>
      <c r="E1" s="52"/>
      <c r="F1" s="6"/>
      <c r="G1" s="6"/>
      <c r="H1" s="6"/>
      <c r="I1" s="4"/>
      <c r="J1" s="52"/>
      <c r="K1" s="6"/>
      <c r="L1" s="6"/>
      <c r="M1" s="6"/>
      <c r="N1" s="6"/>
      <c r="O1" s="1" t="s">
        <v>460</v>
      </c>
      <c r="P1" s="2"/>
      <c r="Q1" s="6"/>
      <c r="R1" s="4"/>
      <c r="S1" s="6"/>
      <c r="T1" s="6"/>
      <c r="U1" s="6"/>
      <c r="V1" s="6"/>
      <c r="W1" s="6"/>
      <c r="X1" s="6"/>
      <c r="Y1" s="4"/>
      <c r="Z1" s="6"/>
      <c r="AA1" s="6"/>
      <c r="AB1" s="6"/>
      <c r="AC1" s="6"/>
      <c r="AD1" s="6"/>
    </row>
    <row r="2" spans="1:32" ht="12.75" customHeight="1" x14ac:dyDescent="0.25">
      <c r="A2" s="396" t="s">
        <v>461</v>
      </c>
      <c r="B2" s="528"/>
      <c r="C2" s="6"/>
      <c r="D2" s="30"/>
      <c r="E2" s="52"/>
      <c r="F2" s="6"/>
      <c r="G2" s="6"/>
      <c r="H2" s="6"/>
      <c r="I2" s="30"/>
      <c r="J2" s="52"/>
      <c r="K2" s="6"/>
      <c r="L2" s="6"/>
      <c r="M2" s="6"/>
      <c r="N2" s="6"/>
      <c r="O2" s="396"/>
      <c r="P2" s="528"/>
      <c r="Q2" s="6"/>
      <c r="R2" s="30"/>
      <c r="S2" s="6"/>
      <c r="T2" s="6"/>
      <c r="U2" s="6"/>
      <c r="V2" s="6"/>
      <c r="W2" s="6"/>
      <c r="X2" s="6"/>
      <c r="Y2" s="30"/>
      <c r="Z2" s="6"/>
      <c r="AA2" s="6"/>
      <c r="AB2" s="6"/>
      <c r="AC2" s="6"/>
      <c r="AD2" s="6"/>
    </row>
    <row r="3" spans="1:32" s="8" customFormat="1" ht="11.25" customHeight="1" x14ac:dyDescent="0.25">
      <c r="A3" s="1011" t="s">
        <v>2</v>
      </c>
      <c r="B3" s="1012" t="s">
        <v>3</v>
      </c>
      <c r="C3" s="1016" t="s">
        <v>167</v>
      </c>
      <c r="D3" s="1132"/>
      <c r="E3" s="1132"/>
      <c r="F3" s="1132"/>
      <c r="G3" s="1015"/>
      <c r="H3" s="1016" t="s">
        <v>170</v>
      </c>
      <c r="I3" s="1132"/>
      <c r="J3" s="1132"/>
      <c r="K3" s="1132"/>
      <c r="L3" s="1132"/>
      <c r="M3" s="1132"/>
      <c r="N3" s="1015"/>
      <c r="O3" s="1011" t="s">
        <v>2</v>
      </c>
      <c r="P3" s="1012" t="s">
        <v>3</v>
      </c>
      <c r="Q3" s="1013" t="s">
        <v>350</v>
      </c>
      <c r="R3" s="1014"/>
      <c r="S3" s="1014"/>
      <c r="T3" s="1013"/>
      <c r="U3" s="1013"/>
      <c r="V3" s="1013"/>
      <c r="W3" s="1013"/>
      <c r="X3" s="1013" t="s">
        <v>172</v>
      </c>
      <c r="Y3" s="1014"/>
      <c r="Z3" s="1014"/>
      <c r="AA3" s="1013"/>
      <c r="AB3" s="1013"/>
      <c r="AC3" s="1013"/>
      <c r="AD3" s="1013"/>
      <c r="AE3" s="1130" t="s">
        <v>5</v>
      </c>
      <c r="AF3" s="920" t="s">
        <v>6</v>
      </c>
    </row>
    <row r="4" spans="1:32" s="12" customFormat="1" ht="42" customHeight="1" x14ac:dyDescent="0.25">
      <c r="A4" s="915"/>
      <c r="B4" s="1012"/>
      <c r="C4" s="511" t="s">
        <v>7</v>
      </c>
      <c r="D4" s="512" t="s">
        <v>6</v>
      </c>
      <c r="E4" s="513" t="s">
        <v>8</v>
      </c>
      <c r="F4" s="512" t="s">
        <v>50</v>
      </c>
      <c r="G4" s="514" t="s">
        <v>98</v>
      </c>
      <c r="H4" s="701" t="s">
        <v>7</v>
      </c>
      <c r="I4" s="9" t="s">
        <v>6</v>
      </c>
      <c r="J4" s="10" t="s">
        <v>462</v>
      </c>
      <c r="K4" s="9" t="s">
        <v>463</v>
      </c>
      <c r="L4" s="9" t="s">
        <v>176</v>
      </c>
      <c r="M4" s="9" t="s">
        <v>10</v>
      </c>
      <c r="N4" s="11" t="s">
        <v>98</v>
      </c>
      <c r="O4" s="915"/>
      <c r="P4" s="1012"/>
      <c r="Q4" s="511" t="s">
        <v>7</v>
      </c>
      <c r="R4" s="512" t="s">
        <v>6</v>
      </c>
      <c r="S4" s="513" t="s">
        <v>8</v>
      </c>
      <c r="T4" s="512" t="s">
        <v>50</v>
      </c>
      <c r="U4" s="512" t="s">
        <v>176</v>
      </c>
      <c r="V4" s="512" t="s">
        <v>10</v>
      </c>
      <c r="W4" s="514" t="s">
        <v>98</v>
      </c>
      <c r="X4" s="511" t="s">
        <v>7</v>
      </c>
      <c r="Y4" s="512" t="s">
        <v>6</v>
      </c>
      <c r="Z4" s="513" t="s">
        <v>8</v>
      </c>
      <c r="AA4" s="512" t="s">
        <v>50</v>
      </c>
      <c r="AB4" s="512" t="s">
        <v>176</v>
      </c>
      <c r="AC4" s="512" t="s">
        <v>10</v>
      </c>
      <c r="AD4" s="514" t="s">
        <v>98</v>
      </c>
      <c r="AE4" s="1131"/>
      <c r="AF4" s="921"/>
    </row>
    <row r="5" spans="1:32" s="21" customFormat="1" ht="9.75" customHeight="1" x14ac:dyDescent="0.25">
      <c r="A5" s="915" t="s">
        <v>179</v>
      </c>
      <c r="B5" s="442" t="s">
        <v>13</v>
      </c>
      <c r="C5" s="269">
        <v>3.04</v>
      </c>
      <c r="D5" s="517">
        <f>RANK(C5,C$5:C$22)</f>
        <v>10</v>
      </c>
      <c r="E5" s="271">
        <v>215.67</v>
      </c>
      <c r="F5" s="272">
        <v>1.91</v>
      </c>
      <c r="G5" s="519"/>
      <c r="H5" s="702">
        <v>5.23</v>
      </c>
      <c r="I5" s="15">
        <f>RANK(H5,H$5:H$22)</f>
        <v>6</v>
      </c>
      <c r="J5" s="703">
        <v>255</v>
      </c>
      <c r="K5" s="703">
        <v>84.67</v>
      </c>
      <c r="L5" s="702">
        <v>27.12</v>
      </c>
      <c r="M5" s="703">
        <v>47.33</v>
      </c>
      <c r="N5" s="18"/>
      <c r="O5" s="915" t="s">
        <v>179</v>
      </c>
      <c r="P5" s="442" t="s">
        <v>13</v>
      </c>
      <c r="Q5" s="269">
        <v>3.25</v>
      </c>
      <c r="R5" s="517">
        <f>RANK(Q5,Q$5:Q$22)</f>
        <v>14</v>
      </c>
      <c r="S5" s="271">
        <v>133.66999999999999</v>
      </c>
      <c r="T5" s="272">
        <v>3.16</v>
      </c>
      <c r="U5" s="272">
        <v>25.67</v>
      </c>
      <c r="V5" s="271">
        <v>74.67</v>
      </c>
      <c r="W5" s="519"/>
      <c r="X5" s="272">
        <v>2.85</v>
      </c>
      <c r="Y5" s="517">
        <f>RANK(X5,X$5:X$22)</f>
        <v>14</v>
      </c>
      <c r="Z5" s="271">
        <v>196.33</v>
      </c>
      <c r="AA5" s="272">
        <v>2.63</v>
      </c>
      <c r="AB5" s="272">
        <v>15.56</v>
      </c>
      <c r="AC5" s="271">
        <v>76</v>
      </c>
      <c r="AD5" s="519"/>
      <c r="AE5" s="6">
        <f>AVERAGE(X5,Q5,H5,C5)</f>
        <v>3.5925000000000002</v>
      </c>
      <c r="AF5" s="20">
        <f>RANK(AE5,AE$5:AE$22)</f>
        <v>14</v>
      </c>
    </row>
    <row r="6" spans="1:32" s="21" customFormat="1" ht="9.75" customHeight="1" x14ac:dyDescent="0.25">
      <c r="A6" s="922"/>
      <c r="B6" s="442" t="s">
        <v>14</v>
      </c>
      <c r="C6" s="281">
        <v>3</v>
      </c>
      <c r="D6" s="15">
        <f t="shared" ref="D6:D22" si="0">RANK(C6,C$5:C$22)</f>
        <v>12</v>
      </c>
      <c r="E6" s="283">
        <v>206.67</v>
      </c>
      <c r="F6" s="284">
        <v>1.81</v>
      </c>
      <c r="G6" s="18"/>
      <c r="H6" s="702">
        <v>4.9400000000000004</v>
      </c>
      <c r="I6" s="15">
        <f t="shared" ref="I6:I22" si="1">RANK(H6,H$5:H$22)</f>
        <v>15</v>
      </c>
      <c r="J6" s="703">
        <v>190</v>
      </c>
      <c r="K6" s="703">
        <v>123.67</v>
      </c>
      <c r="L6" s="702">
        <v>26.25</v>
      </c>
      <c r="M6" s="703">
        <v>51</v>
      </c>
      <c r="N6" s="18"/>
      <c r="O6" s="922"/>
      <c r="P6" s="442" t="s">
        <v>14</v>
      </c>
      <c r="Q6" s="281">
        <v>3.64</v>
      </c>
      <c r="R6" s="15">
        <f t="shared" ref="R6:R22" si="2">RANK(Q6,Q$5:Q$22)</f>
        <v>12</v>
      </c>
      <c r="S6" s="283">
        <v>193.67</v>
      </c>
      <c r="T6" s="284">
        <v>3.38</v>
      </c>
      <c r="U6" s="284">
        <v>25.63</v>
      </c>
      <c r="V6" s="283">
        <v>74.67</v>
      </c>
      <c r="W6" s="18"/>
      <c r="X6" s="284">
        <v>3.06</v>
      </c>
      <c r="Y6" s="15">
        <f t="shared" ref="Y6:Y22" si="3">RANK(X6,X$5:X$22)</f>
        <v>13</v>
      </c>
      <c r="Z6" s="283">
        <v>227.33</v>
      </c>
      <c r="AA6" s="284">
        <v>2.74</v>
      </c>
      <c r="AB6" s="284">
        <v>23.56</v>
      </c>
      <c r="AC6" s="283">
        <v>81.67</v>
      </c>
      <c r="AD6" s="18"/>
      <c r="AE6" s="6">
        <f t="shared" ref="AE6:AE22" si="4">AVERAGE(X6,Q6,H6,C6)</f>
        <v>3.66</v>
      </c>
      <c r="AF6" s="20">
        <f t="shared" ref="AF6:AF22" si="5">RANK(AE6,AE$5:AE$22)</f>
        <v>12</v>
      </c>
    </row>
    <row r="7" spans="1:32" s="21" customFormat="1" ht="9.75" customHeight="1" x14ac:dyDescent="0.25">
      <c r="A7" s="922"/>
      <c r="B7" s="442" t="s">
        <v>15</v>
      </c>
      <c r="C7" s="281">
        <v>2.4300000000000002</v>
      </c>
      <c r="D7" s="15">
        <f t="shared" si="0"/>
        <v>18</v>
      </c>
      <c r="E7" s="283">
        <v>168.67</v>
      </c>
      <c r="F7" s="284">
        <v>1.52</v>
      </c>
      <c r="G7" s="18"/>
      <c r="H7" s="702">
        <v>5.21</v>
      </c>
      <c r="I7" s="15">
        <f t="shared" si="1"/>
        <v>8</v>
      </c>
      <c r="J7" s="703">
        <v>241.67</v>
      </c>
      <c r="K7" s="703">
        <v>72.67</v>
      </c>
      <c r="L7" s="702">
        <v>27.18</v>
      </c>
      <c r="M7" s="703">
        <v>46.33</v>
      </c>
      <c r="N7" s="18"/>
      <c r="O7" s="922"/>
      <c r="P7" s="442" t="s">
        <v>15</v>
      </c>
      <c r="Q7" s="281">
        <v>3.22</v>
      </c>
      <c r="R7" s="15">
        <f t="shared" si="2"/>
        <v>16</v>
      </c>
      <c r="S7" s="283">
        <v>175.33</v>
      </c>
      <c r="T7" s="284">
        <v>3.3</v>
      </c>
      <c r="U7" s="284">
        <v>27.4</v>
      </c>
      <c r="V7" s="283">
        <v>75</v>
      </c>
      <c r="W7" s="18"/>
      <c r="X7" s="284">
        <v>3.34</v>
      </c>
      <c r="Y7" s="15">
        <f t="shared" si="3"/>
        <v>10</v>
      </c>
      <c r="Z7" s="283">
        <v>245.33</v>
      </c>
      <c r="AA7" s="284">
        <v>3.01</v>
      </c>
      <c r="AB7" s="284">
        <v>23.76</v>
      </c>
      <c r="AC7" s="283">
        <v>84.33</v>
      </c>
      <c r="AD7" s="18"/>
      <c r="AE7" s="6">
        <f t="shared" si="4"/>
        <v>3.55</v>
      </c>
      <c r="AF7" s="20">
        <f t="shared" si="5"/>
        <v>16</v>
      </c>
    </row>
    <row r="8" spans="1:32" s="21" customFormat="1" ht="9.75" customHeight="1" x14ac:dyDescent="0.25">
      <c r="A8" s="922"/>
      <c r="B8" s="442" t="s">
        <v>16</v>
      </c>
      <c r="C8" s="281">
        <v>2.77</v>
      </c>
      <c r="D8" s="15">
        <f t="shared" si="0"/>
        <v>16</v>
      </c>
      <c r="E8" s="283">
        <v>190.67</v>
      </c>
      <c r="F8" s="284">
        <v>1.68</v>
      </c>
      <c r="G8" s="18"/>
      <c r="H8" s="702">
        <v>5.26</v>
      </c>
      <c r="I8" s="15">
        <f t="shared" si="1"/>
        <v>4</v>
      </c>
      <c r="J8" s="703">
        <v>190</v>
      </c>
      <c r="K8" s="703">
        <v>129.33000000000001</v>
      </c>
      <c r="L8" s="702">
        <v>26.07</v>
      </c>
      <c r="M8" s="703">
        <v>60</v>
      </c>
      <c r="N8" s="18"/>
      <c r="O8" s="922"/>
      <c r="P8" s="442" t="s">
        <v>16</v>
      </c>
      <c r="Q8" s="281">
        <v>3.67</v>
      </c>
      <c r="R8" s="15">
        <f t="shared" si="2"/>
        <v>11</v>
      </c>
      <c r="S8" s="283">
        <v>152.33000000000001</v>
      </c>
      <c r="T8" s="284">
        <v>4.5599999999999996</v>
      </c>
      <c r="U8" s="284">
        <v>27.4</v>
      </c>
      <c r="V8" s="283">
        <v>88.33</v>
      </c>
      <c r="W8" s="18"/>
      <c r="X8" s="284">
        <v>2.58</v>
      </c>
      <c r="Y8" s="15">
        <f t="shared" si="3"/>
        <v>16</v>
      </c>
      <c r="Z8" s="283">
        <v>181.67</v>
      </c>
      <c r="AA8" s="284">
        <v>2.33</v>
      </c>
      <c r="AB8" s="284">
        <v>22.2</v>
      </c>
      <c r="AC8" s="283">
        <v>85</v>
      </c>
      <c r="AD8" s="18"/>
      <c r="AE8" s="6">
        <f t="shared" si="4"/>
        <v>3.57</v>
      </c>
      <c r="AF8" s="20">
        <f t="shared" si="5"/>
        <v>15</v>
      </c>
    </row>
    <row r="9" spans="1:32" s="21" customFormat="1" ht="9.75" customHeight="1" x14ac:dyDescent="0.25">
      <c r="A9" s="922"/>
      <c r="B9" s="442" t="s">
        <v>56</v>
      </c>
      <c r="C9" s="281">
        <v>2.72</v>
      </c>
      <c r="D9" s="15">
        <f t="shared" si="0"/>
        <v>17</v>
      </c>
      <c r="E9" s="283">
        <v>186.33</v>
      </c>
      <c r="F9" s="284">
        <v>1.68</v>
      </c>
      <c r="G9" s="18"/>
      <c r="H9" s="702">
        <v>4.72</v>
      </c>
      <c r="I9" s="15">
        <f t="shared" si="1"/>
        <v>17</v>
      </c>
      <c r="J9" s="703">
        <v>230</v>
      </c>
      <c r="K9" s="703">
        <v>74</v>
      </c>
      <c r="L9" s="702">
        <v>25.8</v>
      </c>
      <c r="M9" s="703">
        <v>46.33</v>
      </c>
      <c r="N9" s="18"/>
      <c r="O9" s="922"/>
      <c r="P9" s="442" t="s">
        <v>56</v>
      </c>
      <c r="Q9" s="281">
        <v>3.23</v>
      </c>
      <c r="R9" s="15">
        <f t="shared" si="2"/>
        <v>15</v>
      </c>
      <c r="S9" s="283">
        <v>176.33</v>
      </c>
      <c r="T9" s="284">
        <v>2.56</v>
      </c>
      <c r="U9" s="284">
        <v>24.9</v>
      </c>
      <c r="V9" s="283">
        <v>74.67</v>
      </c>
      <c r="W9" s="18"/>
      <c r="X9" s="284">
        <v>3.85</v>
      </c>
      <c r="Y9" s="15">
        <f t="shared" si="3"/>
        <v>5</v>
      </c>
      <c r="Z9" s="283">
        <v>282.67</v>
      </c>
      <c r="AA9" s="284">
        <v>3.42</v>
      </c>
      <c r="AB9" s="284">
        <v>23.67</v>
      </c>
      <c r="AC9" s="283">
        <v>80.33</v>
      </c>
      <c r="AD9" s="18"/>
      <c r="AE9" s="6">
        <f t="shared" si="4"/>
        <v>3.6300000000000003</v>
      </c>
      <c r="AF9" s="20">
        <f t="shared" si="5"/>
        <v>13</v>
      </c>
    </row>
    <row r="10" spans="1:32" s="21" customFormat="1" ht="9.75" customHeight="1" x14ac:dyDescent="0.25">
      <c r="A10" s="922"/>
      <c r="B10" s="442" t="s">
        <v>57</v>
      </c>
      <c r="C10" s="281">
        <v>3.02</v>
      </c>
      <c r="D10" s="15">
        <f t="shared" si="0"/>
        <v>11</v>
      </c>
      <c r="E10" s="283">
        <v>212</v>
      </c>
      <c r="F10" s="284">
        <v>1.93</v>
      </c>
      <c r="G10" s="18"/>
      <c r="H10" s="702">
        <v>5.13</v>
      </c>
      <c r="I10" s="15">
        <f t="shared" si="1"/>
        <v>10</v>
      </c>
      <c r="J10" s="703">
        <v>213.33</v>
      </c>
      <c r="K10" s="703">
        <v>95.67</v>
      </c>
      <c r="L10" s="702">
        <v>27.33</v>
      </c>
      <c r="M10" s="703">
        <v>48</v>
      </c>
      <c r="N10" s="18"/>
      <c r="O10" s="922"/>
      <c r="P10" s="442" t="s">
        <v>57</v>
      </c>
      <c r="Q10" s="281">
        <v>4.12</v>
      </c>
      <c r="R10" s="15">
        <f t="shared" si="2"/>
        <v>9</v>
      </c>
      <c r="S10" s="283">
        <v>196.67</v>
      </c>
      <c r="T10" s="284">
        <v>3.4</v>
      </c>
      <c r="U10" s="284">
        <v>26</v>
      </c>
      <c r="V10" s="283">
        <v>72.33</v>
      </c>
      <c r="W10" s="18"/>
      <c r="X10" s="284">
        <v>3.25</v>
      </c>
      <c r="Y10" s="15">
        <f t="shared" si="3"/>
        <v>11</v>
      </c>
      <c r="Z10" s="283">
        <v>232</v>
      </c>
      <c r="AA10" s="284">
        <v>2.93</v>
      </c>
      <c r="AB10" s="284">
        <v>23.68</v>
      </c>
      <c r="AC10" s="283">
        <v>78</v>
      </c>
      <c r="AD10" s="18"/>
      <c r="AE10" s="6">
        <f t="shared" si="4"/>
        <v>3.88</v>
      </c>
      <c r="AF10" s="20">
        <f t="shared" si="5"/>
        <v>10</v>
      </c>
    </row>
    <row r="11" spans="1:32" s="21" customFormat="1" ht="9.75" customHeight="1" x14ac:dyDescent="0.25">
      <c r="A11" s="922"/>
      <c r="B11" s="442" t="s">
        <v>58</v>
      </c>
      <c r="C11" s="281">
        <v>2.97</v>
      </c>
      <c r="D11" s="15">
        <f t="shared" si="0"/>
        <v>13</v>
      </c>
      <c r="E11" s="283">
        <v>202</v>
      </c>
      <c r="F11" s="284">
        <v>1.82</v>
      </c>
      <c r="G11" s="18"/>
      <c r="H11" s="702">
        <v>5.22</v>
      </c>
      <c r="I11" s="15">
        <f t="shared" si="1"/>
        <v>7</v>
      </c>
      <c r="J11" s="703">
        <v>256.67</v>
      </c>
      <c r="K11" s="703">
        <v>114.67</v>
      </c>
      <c r="L11" s="702">
        <v>28.16</v>
      </c>
      <c r="M11" s="703">
        <v>51.67</v>
      </c>
      <c r="N11" s="18"/>
      <c r="O11" s="922"/>
      <c r="P11" s="442" t="s">
        <v>58</v>
      </c>
      <c r="Q11" s="281">
        <v>3.3</v>
      </c>
      <c r="R11" s="15">
        <f t="shared" si="2"/>
        <v>13</v>
      </c>
      <c r="S11" s="283">
        <v>133.33000000000001</v>
      </c>
      <c r="T11" s="284">
        <v>3.96</v>
      </c>
      <c r="U11" s="284">
        <v>27.03</v>
      </c>
      <c r="V11" s="283">
        <v>77.33</v>
      </c>
      <c r="W11" s="18"/>
      <c r="X11" s="284">
        <v>3.69</v>
      </c>
      <c r="Y11" s="15">
        <f t="shared" si="3"/>
        <v>6</v>
      </c>
      <c r="Z11" s="283">
        <v>261.67</v>
      </c>
      <c r="AA11" s="284">
        <v>3.3</v>
      </c>
      <c r="AB11" s="284">
        <v>23.58</v>
      </c>
      <c r="AC11" s="283">
        <v>76.33</v>
      </c>
      <c r="AD11" s="18"/>
      <c r="AE11" s="6">
        <f t="shared" si="4"/>
        <v>3.7950000000000004</v>
      </c>
      <c r="AF11" s="20">
        <f t="shared" si="5"/>
        <v>11</v>
      </c>
    </row>
    <row r="12" spans="1:32" s="21" customFormat="1" ht="9.75" customHeight="1" x14ac:dyDescent="0.25">
      <c r="A12" s="922"/>
      <c r="B12" s="442" t="s">
        <v>59</v>
      </c>
      <c r="C12" s="281">
        <v>2.96</v>
      </c>
      <c r="D12" s="15">
        <f t="shared" si="0"/>
        <v>14</v>
      </c>
      <c r="E12" s="283">
        <v>203</v>
      </c>
      <c r="F12" s="284">
        <v>1.77</v>
      </c>
      <c r="G12" s="18"/>
      <c r="H12" s="702">
        <v>4.32</v>
      </c>
      <c r="I12" s="15">
        <f t="shared" si="1"/>
        <v>18</v>
      </c>
      <c r="J12" s="703">
        <v>188.33</v>
      </c>
      <c r="K12" s="703">
        <v>99.67</v>
      </c>
      <c r="L12" s="702">
        <v>25.8</v>
      </c>
      <c r="M12" s="703">
        <v>42</v>
      </c>
      <c r="N12" s="18"/>
      <c r="O12" s="922"/>
      <c r="P12" s="442" t="s">
        <v>59</v>
      </c>
      <c r="Q12" s="281">
        <v>2.96</v>
      </c>
      <c r="R12" s="15">
        <f t="shared" si="2"/>
        <v>17</v>
      </c>
      <c r="S12" s="283">
        <v>169.67</v>
      </c>
      <c r="T12" s="284">
        <v>2.97</v>
      </c>
      <c r="U12" s="284">
        <v>24.07</v>
      </c>
      <c r="V12" s="283">
        <v>69.33</v>
      </c>
      <c r="W12" s="18"/>
      <c r="X12" s="284">
        <v>3.51</v>
      </c>
      <c r="Y12" s="15">
        <f t="shared" si="3"/>
        <v>8</v>
      </c>
      <c r="Z12" s="283">
        <v>236</v>
      </c>
      <c r="AA12" s="284">
        <v>3.16</v>
      </c>
      <c r="AB12" s="284">
        <v>23.49</v>
      </c>
      <c r="AC12" s="283">
        <v>81.33</v>
      </c>
      <c r="AD12" s="18"/>
      <c r="AE12" s="6">
        <f t="shared" si="4"/>
        <v>3.4375</v>
      </c>
      <c r="AF12" s="20">
        <f t="shared" si="5"/>
        <v>17</v>
      </c>
    </row>
    <row r="13" spans="1:32" s="21" customFormat="1" ht="9.75" customHeight="1" x14ac:dyDescent="0.25">
      <c r="A13" s="916"/>
      <c r="B13" s="442" t="s">
        <v>99</v>
      </c>
      <c r="C13" s="281">
        <v>2.82</v>
      </c>
      <c r="D13" s="15">
        <f t="shared" si="0"/>
        <v>15</v>
      </c>
      <c r="E13" s="283">
        <v>195</v>
      </c>
      <c r="F13" s="284">
        <v>1.69</v>
      </c>
      <c r="G13" s="18"/>
      <c r="H13" s="702">
        <v>5.55</v>
      </c>
      <c r="I13" s="15">
        <f t="shared" si="1"/>
        <v>1</v>
      </c>
      <c r="J13" s="703">
        <v>194.17</v>
      </c>
      <c r="K13" s="703">
        <v>82</v>
      </c>
      <c r="L13" s="702">
        <v>24.34</v>
      </c>
      <c r="M13" s="703">
        <v>55.33</v>
      </c>
      <c r="N13" s="18"/>
      <c r="O13" s="916"/>
      <c r="P13" s="442" t="s">
        <v>99</v>
      </c>
      <c r="Q13" s="281">
        <v>2.68</v>
      </c>
      <c r="R13" s="15">
        <f t="shared" si="2"/>
        <v>18</v>
      </c>
      <c r="S13" s="283">
        <v>152.33000000000001</v>
      </c>
      <c r="T13" s="284">
        <v>3.07</v>
      </c>
      <c r="U13" s="284">
        <v>24.43</v>
      </c>
      <c r="V13" s="283">
        <v>67.67</v>
      </c>
      <c r="W13" s="18"/>
      <c r="X13" s="284">
        <v>2.15</v>
      </c>
      <c r="Y13" s="15">
        <f t="shared" si="3"/>
        <v>18</v>
      </c>
      <c r="Z13" s="283">
        <v>155.33000000000001</v>
      </c>
      <c r="AA13" s="284">
        <v>1.97</v>
      </c>
      <c r="AB13" s="284">
        <v>22.15</v>
      </c>
      <c r="AC13" s="283">
        <v>63</v>
      </c>
      <c r="AD13" s="18"/>
      <c r="AE13" s="6">
        <f t="shared" si="4"/>
        <v>3.3</v>
      </c>
      <c r="AF13" s="20">
        <f t="shared" si="5"/>
        <v>18</v>
      </c>
    </row>
    <row r="14" spans="1:32" s="24" customFormat="1" ht="9.75" customHeight="1" x14ac:dyDescent="0.25">
      <c r="A14" s="1098" t="s">
        <v>464</v>
      </c>
      <c r="B14" s="442" t="s">
        <v>13</v>
      </c>
      <c r="C14" s="281">
        <v>4.22</v>
      </c>
      <c r="D14" s="15">
        <f t="shared" si="0"/>
        <v>1</v>
      </c>
      <c r="E14" s="283">
        <v>289</v>
      </c>
      <c r="F14" s="284">
        <v>2.54</v>
      </c>
      <c r="G14" s="23">
        <f>(C14-C5)/100*1000</f>
        <v>11.799999999999997</v>
      </c>
      <c r="H14" s="702">
        <v>5.42</v>
      </c>
      <c r="I14" s="15">
        <f t="shared" si="1"/>
        <v>3</v>
      </c>
      <c r="J14" s="703">
        <v>338.33</v>
      </c>
      <c r="K14" s="703">
        <v>92.33</v>
      </c>
      <c r="L14" s="702">
        <v>26.49</v>
      </c>
      <c r="M14" s="703">
        <v>51.33</v>
      </c>
      <c r="N14" s="23">
        <f>(H14-H5)/95*1000</f>
        <v>1.9999999999999949</v>
      </c>
      <c r="O14" s="1098" t="s">
        <v>464</v>
      </c>
      <c r="P14" s="442" t="s">
        <v>13</v>
      </c>
      <c r="Q14" s="281">
        <v>4.83</v>
      </c>
      <c r="R14" s="15">
        <f t="shared" si="2"/>
        <v>7</v>
      </c>
      <c r="S14" s="283">
        <v>215.33</v>
      </c>
      <c r="T14" s="284">
        <v>3.95</v>
      </c>
      <c r="U14" s="284">
        <v>27.1</v>
      </c>
      <c r="V14" s="283">
        <v>75.33</v>
      </c>
      <c r="W14" s="23">
        <f>(Q14-Q5)/120*1000</f>
        <v>13.166666666666666</v>
      </c>
      <c r="X14" s="284">
        <v>3.15</v>
      </c>
      <c r="Y14" s="15">
        <f t="shared" si="3"/>
        <v>12</v>
      </c>
      <c r="Z14" s="283">
        <v>223.67</v>
      </c>
      <c r="AA14" s="284">
        <v>3.15</v>
      </c>
      <c r="AB14" s="284">
        <v>22.87</v>
      </c>
      <c r="AC14" s="283">
        <v>79.33</v>
      </c>
      <c r="AD14" s="23">
        <f>(X14-X5)/65*1000</f>
        <v>4.6153846153846123</v>
      </c>
      <c r="AE14" s="6">
        <f t="shared" si="4"/>
        <v>4.4050000000000002</v>
      </c>
      <c r="AF14" s="20">
        <f t="shared" si="5"/>
        <v>7</v>
      </c>
    </row>
    <row r="15" spans="1:32" s="24" customFormat="1" ht="9.75" customHeight="1" x14ac:dyDescent="0.25">
      <c r="A15" s="1133"/>
      <c r="B15" s="442" t="s">
        <v>14</v>
      </c>
      <c r="C15" s="281">
        <v>4.1900000000000004</v>
      </c>
      <c r="D15" s="15">
        <f t="shared" si="0"/>
        <v>2</v>
      </c>
      <c r="E15" s="283">
        <v>281.67</v>
      </c>
      <c r="F15" s="284">
        <v>2.4500000000000002</v>
      </c>
      <c r="G15" s="23">
        <f t="shared" ref="G15:G22" si="6">(C15-C6)/100*1000</f>
        <v>11.900000000000004</v>
      </c>
      <c r="H15" s="702">
        <v>4.8600000000000003</v>
      </c>
      <c r="I15" s="15">
        <f t="shared" si="1"/>
        <v>16</v>
      </c>
      <c r="J15" s="703">
        <v>375</v>
      </c>
      <c r="K15" s="703">
        <v>108.33</v>
      </c>
      <c r="L15" s="702">
        <v>26.66</v>
      </c>
      <c r="M15" s="703">
        <v>54.33</v>
      </c>
      <c r="N15" s="23">
        <f t="shared" ref="N15:N22" si="7">(H15-H6)/95*1000</f>
        <v>-0.84210526315789547</v>
      </c>
      <c r="O15" s="1133"/>
      <c r="P15" s="442" t="s">
        <v>14</v>
      </c>
      <c r="Q15" s="281">
        <v>5.22</v>
      </c>
      <c r="R15" s="15">
        <f t="shared" si="2"/>
        <v>2</v>
      </c>
      <c r="S15" s="283">
        <v>221</v>
      </c>
      <c r="T15" s="284">
        <v>4.0199999999999996</v>
      </c>
      <c r="U15" s="284">
        <v>27.23</v>
      </c>
      <c r="V15" s="283">
        <v>74.67</v>
      </c>
      <c r="W15" s="23">
        <f t="shared" ref="W15:W22" si="8">(Q15-Q6)/120*1000</f>
        <v>13.166666666666663</v>
      </c>
      <c r="X15" s="284">
        <v>3.48</v>
      </c>
      <c r="Y15" s="15">
        <f t="shared" si="3"/>
        <v>9</v>
      </c>
      <c r="Z15" s="283">
        <v>244.33</v>
      </c>
      <c r="AA15" s="284">
        <v>3.48</v>
      </c>
      <c r="AB15" s="284">
        <v>23.79</v>
      </c>
      <c r="AC15" s="283">
        <v>84</v>
      </c>
      <c r="AD15" s="23">
        <f t="shared" ref="AD15:AD22" si="9">(X15-X6)/65*1000</f>
        <v>6.4615384615384608</v>
      </c>
      <c r="AE15" s="6">
        <f t="shared" si="4"/>
        <v>4.4375</v>
      </c>
      <c r="AF15" s="20">
        <f t="shared" si="5"/>
        <v>6</v>
      </c>
    </row>
    <row r="16" spans="1:32" s="24" customFormat="1" ht="9.75" customHeight="1" x14ac:dyDescent="0.25">
      <c r="A16" s="1133"/>
      <c r="B16" s="442" t="s">
        <v>15</v>
      </c>
      <c r="C16" s="281">
        <v>3.66</v>
      </c>
      <c r="D16" s="15">
        <f t="shared" si="0"/>
        <v>9</v>
      </c>
      <c r="E16" s="283">
        <v>237.67</v>
      </c>
      <c r="F16" s="284">
        <v>2.2400000000000002</v>
      </c>
      <c r="G16" s="23">
        <f t="shared" si="6"/>
        <v>12.3</v>
      </c>
      <c r="H16" s="702">
        <v>5.0599999999999996</v>
      </c>
      <c r="I16" s="15">
        <f t="shared" si="1"/>
        <v>11</v>
      </c>
      <c r="J16" s="703">
        <v>355</v>
      </c>
      <c r="K16" s="703">
        <v>144.33000000000001</v>
      </c>
      <c r="L16" s="702">
        <v>27.51</v>
      </c>
      <c r="M16" s="703">
        <v>51</v>
      </c>
      <c r="N16" s="23">
        <f t="shared" si="7"/>
        <v>-1.5789473684210562</v>
      </c>
      <c r="O16" s="1133"/>
      <c r="P16" s="442" t="s">
        <v>15</v>
      </c>
      <c r="Q16" s="281">
        <v>5.3</v>
      </c>
      <c r="R16" s="15">
        <f t="shared" si="2"/>
        <v>1</v>
      </c>
      <c r="S16" s="283">
        <v>227.67</v>
      </c>
      <c r="T16" s="284">
        <v>3.97</v>
      </c>
      <c r="U16" s="284">
        <v>27.9</v>
      </c>
      <c r="V16" s="283">
        <v>75.33</v>
      </c>
      <c r="W16" s="23">
        <f t="shared" si="8"/>
        <v>17.333333333333329</v>
      </c>
      <c r="X16" s="284">
        <v>3.96</v>
      </c>
      <c r="Y16" s="15">
        <f t="shared" si="3"/>
        <v>4</v>
      </c>
      <c r="Z16" s="283">
        <v>270.67</v>
      </c>
      <c r="AA16" s="284">
        <v>3.87</v>
      </c>
      <c r="AB16" s="284">
        <v>23.94</v>
      </c>
      <c r="AC16" s="283">
        <v>88</v>
      </c>
      <c r="AD16" s="23">
        <f t="shared" si="9"/>
        <v>9.5384615384615401</v>
      </c>
      <c r="AE16" s="6">
        <f t="shared" si="4"/>
        <v>4.4950000000000001</v>
      </c>
      <c r="AF16" s="20">
        <f t="shared" si="5"/>
        <v>3</v>
      </c>
    </row>
    <row r="17" spans="1:32" s="24" customFormat="1" ht="9.75" customHeight="1" x14ac:dyDescent="0.25">
      <c r="A17" s="1133"/>
      <c r="B17" s="442" t="s">
        <v>16</v>
      </c>
      <c r="C17" s="281">
        <v>3.85</v>
      </c>
      <c r="D17" s="15">
        <f t="shared" si="0"/>
        <v>7</v>
      </c>
      <c r="E17" s="283">
        <v>263.33</v>
      </c>
      <c r="F17" s="284">
        <v>2.33</v>
      </c>
      <c r="G17" s="23">
        <f t="shared" si="6"/>
        <v>10.8</v>
      </c>
      <c r="H17" s="702">
        <v>5.04</v>
      </c>
      <c r="I17" s="15">
        <f t="shared" si="1"/>
        <v>12</v>
      </c>
      <c r="J17" s="703">
        <v>333.33</v>
      </c>
      <c r="K17" s="703">
        <v>167.33</v>
      </c>
      <c r="L17" s="702">
        <v>23.69</v>
      </c>
      <c r="M17" s="703">
        <v>63.67</v>
      </c>
      <c r="N17" s="23">
        <f t="shared" si="7"/>
        <v>-2.3157894736842075</v>
      </c>
      <c r="O17" s="1133"/>
      <c r="P17" s="442" t="s">
        <v>16</v>
      </c>
      <c r="Q17" s="281">
        <v>4.9400000000000004</v>
      </c>
      <c r="R17" s="15">
        <f t="shared" si="2"/>
        <v>4</v>
      </c>
      <c r="S17" s="283">
        <v>168</v>
      </c>
      <c r="T17" s="284">
        <v>5.13</v>
      </c>
      <c r="U17" s="284">
        <v>29.03</v>
      </c>
      <c r="V17" s="283">
        <v>88.67</v>
      </c>
      <c r="W17" s="23">
        <f t="shared" si="8"/>
        <v>10.583333333333337</v>
      </c>
      <c r="X17" s="284">
        <v>2.84</v>
      </c>
      <c r="Y17" s="15">
        <f t="shared" si="3"/>
        <v>15</v>
      </c>
      <c r="Z17" s="283">
        <v>196.33</v>
      </c>
      <c r="AA17" s="284">
        <v>2.82</v>
      </c>
      <c r="AB17" s="284">
        <v>22.34</v>
      </c>
      <c r="AC17" s="283">
        <v>85.67</v>
      </c>
      <c r="AD17" s="23">
        <f t="shared" si="9"/>
        <v>3.9999999999999964</v>
      </c>
      <c r="AE17" s="6">
        <f t="shared" si="4"/>
        <v>4.1675000000000004</v>
      </c>
      <c r="AF17" s="20">
        <f t="shared" si="5"/>
        <v>8</v>
      </c>
    </row>
    <row r="18" spans="1:32" s="24" customFormat="1" ht="9.75" customHeight="1" x14ac:dyDescent="0.25">
      <c r="A18" s="1133"/>
      <c r="B18" s="442" t="s">
        <v>56</v>
      </c>
      <c r="C18" s="281">
        <v>3.83</v>
      </c>
      <c r="D18" s="15">
        <f t="shared" si="0"/>
        <v>8</v>
      </c>
      <c r="E18" s="283">
        <v>265.33</v>
      </c>
      <c r="F18" s="284">
        <v>2.27</v>
      </c>
      <c r="G18" s="23">
        <f t="shared" si="6"/>
        <v>11.099999999999998</v>
      </c>
      <c r="H18" s="702">
        <v>5</v>
      </c>
      <c r="I18" s="15">
        <f t="shared" si="1"/>
        <v>14</v>
      </c>
      <c r="J18" s="703">
        <v>366.67</v>
      </c>
      <c r="K18" s="703">
        <v>131</v>
      </c>
      <c r="L18" s="702">
        <v>25.01</v>
      </c>
      <c r="M18" s="703">
        <v>50</v>
      </c>
      <c r="N18" s="23">
        <f t="shared" si="7"/>
        <v>2.9473684210526341</v>
      </c>
      <c r="O18" s="1133"/>
      <c r="P18" s="442" t="s">
        <v>56</v>
      </c>
      <c r="Q18" s="281">
        <v>4.88</v>
      </c>
      <c r="R18" s="15">
        <f t="shared" si="2"/>
        <v>6</v>
      </c>
      <c r="S18" s="283">
        <v>240</v>
      </c>
      <c r="T18" s="284">
        <v>3.25</v>
      </c>
      <c r="U18" s="284">
        <v>26.13</v>
      </c>
      <c r="V18" s="283">
        <v>75.33</v>
      </c>
      <c r="W18" s="23">
        <f t="shared" si="8"/>
        <v>13.75</v>
      </c>
      <c r="X18" s="284">
        <v>4.21</v>
      </c>
      <c r="Y18" s="15">
        <f t="shared" si="3"/>
        <v>2</v>
      </c>
      <c r="Z18" s="283">
        <v>290.67</v>
      </c>
      <c r="AA18" s="284">
        <v>4.1100000000000003</v>
      </c>
      <c r="AB18" s="284">
        <v>23.78</v>
      </c>
      <c r="AC18" s="283">
        <v>82.67</v>
      </c>
      <c r="AD18" s="23">
        <f t="shared" si="9"/>
        <v>5.5384615384615365</v>
      </c>
      <c r="AE18" s="6">
        <f t="shared" si="4"/>
        <v>4.4800000000000004</v>
      </c>
      <c r="AF18" s="20">
        <f t="shared" si="5"/>
        <v>4</v>
      </c>
    </row>
    <row r="19" spans="1:32" s="24" customFormat="1" ht="9.75" customHeight="1" x14ac:dyDescent="0.25">
      <c r="A19" s="1133"/>
      <c r="B19" s="442" t="s">
        <v>57</v>
      </c>
      <c r="C19" s="281">
        <v>4.1399999999999997</v>
      </c>
      <c r="D19" s="15">
        <f t="shared" si="0"/>
        <v>3</v>
      </c>
      <c r="E19" s="283">
        <v>281</v>
      </c>
      <c r="F19" s="284">
        <v>2.46</v>
      </c>
      <c r="G19" s="23">
        <f t="shared" si="6"/>
        <v>11.199999999999996</v>
      </c>
      <c r="H19" s="702">
        <v>5.25</v>
      </c>
      <c r="I19" s="15">
        <f t="shared" si="1"/>
        <v>5</v>
      </c>
      <c r="J19" s="703">
        <v>338.33</v>
      </c>
      <c r="K19" s="703">
        <v>98.33</v>
      </c>
      <c r="L19" s="702">
        <v>26.56</v>
      </c>
      <c r="M19" s="703">
        <v>51.67</v>
      </c>
      <c r="N19" s="23">
        <f t="shared" si="7"/>
        <v>1.2631578947368431</v>
      </c>
      <c r="O19" s="1133"/>
      <c r="P19" s="442" t="s">
        <v>57</v>
      </c>
      <c r="Q19" s="281">
        <v>5.18</v>
      </c>
      <c r="R19" s="15">
        <f t="shared" si="2"/>
        <v>3</v>
      </c>
      <c r="S19" s="283">
        <v>246</v>
      </c>
      <c r="T19" s="284">
        <v>4.03</v>
      </c>
      <c r="U19" s="284">
        <v>27.87</v>
      </c>
      <c r="V19" s="283">
        <v>72.67</v>
      </c>
      <c r="W19" s="23">
        <f t="shared" si="8"/>
        <v>8.8333333333333304</v>
      </c>
      <c r="X19" s="284">
        <v>3.64</v>
      </c>
      <c r="Y19" s="15">
        <f t="shared" si="3"/>
        <v>7</v>
      </c>
      <c r="Z19" s="283">
        <v>250.33</v>
      </c>
      <c r="AA19" s="284">
        <v>3.61</v>
      </c>
      <c r="AB19" s="284">
        <v>23.79</v>
      </c>
      <c r="AC19" s="283">
        <v>81</v>
      </c>
      <c r="AD19" s="23">
        <f t="shared" si="9"/>
        <v>6.0000000000000018</v>
      </c>
      <c r="AE19" s="6">
        <f t="shared" si="4"/>
        <v>4.5525000000000002</v>
      </c>
      <c r="AF19" s="20">
        <f t="shared" si="5"/>
        <v>2</v>
      </c>
    </row>
    <row r="20" spans="1:32" s="24" customFormat="1" ht="9.75" customHeight="1" x14ac:dyDescent="0.25">
      <c r="A20" s="1133"/>
      <c r="B20" s="442" t="s">
        <v>58</v>
      </c>
      <c r="C20" s="281">
        <v>4.05</v>
      </c>
      <c r="D20" s="15">
        <f t="shared" si="0"/>
        <v>4</v>
      </c>
      <c r="E20" s="283">
        <v>279</v>
      </c>
      <c r="F20" s="284">
        <v>2.42</v>
      </c>
      <c r="G20" s="23">
        <f t="shared" si="6"/>
        <v>10.799999999999997</v>
      </c>
      <c r="H20" s="702">
        <v>5.01</v>
      </c>
      <c r="I20" s="15">
        <f t="shared" si="1"/>
        <v>13</v>
      </c>
      <c r="J20" s="703">
        <v>346.67</v>
      </c>
      <c r="K20" s="703">
        <v>104.67</v>
      </c>
      <c r="L20" s="702">
        <v>26.39</v>
      </c>
      <c r="M20" s="703">
        <v>55.33</v>
      </c>
      <c r="N20" s="23">
        <f t="shared" si="7"/>
        <v>-2.210526315789473</v>
      </c>
      <c r="O20" s="1133"/>
      <c r="P20" s="442" t="s">
        <v>58</v>
      </c>
      <c r="Q20" s="281">
        <v>4.8899999999999997</v>
      </c>
      <c r="R20" s="15">
        <f t="shared" si="2"/>
        <v>5</v>
      </c>
      <c r="S20" s="283">
        <v>153</v>
      </c>
      <c r="T20" s="284">
        <v>4.6399999999999997</v>
      </c>
      <c r="U20" s="284">
        <v>29.17</v>
      </c>
      <c r="V20" s="283">
        <v>77.67</v>
      </c>
      <c r="W20" s="23">
        <f t="shared" si="8"/>
        <v>13.25</v>
      </c>
      <c r="X20" s="284">
        <v>4.3099999999999996</v>
      </c>
      <c r="Y20" s="15">
        <f t="shared" si="3"/>
        <v>1</v>
      </c>
      <c r="Z20" s="283">
        <v>270</v>
      </c>
      <c r="AA20" s="284">
        <v>3.89</v>
      </c>
      <c r="AB20" s="284">
        <v>23.68</v>
      </c>
      <c r="AC20" s="283">
        <v>80</v>
      </c>
      <c r="AD20" s="23">
        <f t="shared" si="9"/>
        <v>9.538461538461533</v>
      </c>
      <c r="AE20" s="6">
        <f t="shared" si="4"/>
        <v>4.5649999999999995</v>
      </c>
      <c r="AF20" s="20">
        <f t="shared" si="5"/>
        <v>1</v>
      </c>
    </row>
    <row r="21" spans="1:32" s="24" customFormat="1" ht="9.75" customHeight="1" x14ac:dyDescent="0.25">
      <c r="A21" s="1133"/>
      <c r="B21" s="442" t="s">
        <v>59</v>
      </c>
      <c r="C21" s="281">
        <v>4.01</v>
      </c>
      <c r="D21" s="15">
        <f t="shared" si="0"/>
        <v>5</v>
      </c>
      <c r="E21" s="283">
        <v>280</v>
      </c>
      <c r="F21" s="284">
        <v>2.41</v>
      </c>
      <c r="G21" s="23">
        <f t="shared" si="6"/>
        <v>10.499999999999998</v>
      </c>
      <c r="H21" s="702">
        <v>5.19</v>
      </c>
      <c r="I21" s="15">
        <f t="shared" si="1"/>
        <v>9</v>
      </c>
      <c r="J21" s="703">
        <v>336.67</v>
      </c>
      <c r="K21" s="703">
        <v>126.67</v>
      </c>
      <c r="L21" s="702">
        <v>25.9</v>
      </c>
      <c r="M21" s="703">
        <v>45.33</v>
      </c>
      <c r="N21" s="23">
        <f t="shared" si="7"/>
        <v>9.1578947368421062</v>
      </c>
      <c r="O21" s="1133"/>
      <c r="P21" s="442" t="s">
        <v>59</v>
      </c>
      <c r="Q21" s="281">
        <v>4.68</v>
      </c>
      <c r="R21" s="15">
        <f t="shared" si="2"/>
        <v>8</v>
      </c>
      <c r="S21" s="283">
        <v>204.67</v>
      </c>
      <c r="T21" s="284">
        <v>3.44</v>
      </c>
      <c r="U21" s="284">
        <v>26.4</v>
      </c>
      <c r="V21" s="283">
        <v>69.67</v>
      </c>
      <c r="W21" s="23">
        <f t="shared" si="8"/>
        <v>14.333333333333332</v>
      </c>
      <c r="X21" s="284">
        <v>4</v>
      </c>
      <c r="Y21" s="15">
        <f t="shared" si="3"/>
        <v>3</v>
      </c>
      <c r="Z21" s="283">
        <v>284</v>
      </c>
      <c r="AA21" s="284">
        <v>3.96</v>
      </c>
      <c r="AB21" s="284">
        <v>23.47</v>
      </c>
      <c r="AC21" s="283">
        <v>84</v>
      </c>
      <c r="AD21" s="23">
        <f t="shared" si="9"/>
        <v>7.5384615384615419</v>
      </c>
      <c r="AE21" s="6">
        <f t="shared" si="4"/>
        <v>4.4700000000000006</v>
      </c>
      <c r="AF21" s="20">
        <f t="shared" si="5"/>
        <v>5</v>
      </c>
    </row>
    <row r="22" spans="1:32" s="24" customFormat="1" ht="9.75" customHeight="1" x14ac:dyDescent="0.25">
      <c r="A22" s="1133"/>
      <c r="B22" s="442" t="s">
        <v>99</v>
      </c>
      <c r="C22" s="281">
        <v>3.92</v>
      </c>
      <c r="D22" s="15">
        <f t="shared" si="0"/>
        <v>6</v>
      </c>
      <c r="E22" s="283">
        <v>268</v>
      </c>
      <c r="F22" s="284">
        <v>2.38</v>
      </c>
      <c r="G22" s="23">
        <f t="shared" si="6"/>
        <v>11.000000000000002</v>
      </c>
      <c r="H22" s="702">
        <v>5.51</v>
      </c>
      <c r="I22" s="15">
        <f t="shared" si="1"/>
        <v>2</v>
      </c>
      <c r="J22" s="703">
        <v>333.33</v>
      </c>
      <c r="K22" s="703">
        <v>174</v>
      </c>
      <c r="L22" s="330">
        <v>22.85</v>
      </c>
      <c r="M22" s="703">
        <v>56</v>
      </c>
      <c r="N22" s="23">
        <f t="shared" si="7"/>
        <v>-0.42105263157894773</v>
      </c>
      <c r="O22" s="1133"/>
      <c r="P22" s="442" t="s">
        <v>99</v>
      </c>
      <c r="Q22" s="281">
        <v>3.68</v>
      </c>
      <c r="R22" s="15">
        <f t="shared" si="2"/>
        <v>10</v>
      </c>
      <c r="S22" s="283">
        <v>203.67</v>
      </c>
      <c r="T22" s="284">
        <v>3.77</v>
      </c>
      <c r="U22" s="284">
        <v>25.5</v>
      </c>
      <c r="V22" s="283">
        <v>68.33</v>
      </c>
      <c r="W22" s="23">
        <f t="shared" si="8"/>
        <v>8.3333333333333339</v>
      </c>
      <c r="X22" s="284">
        <v>2.44</v>
      </c>
      <c r="Y22" s="15">
        <f t="shared" si="3"/>
        <v>17</v>
      </c>
      <c r="Z22" s="283">
        <v>150</v>
      </c>
      <c r="AA22" s="284">
        <v>2.41</v>
      </c>
      <c r="AB22" s="284">
        <v>22.25</v>
      </c>
      <c r="AC22" s="283">
        <v>67.33</v>
      </c>
      <c r="AD22" s="23">
        <f t="shared" si="9"/>
        <v>4.4615384615384617</v>
      </c>
      <c r="AE22" s="6">
        <f t="shared" si="4"/>
        <v>3.8874999999999997</v>
      </c>
      <c r="AF22" s="20">
        <f t="shared" si="5"/>
        <v>9</v>
      </c>
    </row>
    <row r="23" spans="1:32" s="21" customFormat="1" ht="9.75" customHeight="1" x14ac:dyDescent="0.25">
      <c r="A23" s="926" t="s">
        <v>61</v>
      </c>
      <c r="B23" s="927"/>
      <c r="C23" s="29"/>
      <c r="D23" s="30"/>
      <c r="E23" s="27"/>
      <c r="F23" s="6"/>
      <c r="G23" s="18"/>
      <c r="H23" s="6"/>
      <c r="I23" s="30"/>
      <c r="J23" s="6"/>
      <c r="K23" s="6"/>
      <c r="L23" s="6"/>
      <c r="M23" s="6"/>
      <c r="N23" s="18"/>
      <c r="O23" s="926" t="s">
        <v>61</v>
      </c>
      <c r="P23" s="927"/>
      <c r="Q23" s="29"/>
      <c r="R23" s="30"/>
      <c r="S23" s="27"/>
      <c r="T23" s="6"/>
      <c r="U23" s="6"/>
      <c r="V23" s="6"/>
      <c r="W23" s="18"/>
      <c r="X23" s="6"/>
      <c r="Y23" s="30"/>
      <c r="Z23" s="27"/>
      <c r="AA23" s="6"/>
      <c r="AB23" s="6"/>
      <c r="AC23" s="6"/>
      <c r="AD23" s="18"/>
      <c r="AF23" s="31"/>
    </row>
    <row r="24" spans="1:32" s="35" customFormat="1" ht="9.75" customHeight="1" x14ac:dyDescent="0.25">
      <c r="A24" s="930" t="s">
        <v>19</v>
      </c>
      <c r="B24" s="931"/>
      <c r="C24" s="294" t="s">
        <v>20</v>
      </c>
      <c r="D24" s="522"/>
      <c r="E24" s="291" t="s">
        <v>20</v>
      </c>
      <c r="F24" s="291" t="s">
        <v>20</v>
      </c>
      <c r="G24" s="33"/>
      <c r="H24" s="330">
        <v>0.39</v>
      </c>
      <c r="I24" s="522"/>
      <c r="J24" s="330" t="s">
        <v>20</v>
      </c>
      <c r="K24" s="330">
        <v>27.12</v>
      </c>
      <c r="L24" s="330" t="s">
        <v>20</v>
      </c>
      <c r="M24" s="330">
        <v>1.28</v>
      </c>
      <c r="N24" s="33"/>
      <c r="O24" s="930" t="s">
        <v>19</v>
      </c>
      <c r="P24" s="931"/>
      <c r="Q24" s="294" t="s">
        <v>20</v>
      </c>
      <c r="R24" s="15"/>
      <c r="S24" s="291" t="s">
        <v>20</v>
      </c>
      <c r="T24" s="291" t="s">
        <v>20</v>
      </c>
      <c r="U24" s="291" t="s">
        <v>20</v>
      </c>
      <c r="V24" s="291" t="s">
        <v>20</v>
      </c>
      <c r="W24" s="33"/>
      <c r="X24" s="291" t="s">
        <v>20</v>
      </c>
      <c r="Y24" s="15"/>
      <c r="Z24" s="291" t="s">
        <v>20</v>
      </c>
      <c r="AA24" s="291" t="s">
        <v>20</v>
      </c>
      <c r="AB24" s="291" t="s">
        <v>20</v>
      </c>
      <c r="AC24" s="291">
        <v>0.8</v>
      </c>
      <c r="AD24" s="33"/>
      <c r="AF24" s="34"/>
    </row>
    <row r="25" spans="1:32" s="35" customFormat="1" ht="9.75" customHeight="1" x14ac:dyDescent="0.25">
      <c r="A25" s="930" t="s">
        <v>21</v>
      </c>
      <c r="B25" s="931"/>
      <c r="C25" s="294" t="s">
        <v>20</v>
      </c>
      <c r="D25" s="522"/>
      <c r="E25" s="291" t="s">
        <v>20</v>
      </c>
      <c r="F25" s="291" t="s">
        <v>20</v>
      </c>
      <c r="G25" s="33"/>
      <c r="H25" s="330">
        <v>0.67</v>
      </c>
      <c r="I25" s="522"/>
      <c r="J25" s="330" t="s">
        <v>20</v>
      </c>
      <c r="K25" s="330">
        <v>31.37</v>
      </c>
      <c r="L25" s="330" t="s">
        <v>20</v>
      </c>
      <c r="M25" s="330">
        <v>1.25</v>
      </c>
      <c r="N25" s="33"/>
      <c r="O25" s="930" t="s">
        <v>21</v>
      </c>
      <c r="P25" s="931"/>
      <c r="Q25" s="294" t="s">
        <v>20</v>
      </c>
      <c r="R25" s="15"/>
      <c r="S25" s="291" t="s">
        <v>20</v>
      </c>
      <c r="T25" s="291" t="s">
        <v>20</v>
      </c>
      <c r="U25" s="291" t="s">
        <v>20</v>
      </c>
      <c r="V25" s="291" t="s">
        <v>20</v>
      </c>
      <c r="W25" s="33"/>
      <c r="X25" s="291" t="s">
        <v>20</v>
      </c>
      <c r="Y25" s="15"/>
      <c r="Z25" s="291" t="s">
        <v>20</v>
      </c>
      <c r="AA25" s="291" t="s">
        <v>20</v>
      </c>
      <c r="AB25" s="291" t="s">
        <v>20</v>
      </c>
      <c r="AC25" s="291">
        <v>0.79</v>
      </c>
      <c r="AD25" s="33"/>
      <c r="AF25" s="34"/>
    </row>
    <row r="26" spans="1:32" s="35" customFormat="1" ht="9.75" customHeight="1" x14ac:dyDescent="0.25">
      <c r="A26" s="926" t="s">
        <v>465</v>
      </c>
      <c r="B26" s="927"/>
      <c r="C26" s="29"/>
      <c r="D26" s="522"/>
      <c r="E26" s="291"/>
      <c r="F26" s="291"/>
      <c r="G26" s="33"/>
      <c r="H26" s="6"/>
      <c r="I26" s="522"/>
      <c r="J26" s="6"/>
      <c r="K26" s="6"/>
      <c r="L26" s="6"/>
      <c r="M26" s="6"/>
      <c r="N26" s="33"/>
      <c r="O26" s="926" t="s">
        <v>465</v>
      </c>
      <c r="P26" s="927"/>
      <c r="Q26" s="29"/>
      <c r="R26" s="15"/>
      <c r="S26" s="27"/>
      <c r="T26" s="6"/>
      <c r="U26" s="6"/>
      <c r="V26" s="6"/>
      <c r="W26" s="33"/>
      <c r="X26" s="6"/>
      <c r="Y26" s="15"/>
      <c r="Z26" s="27"/>
      <c r="AA26" s="6"/>
      <c r="AB26" s="6"/>
      <c r="AC26" s="6"/>
      <c r="AD26" s="33"/>
      <c r="AF26" s="34"/>
    </row>
    <row r="27" spans="1:32" s="21" customFormat="1" ht="9.75" customHeight="1" x14ac:dyDescent="0.25">
      <c r="A27" s="926" t="s">
        <v>12</v>
      </c>
      <c r="B27" s="927"/>
      <c r="C27" s="523">
        <f>AVERAGE(C5:C13)</f>
        <v>2.858888888888889</v>
      </c>
      <c r="D27" s="15">
        <f>RANK(C27,C$27:C$28)</f>
        <v>2</v>
      </c>
      <c r="E27" s="38">
        <f t="shared" ref="E27:F27" si="10">AVERAGE(E5:E13)</f>
        <v>197.7788888888889</v>
      </c>
      <c r="F27" s="30">
        <f t="shared" si="10"/>
        <v>1.7566666666666666</v>
      </c>
      <c r="G27" s="18"/>
      <c r="H27" s="523">
        <f>AVERAGE(H5:H13)</f>
        <v>5.0644444444444439</v>
      </c>
      <c r="I27" s="15">
        <f>RANK(H27,H$27:H$28)</f>
        <v>2</v>
      </c>
      <c r="J27" s="38">
        <f>AVERAGE(J5:J13)</f>
        <v>217.68555555555557</v>
      </c>
      <c r="K27" s="30">
        <f t="shared" ref="K27:L27" si="11">AVERAGE(K5:K13)</f>
        <v>97.372222222222206</v>
      </c>
      <c r="L27" s="30">
        <f t="shared" si="11"/>
        <v>26.450000000000003</v>
      </c>
      <c r="M27" s="38">
        <f>AVERAGE(M5:M13)</f>
        <v>49.776666666666671</v>
      </c>
      <c r="N27" s="18"/>
      <c r="O27" s="926" t="s">
        <v>12</v>
      </c>
      <c r="P27" s="927"/>
      <c r="Q27" s="523">
        <f>AVERAGE(Q5:Q13)</f>
        <v>3.3411111111111116</v>
      </c>
      <c r="R27" s="15">
        <f>RANK(Q27,Q$27:Q$28)</f>
        <v>2</v>
      </c>
      <c r="S27" s="38">
        <f>AVERAGE(S5:S13)</f>
        <v>164.81444444444443</v>
      </c>
      <c r="T27" s="30">
        <f t="shared" ref="T27:U27" si="12">AVERAGE(T5:T13)</f>
        <v>3.3733333333333331</v>
      </c>
      <c r="U27" s="30">
        <f t="shared" si="12"/>
        <v>25.836666666666666</v>
      </c>
      <c r="V27" s="38">
        <f>AVERAGE(V5:V13)</f>
        <v>74.888888888888886</v>
      </c>
      <c r="W27" s="18"/>
      <c r="X27" s="523">
        <f>AVERAGE(X5:X13)</f>
        <v>3.1422222222222222</v>
      </c>
      <c r="Y27" s="15">
        <f>RANK(X27,X$27:X$28)</f>
        <v>2</v>
      </c>
      <c r="Z27" s="38">
        <f>AVERAGE(Z5:Z13)</f>
        <v>224.25888888888889</v>
      </c>
      <c r="AA27" s="30">
        <f t="shared" ref="AA27:AB27" si="13">AVERAGE(AA5:AA13)</f>
        <v>2.8322222222222222</v>
      </c>
      <c r="AB27" s="30">
        <f t="shared" si="13"/>
        <v>22.405555555555555</v>
      </c>
      <c r="AC27" s="38">
        <f>AVERAGE(AC5:AC13)</f>
        <v>78.443333333333328</v>
      </c>
      <c r="AD27" s="18"/>
      <c r="AE27" s="6">
        <f t="shared" ref="AE27:AE28" si="14">AVERAGE(X27,Q27,H27,C27)</f>
        <v>3.6016666666666666</v>
      </c>
      <c r="AF27" s="20">
        <f>RANK(AE27,AE$27:AE$28)</f>
        <v>2</v>
      </c>
    </row>
    <row r="28" spans="1:32" s="21" customFormat="1" ht="9.75" customHeight="1" x14ac:dyDescent="0.25">
      <c r="A28" s="926" t="s">
        <v>17</v>
      </c>
      <c r="B28" s="927"/>
      <c r="C28" s="523">
        <f>AVERAGE(C14:C22)</f>
        <v>3.985555555555556</v>
      </c>
      <c r="D28" s="15">
        <f>RANK(C28,C$27:C$28)</f>
        <v>1</v>
      </c>
      <c r="E28" s="38">
        <f>AVERAGE(E14:E22)</f>
        <v>271.66666666666669</v>
      </c>
      <c r="F28" s="30">
        <f t="shared" ref="F28" si="15">AVERAGE(F14:F22)</f>
        <v>2.3888888888888888</v>
      </c>
      <c r="G28" s="18">
        <f>(C28-C27)/100*1000</f>
        <v>11.266666666666669</v>
      </c>
      <c r="H28" s="523">
        <f>AVERAGE(H14:H22)</f>
        <v>5.1488888888888882</v>
      </c>
      <c r="I28" s="15">
        <f>RANK(H28,H$27:H$28)</f>
        <v>1</v>
      </c>
      <c r="J28" s="38">
        <f>AVERAGE(J14:J22)</f>
        <v>347.03666666666663</v>
      </c>
      <c r="K28" s="30">
        <f t="shared" ref="K28:L28" si="16">AVERAGE(K14:K22)</f>
        <v>127.44333333333333</v>
      </c>
      <c r="L28" s="30">
        <f t="shared" si="16"/>
        <v>25.673333333333332</v>
      </c>
      <c r="M28" s="38">
        <f>AVERAGE(M14:M22)</f>
        <v>53.184444444444438</v>
      </c>
      <c r="N28" s="18">
        <f>(H28-H27)/95*1000</f>
        <v>0.88888888888888762</v>
      </c>
      <c r="O28" s="926" t="s">
        <v>17</v>
      </c>
      <c r="P28" s="927"/>
      <c r="Q28" s="523">
        <f>AVERAGE(Q14:Q22)</f>
        <v>4.844444444444445</v>
      </c>
      <c r="R28" s="15">
        <f>RANK(Q28,Q$27:Q$28)</f>
        <v>1</v>
      </c>
      <c r="S28" s="38">
        <f>AVERAGE(S14:S22)</f>
        <v>208.81555555555556</v>
      </c>
      <c r="T28" s="30">
        <f t="shared" ref="T28:U28" si="17">AVERAGE(T14:T22)</f>
        <v>4.0222222222222221</v>
      </c>
      <c r="U28" s="30">
        <f t="shared" si="17"/>
        <v>27.37</v>
      </c>
      <c r="V28" s="38">
        <f>AVERAGE(V14:V22)</f>
        <v>75.296666666666667</v>
      </c>
      <c r="W28" s="18">
        <f>(Q28-Q27)/120*1000</f>
        <v>12.527777777777779</v>
      </c>
      <c r="X28" s="523">
        <f>AVERAGE(X14:X22)</f>
        <v>3.5588888888888892</v>
      </c>
      <c r="Y28" s="15">
        <f>RANK(X28,X$27:X$28)</f>
        <v>1</v>
      </c>
      <c r="Z28" s="38">
        <f t="shared" ref="Z28:AB28" si="18">AVERAGE(Z14:Z22)</f>
        <v>242.22222222222223</v>
      </c>
      <c r="AA28" s="30">
        <f>AVERAGE(AA14:AA22)</f>
        <v>3.4777777777777779</v>
      </c>
      <c r="AB28" s="30">
        <f t="shared" si="18"/>
        <v>23.323333333333334</v>
      </c>
      <c r="AC28" s="38">
        <f>AVERAGE(AC14:AC22)</f>
        <v>81.333333333333343</v>
      </c>
      <c r="AD28" s="18">
        <f>(X28-X27)/65*1000</f>
        <v>6.410256410256415</v>
      </c>
      <c r="AE28" s="6">
        <f t="shared" si="14"/>
        <v>4.384444444444445</v>
      </c>
      <c r="AF28" s="20">
        <f>RANK(AE28,AE$27:AE$28)</f>
        <v>1</v>
      </c>
    </row>
    <row r="29" spans="1:32" s="21" customFormat="1" ht="9.75" customHeight="1" x14ac:dyDescent="0.25">
      <c r="A29" s="50"/>
      <c r="B29" s="442"/>
      <c r="C29" s="29"/>
      <c r="D29" s="30"/>
      <c r="E29" s="52"/>
      <c r="F29" s="6"/>
      <c r="G29" s="18"/>
      <c r="H29" s="6"/>
      <c r="I29" s="30"/>
      <c r="J29" s="52"/>
      <c r="K29" s="6"/>
      <c r="L29" s="6"/>
      <c r="M29" s="6"/>
      <c r="N29" s="18"/>
      <c r="O29" s="50"/>
      <c r="P29" s="442"/>
      <c r="Q29" s="26"/>
      <c r="R29" s="30"/>
      <c r="S29" s="52"/>
      <c r="T29" s="6"/>
      <c r="U29" s="6"/>
      <c r="V29" s="6"/>
      <c r="W29" s="18"/>
      <c r="X29" s="27"/>
      <c r="Y29" s="30"/>
      <c r="Z29" s="52"/>
      <c r="AA29" s="6"/>
      <c r="AB29" s="6"/>
      <c r="AC29" s="6"/>
      <c r="AD29" s="18"/>
      <c r="AF29" s="31"/>
    </row>
    <row r="30" spans="1:32" s="35" customFormat="1" ht="9.75" customHeight="1" x14ac:dyDescent="0.25">
      <c r="A30" s="930" t="s">
        <v>22</v>
      </c>
      <c r="B30" s="931"/>
      <c r="C30" s="294">
        <v>7.0000000000000007E-2</v>
      </c>
      <c r="D30" s="30"/>
      <c r="E30" s="291">
        <v>4.38</v>
      </c>
      <c r="F30" s="291">
        <v>0.1</v>
      </c>
      <c r="G30" s="33"/>
      <c r="H30" s="330" t="s">
        <v>20</v>
      </c>
      <c r="I30" s="30"/>
      <c r="J30" s="330">
        <v>65.98</v>
      </c>
      <c r="K30" s="330">
        <v>23.27</v>
      </c>
      <c r="L30" s="330" t="s">
        <v>20</v>
      </c>
      <c r="M30" s="330">
        <v>0.42</v>
      </c>
      <c r="N30" s="33"/>
      <c r="O30" s="930" t="s">
        <v>22</v>
      </c>
      <c r="P30" s="931"/>
      <c r="Q30" s="294">
        <v>0.65</v>
      </c>
      <c r="R30" s="30"/>
      <c r="S30" s="291">
        <v>31.08</v>
      </c>
      <c r="T30" s="291">
        <v>0.6</v>
      </c>
      <c r="U30" s="291" t="s">
        <v>20</v>
      </c>
      <c r="V30" s="291" t="s">
        <v>20</v>
      </c>
      <c r="W30" s="33"/>
      <c r="X30" s="291">
        <v>0.24</v>
      </c>
      <c r="Y30" s="30"/>
      <c r="Z30" s="291" t="s">
        <v>20</v>
      </c>
      <c r="AA30" s="291">
        <v>0.3</v>
      </c>
      <c r="AB30" s="291" t="s">
        <v>20</v>
      </c>
      <c r="AC30" s="291">
        <v>0.28000000000000003</v>
      </c>
      <c r="AD30" s="33"/>
      <c r="AE30" s="522"/>
      <c r="AF30" s="41"/>
    </row>
    <row r="31" spans="1:32" s="43" customFormat="1" ht="9.75" customHeight="1" x14ac:dyDescent="0.25">
      <c r="A31" s="1134" t="s">
        <v>23</v>
      </c>
      <c r="B31" s="1135"/>
      <c r="C31" s="294">
        <v>1.66</v>
      </c>
      <c r="D31" s="30"/>
      <c r="E31" s="291">
        <v>1.59</v>
      </c>
      <c r="F31" s="291">
        <v>3.98</v>
      </c>
      <c r="G31" s="33"/>
      <c r="H31" s="330">
        <v>12.05</v>
      </c>
      <c r="I31" s="30"/>
      <c r="J31" s="330">
        <v>19.95</v>
      </c>
      <c r="K31" s="330">
        <v>17.68</v>
      </c>
      <c r="L31" s="330">
        <v>5.12</v>
      </c>
      <c r="M31" s="330">
        <v>0.7</v>
      </c>
      <c r="N31" s="33"/>
      <c r="O31" s="1134" t="s">
        <v>23</v>
      </c>
      <c r="P31" s="1135"/>
      <c r="Q31" s="294">
        <v>13.47</v>
      </c>
      <c r="R31" s="30"/>
      <c r="S31" s="291">
        <v>14.21</v>
      </c>
      <c r="T31" s="291">
        <v>13.96</v>
      </c>
      <c r="U31" s="291">
        <v>5.63</v>
      </c>
      <c r="V31" s="291">
        <v>1.01</v>
      </c>
      <c r="W31" s="33"/>
      <c r="X31" s="291">
        <v>6.05</v>
      </c>
      <c r="Y31" s="30"/>
      <c r="Z31" s="291">
        <v>16.46</v>
      </c>
      <c r="AA31" s="291">
        <v>8.11</v>
      </c>
      <c r="AB31" s="291">
        <v>11.93</v>
      </c>
      <c r="AC31" s="291">
        <v>0.3</v>
      </c>
      <c r="AD31" s="33"/>
      <c r="AE31" s="704"/>
      <c r="AF31" s="42"/>
    </row>
    <row r="32" spans="1:32" s="21" customFormat="1" ht="9.75" customHeight="1" x14ac:dyDescent="0.25">
      <c r="A32" s="926" t="s">
        <v>24</v>
      </c>
      <c r="B32" s="927"/>
      <c r="C32" s="29"/>
      <c r="D32" s="30"/>
      <c r="E32" s="6"/>
      <c r="F32" s="6"/>
      <c r="G32" s="18"/>
      <c r="H32" s="6"/>
      <c r="I32" s="30"/>
      <c r="J32" s="6"/>
      <c r="K32" s="6"/>
      <c r="L32" s="6"/>
      <c r="M32" s="6"/>
      <c r="N32" s="18"/>
      <c r="O32" s="926" t="s">
        <v>24</v>
      </c>
      <c r="P32" s="927"/>
      <c r="Q32" s="29"/>
      <c r="R32" s="30"/>
      <c r="S32" s="52"/>
      <c r="T32" s="6"/>
      <c r="U32" s="6"/>
      <c r="V32" s="6"/>
      <c r="W32" s="18"/>
      <c r="X32" s="6"/>
      <c r="Y32" s="30"/>
      <c r="Z32" s="52"/>
      <c r="AA32" s="6"/>
      <c r="AB32" s="6"/>
      <c r="AC32" s="6"/>
      <c r="AD32" s="18"/>
      <c r="AE32" s="27"/>
      <c r="AF32" s="20"/>
    </row>
    <row r="33" spans="1:32" s="21" customFormat="1" ht="9.75" customHeight="1" x14ac:dyDescent="0.25">
      <c r="A33" s="926" t="s">
        <v>13</v>
      </c>
      <c r="B33" s="927"/>
      <c r="C33" s="523">
        <f>AVERAGE(C5,C14)</f>
        <v>3.63</v>
      </c>
      <c r="D33" s="38">
        <f>RANK(C33,C$33:C$41)</f>
        <v>1</v>
      </c>
      <c r="E33" s="38">
        <f>AVERAGE(E5,E14)</f>
        <v>252.33499999999998</v>
      </c>
      <c r="F33" s="30">
        <f>AVERAGE(F5,F14)</f>
        <v>2.2250000000000001</v>
      </c>
      <c r="G33" s="18">
        <f>(G14)</f>
        <v>11.799999999999997</v>
      </c>
      <c r="H33" s="523">
        <f>AVERAGE(H5,H14)</f>
        <v>5.3250000000000002</v>
      </c>
      <c r="I33" s="38">
        <f>RANK(H33,H$33:H$41)</f>
        <v>2</v>
      </c>
      <c r="J33" s="38">
        <f>AVERAGE(J5,J14)</f>
        <v>296.66499999999996</v>
      </c>
      <c r="K33" s="30">
        <f>AVERAGE(K5,K14)</f>
        <v>88.5</v>
      </c>
      <c r="L33" s="30">
        <f>AVERAGE(L5,L14)</f>
        <v>26.805</v>
      </c>
      <c r="M33" s="38">
        <f>AVERAGE(M5,M14)</f>
        <v>49.33</v>
      </c>
      <c r="N33" s="18">
        <f>(N14)</f>
        <v>1.9999999999999949</v>
      </c>
      <c r="O33" s="926" t="s">
        <v>13</v>
      </c>
      <c r="P33" s="927"/>
      <c r="Q33" s="523">
        <f>AVERAGE(Q5,Q14)</f>
        <v>4.04</v>
      </c>
      <c r="R33" s="38">
        <f>RANK(Q33,Q$33:Q$41)</f>
        <v>7</v>
      </c>
      <c r="S33" s="38">
        <f>AVERAGE(S5,S14)</f>
        <v>174.5</v>
      </c>
      <c r="T33" s="30">
        <f>AVERAGE(T5,T14)</f>
        <v>3.5550000000000002</v>
      </c>
      <c r="U33" s="30">
        <f>AVERAGE(U5,U14)</f>
        <v>26.385000000000002</v>
      </c>
      <c r="V33" s="38">
        <f>AVERAGE(V5,V14)</f>
        <v>75</v>
      </c>
      <c r="W33" s="18">
        <f>(W14)</f>
        <v>13.166666666666666</v>
      </c>
      <c r="X33" s="30">
        <f>AVERAGE(X5,X14)</f>
        <v>3</v>
      </c>
      <c r="Y33" s="38">
        <f>RANK(X33,X$33:X$41)</f>
        <v>7</v>
      </c>
      <c r="Z33" s="38">
        <f>AVERAGE(Z5,Z14)</f>
        <v>210</v>
      </c>
      <c r="AA33" s="30">
        <f>AVERAGE(AA5,AA14)</f>
        <v>2.8899999999999997</v>
      </c>
      <c r="AB33" s="30">
        <f>AVERAGE(AB5,AB14)</f>
        <v>19.215</v>
      </c>
      <c r="AC33" s="38">
        <f>AVERAGE(AC5,AC14)</f>
        <v>77.664999999999992</v>
      </c>
      <c r="AD33" s="18">
        <f>(AD14)</f>
        <v>4.6153846153846123</v>
      </c>
      <c r="AE33" s="6">
        <f t="shared" ref="AE33:AE41" si="19">AVERAGE(X33,Q33,H33,C33)</f>
        <v>3.9987500000000002</v>
      </c>
      <c r="AF33" s="20">
        <f>RANK(AE33,AE$33:AE$41)</f>
        <v>6</v>
      </c>
    </row>
    <row r="34" spans="1:32" s="21" customFormat="1" ht="9.75" customHeight="1" x14ac:dyDescent="0.25">
      <c r="A34" s="926" t="s">
        <v>14</v>
      </c>
      <c r="B34" s="927"/>
      <c r="C34" s="523">
        <f t="shared" ref="C34:C41" si="20">AVERAGE(C6,C15)</f>
        <v>3.5950000000000002</v>
      </c>
      <c r="D34" s="38">
        <f t="shared" ref="D34:D41" si="21">RANK(C34,C$33:C$41)</f>
        <v>2</v>
      </c>
      <c r="E34" s="38">
        <f t="shared" ref="E34:F41" si="22">AVERAGE(E6,E15)</f>
        <v>244.17000000000002</v>
      </c>
      <c r="F34" s="30">
        <f t="shared" si="22"/>
        <v>2.13</v>
      </c>
      <c r="G34" s="18">
        <f t="shared" ref="G34:G41" si="23">(G15)</f>
        <v>11.900000000000004</v>
      </c>
      <c r="H34" s="523">
        <f t="shared" ref="H34:H40" si="24">AVERAGE(H6,H15)</f>
        <v>4.9000000000000004</v>
      </c>
      <c r="I34" s="38">
        <f t="shared" ref="I34:I41" si="25">RANK(H34,H$33:H$41)</f>
        <v>7</v>
      </c>
      <c r="J34" s="38">
        <f t="shared" ref="J34:M40" si="26">AVERAGE(J6,J15)</f>
        <v>282.5</v>
      </c>
      <c r="K34" s="30">
        <f t="shared" si="26"/>
        <v>116</v>
      </c>
      <c r="L34" s="30">
        <f t="shared" si="26"/>
        <v>26.454999999999998</v>
      </c>
      <c r="M34" s="38">
        <f t="shared" si="26"/>
        <v>52.664999999999999</v>
      </c>
      <c r="N34" s="18">
        <f t="shared" ref="N34:N41" si="27">(N15)</f>
        <v>-0.84210526315789547</v>
      </c>
      <c r="O34" s="926" t="s">
        <v>14</v>
      </c>
      <c r="P34" s="927"/>
      <c r="Q34" s="523">
        <f t="shared" ref="Q34:Q40" si="28">AVERAGE(Q6,Q15)</f>
        <v>4.43</v>
      </c>
      <c r="R34" s="38">
        <f t="shared" ref="R34:R41" si="29">RANK(Q34,Q$33:Q$41)</f>
        <v>2</v>
      </c>
      <c r="S34" s="38">
        <f t="shared" ref="S34:V40" si="30">AVERAGE(S6,S15)</f>
        <v>207.33499999999998</v>
      </c>
      <c r="T34" s="30">
        <f t="shared" si="30"/>
        <v>3.6999999999999997</v>
      </c>
      <c r="U34" s="30">
        <f t="shared" si="30"/>
        <v>26.43</v>
      </c>
      <c r="V34" s="38">
        <f t="shared" si="30"/>
        <v>74.67</v>
      </c>
      <c r="W34" s="18">
        <f t="shared" ref="W34:W41" si="31">(W15)</f>
        <v>13.166666666666663</v>
      </c>
      <c r="X34" s="30">
        <f t="shared" ref="X34:X41" si="32">AVERAGE(X6,X15)</f>
        <v>3.27</v>
      </c>
      <c r="Y34" s="38">
        <f t="shared" ref="Y34:Y41" si="33">RANK(X34,X$33:X$41)</f>
        <v>6</v>
      </c>
      <c r="Z34" s="38">
        <f t="shared" ref="Z34:AC41" si="34">AVERAGE(Z6,Z15)</f>
        <v>235.83</v>
      </c>
      <c r="AA34" s="30">
        <f t="shared" si="34"/>
        <v>3.1100000000000003</v>
      </c>
      <c r="AB34" s="30">
        <f t="shared" si="34"/>
        <v>23.674999999999997</v>
      </c>
      <c r="AC34" s="38">
        <f t="shared" si="34"/>
        <v>82.835000000000008</v>
      </c>
      <c r="AD34" s="18">
        <f t="shared" ref="AD34:AD41" si="35">(AD15)</f>
        <v>6.4615384615384608</v>
      </c>
      <c r="AE34" s="6">
        <f t="shared" si="19"/>
        <v>4.0487500000000001</v>
      </c>
      <c r="AF34" s="20">
        <f t="shared" ref="AF34:AF41" si="36">RANK(AE34,AE$33:AE$41)</f>
        <v>4</v>
      </c>
    </row>
    <row r="35" spans="1:32" s="21" customFormat="1" ht="9.75" customHeight="1" x14ac:dyDescent="0.25">
      <c r="A35" s="926" t="s">
        <v>15</v>
      </c>
      <c r="B35" s="927"/>
      <c r="C35" s="523">
        <f t="shared" si="20"/>
        <v>3.0449999999999999</v>
      </c>
      <c r="D35" s="38">
        <f t="shared" si="21"/>
        <v>9</v>
      </c>
      <c r="E35" s="38">
        <f t="shared" si="22"/>
        <v>203.17</v>
      </c>
      <c r="F35" s="30">
        <f t="shared" si="22"/>
        <v>1.8800000000000001</v>
      </c>
      <c r="G35" s="18">
        <f t="shared" si="23"/>
        <v>12.3</v>
      </c>
      <c r="H35" s="523">
        <f t="shared" si="24"/>
        <v>5.1349999999999998</v>
      </c>
      <c r="I35" s="38">
        <f t="shared" si="25"/>
        <v>5</v>
      </c>
      <c r="J35" s="38">
        <f t="shared" si="26"/>
        <v>298.33499999999998</v>
      </c>
      <c r="K35" s="30">
        <f t="shared" si="26"/>
        <v>108.5</v>
      </c>
      <c r="L35" s="30">
        <f t="shared" si="26"/>
        <v>27.344999999999999</v>
      </c>
      <c r="M35" s="38">
        <f t="shared" si="26"/>
        <v>48.664999999999999</v>
      </c>
      <c r="N35" s="18">
        <f t="shared" si="27"/>
        <v>-1.5789473684210562</v>
      </c>
      <c r="O35" s="926" t="s">
        <v>15</v>
      </c>
      <c r="P35" s="927"/>
      <c r="Q35" s="523">
        <f t="shared" si="28"/>
        <v>4.26</v>
      </c>
      <c r="R35" s="38">
        <f t="shared" si="29"/>
        <v>4</v>
      </c>
      <c r="S35" s="38">
        <f t="shared" si="30"/>
        <v>201.5</v>
      </c>
      <c r="T35" s="30">
        <f t="shared" si="30"/>
        <v>3.6349999999999998</v>
      </c>
      <c r="U35" s="30">
        <f t="shared" si="30"/>
        <v>27.65</v>
      </c>
      <c r="V35" s="38">
        <f t="shared" si="30"/>
        <v>75.164999999999992</v>
      </c>
      <c r="W35" s="18">
        <f t="shared" si="31"/>
        <v>17.333333333333329</v>
      </c>
      <c r="X35" s="30">
        <f t="shared" si="32"/>
        <v>3.65</v>
      </c>
      <c r="Y35" s="38">
        <f t="shared" si="33"/>
        <v>4</v>
      </c>
      <c r="Z35" s="38">
        <f t="shared" si="34"/>
        <v>258</v>
      </c>
      <c r="AA35" s="30">
        <f t="shared" si="34"/>
        <v>3.44</v>
      </c>
      <c r="AB35" s="30">
        <f t="shared" si="34"/>
        <v>23.85</v>
      </c>
      <c r="AC35" s="38">
        <f t="shared" si="34"/>
        <v>86.164999999999992</v>
      </c>
      <c r="AD35" s="18">
        <f t="shared" si="35"/>
        <v>9.5384615384615401</v>
      </c>
      <c r="AE35" s="6">
        <f t="shared" si="19"/>
        <v>4.0225</v>
      </c>
      <c r="AF35" s="20">
        <f t="shared" si="36"/>
        <v>5</v>
      </c>
    </row>
    <row r="36" spans="1:32" s="21" customFormat="1" ht="9.75" customHeight="1" x14ac:dyDescent="0.25">
      <c r="A36" s="926" t="s">
        <v>16</v>
      </c>
      <c r="B36" s="927"/>
      <c r="C36" s="523">
        <f t="shared" si="20"/>
        <v>3.31</v>
      </c>
      <c r="D36" s="38">
        <f t="shared" si="21"/>
        <v>7</v>
      </c>
      <c r="E36" s="38">
        <f t="shared" si="22"/>
        <v>227</v>
      </c>
      <c r="F36" s="30">
        <f t="shared" si="22"/>
        <v>2.0049999999999999</v>
      </c>
      <c r="G36" s="18">
        <f t="shared" si="23"/>
        <v>10.8</v>
      </c>
      <c r="H36" s="523">
        <f t="shared" si="24"/>
        <v>5.15</v>
      </c>
      <c r="I36" s="38">
        <f t="shared" si="25"/>
        <v>4</v>
      </c>
      <c r="J36" s="38">
        <f t="shared" si="26"/>
        <v>261.66499999999996</v>
      </c>
      <c r="K36" s="30">
        <f t="shared" si="26"/>
        <v>148.33000000000001</v>
      </c>
      <c r="L36" s="30">
        <f t="shared" si="26"/>
        <v>24.880000000000003</v>
      </c>
      <c r="M36" s="38">
        <f t="shared" si="26"/>
        <v>61.835000000000001</v>
      </c>
      <c r="N36" s="18">
        <f t="shared" si="27"/>
        <v>-2.3157894736842075</v>
      </c>
      <c r="O36" s="926" t="s">
        <v>16</v>
      </c>
      <c r="P36" s="927"/>
      <c r="Q36" s="523">
        <f t="shared" si="28"/>
        <v>4.3049999999999997</v>
      </c>
      <c r="R36" s="38">
        <f t="shared" si="29"/>
        <v>3</v>
      </c>
      <c r="S36" s="38">
        <f t="shared" si="30"/>
        <v>160.16500000000002</v>
      </c>
      <c r="T36" s="30">
        <f t="shared" si="30"/>
        <v>4.8449999999999998</v>
      </c>
      <c r="U36" s="30">
        <f t="shared" si="30"/>
        <v>28.215</v>
      </c>
      <c r="V36" s="38">
        <f t="shared" si="30"/>
        <v>88.5</v>
      </c>
      <c r="W36" s="18">
        <f t="shared" si="31"/>
        <v>10.583333333333337</v>
      </c>
      <c r="X36" s="30">
        <f t="shared" si="32"/>
        <v>2.71</v>
      </c>
      <c r="Y36" s="38">
        <f t="shared" si="33"/>
        <v>8</v>
      </c>
      <c r="Z36" s="38">
        <f t="shared" si="34"/>
        <v>189</v>
      </c>
      <c r="AA36" s="30">
        <f t="shared" si="34"/>
        <v>2.5750000000000002</v>
      </c>
      <c r="AB36" s="30">
        <f t="shared" si="34"/>
        <v>22.27</v>
      </c>
      <c r="AC36" s="38">
        <f t="shared" si="34"/>
        <v>85.335000000000008</v>
      </c>
      <c r="AD36" s="18">
        <f t="shared" si="35"/>
        <v>3.9999999999999964</v>
      </c>
      <c r="AE36" s="6">
        <f t="shared" si="19"/>
        <v>3.8687499999999999</v>
      </c>
      <c r="AF36" s="20">
        <f t="shared" si="36"/>
        <v>8</v>
      </c>
    </row>
    <row r="37" spans="1:32" s="21" customFormat="1" ht="9.75" customHeight="1" x14ac:dyDescent="0.25">
      <c r="A37" s="926" t="s">
        <v>56</v>
      </c>
      <c r="B37" s="927"/>
      <c r="C37" s="523">
        <f t="shared" si="20"/>
        <v>3.2750000000000004</v>
      </c>
      <c r="D37" s="38">
        <f t="shared" si="21"/>
        <v>8</v>
      </c>
      <c r="E37" s="38">
        <f t="shared" si="22"/>
        <v>225.82999999999998</v>
      </c>
      <c r="F37" s="30">
        <f t="shared" si="22"/>
        <v>1.9750000000000001</v>
      </c>
      <c r="G37" s="18">
        <f t="shared" si="23"/>
        <v>11.099999999999998</v>
      </c>
      <c r="H37" s="523">
        <f t="shared" si="24"/>
        <v>4.8599999999999994</v>
      </c>
      <c r="I37" s="38">
        <f t="shared" si="25"/>
        <v>8</v>
      </c>
      <c r="J37" s="38">
        <f t="shared" si="26"/>
        <v>298.33500000000004</v>
      </c>
      <c r="K37" s="30">
        <f t="shared" si="26"/>
        <v>102.5</v>
      </c>
      <c r="L37" s="30">
        <f t="shared" si="26"/>
        <v>25.405000000000001</v>
      </c>
      <c r="M37" s="38">
        <f t="shared" si="26"/>
        <v>48.164999999999999</v>
      </c>
      <c r="N37" s="18">
        <f t="shared" si="27"/>
        <v>2.9473684210526341</v>
      </c>
      <c r="O37" s="926" t="s">
        <v>56</v>
      </c>
      <c r="P37" s="927"/>
      <c r="Q37" s="523">
        <f t="shared" si="28"/>
        <v>4.0549999999999997</v>
      </c>
      <c r="R37" s="38">
        <f t="shared" si="29"/>
        <v>6</v>
      </c>
      <c r="S37" s="38">
        <f t="shared" si="30"/>
        <v>208.16500000000002</v>
      </c>
      <c r="T37" s="30">
        <f t="shared" si="30"/>
        <v>2.9050000000000002</v>
      </c>
      <c r="U37" s="30">
        <f t="shared" si="30"/>
        <v>25.515000000000001</v>
      </c>
      <c r="V37" s="38">
        <f t="shared" si="30"/>
        <v>75</v>
      </c>
      <c r="W37" s="18">
        <f t="shared" si="31"/>
        <v>13.75</v>
      </c>
      <c r="X37" s="30">
        <f t="shared" si="32"/>
        <v>4.03</v>
      </c>
      <c r="Y37" s="38">
        <f t="shared" si="33"/>
        <v>1</v>
      </c>
      <c r="Z37" s="38">
        <f t="shared" si="34"/>
        <v>286.67</v>
      </c>
      <c r="AA37" s="30">
        <f t="shared" si="34"/>
        <v>3.7650000000000001</v>
      </c>
      <c r="AB37" s="30">
        <f t="shared" si="34"/>
        <v>23.725000000000001</v>
      </c>
      <c r="AC37" s="38">
        <f t="shared" si="34"/>
        <v>81.5</v>
      </c>
      <c r="AD37" s="18">
        <f t="shared" si="35"/>
        <v>5.5384615384615365</v>
      </c>
      <c r="AE37" s="6">
        <f t="shared" si="19"/>
        <v>4.0549999999999997</v>
      </c>
      <c r="AF37" s="20">
        <f t="shared" si="36"/>
        <v>3</v>
      </c>
    </row>
    <row r="38" spans="1:32" s="21" customFormat="1" ht="9.75" customHeight="1" x14ac:dyDescent="0.25">
      <c r="A38" s="926" t="s">
        <v>57</v>
      </c>
      <c r="B38" s="927"/>
      <c r="C38" s="523">
        <f t="shared" si="20"/>
        <v>3.58</v>
      </c>
      <c r="D38" s="38">
        <f t="shared" si="21"/>
        <v>3</v>
      </c>
      <c r="E38" s="38">
        <f t="shared" si="22"/>
        <v>246.5</v>
      </c>
      <c r="F38" s="30">
        <f t="shared" si="22"/>
        <v>2.1949999999999998</v>
      </c>
      <c r="G38" s="18">
        <f t="shared" si="23"/>
        <v>11.199999999999996</v>
      </c>
      <c r="H38" s="523">
        <f t="shared" si="24"/>
        <v>5.1899999999999995</v>
      </c>
      <c r="I38" s="38">
        <f t="shared" si="25"/>
        <v>3</v>
      </c>
      <c r="J38" s="38">
        <f t="shared" si="26"/>
        <v>275.83</v>
      </c>
      <c r="K38" s="30">
        <f t="shared" si="26"/>
        <v>97</v>
      </c>
      <c r="L38" s="30">
        <f>AVERAGE(L10,L19)</f>
        <v>26.945</v>
      </c>
      <c r="M38" s="38">
        <f t="shared" si="26"/>
        <v>49.835000000000001</v>
      </c>
      <c r="N38" s="18">
        <f t="shared" si="27"/>
        <v>1.2631578947368431</v>
      </c>
      <c r="O38" s="926" t="s">
        <v>57</v>
      </c>
      <c r="P38" s="927"/>
      <c r="Q38" s="523">
        <f t="shared" si="28"/>
        <v>4.6500000000000004</v>
      </c>
      <c r="R38" s="38">
        <f t="shared" si="29"/>
        <v>1</v>
      </c>
      <c r="S38" s="38">
        <f t="shared" si="30"/>
        <v>221.33499999999998</v>
      </c>
      <c r="T38" s="30">
        <f t="shared" si="30"/>
        <v>3.7149999999999999</v>
      </c>
      <c r="U38" s="30">
        <f>AVERAGE(U10,U19)</f>
        <v>26.935000000000002</v>
      </c>
      <c r="V38" s="38">
        <f t="shared" si="30"/>
        <v>72.5</v>
      </c>
      <c r="W38" s="18">
        <f t="shared" si="31"/>
        <v>8.8333333333333304</v>
      </c>
      <c r="X38" s="30">
        <f t="shared" si="32"/>
        <v>3.4450000000000003</v>
      </c>
      <c r="Y38" s="38">
        <f t="shared" si="33"/>
        <v>5</v>
      </c>
      <c r="Z38" s="38">
        <f t="shared" si="34"/>
        <v>241.16500000000002</v>
      </c>
      <c r="AA38" s="30">
        <f t="shared" si="34"/>
        <v>3.27</v>
      </c>
      <c r="AB38" s="30">
        <f t="shared" si="34"/>
        <v>23.734999999999999</v>
      </c>
      <c r="AC38" s="38">
        <f t="shared" si="34"/>
        <v>79.5</v>
      </c>
      <c r="AD38" s="18">
        <f t="shared" si="35"/>
        <v>6.0000000000000018</v>
      </c>
      <c r="AE38" s="6">
        <f t="shared" si="19"/>
        <v>4.2162500000000005</v>
      </c>
      <c r="AF38" s="20">
        <f t="shared" si="36"/>
        <v>1</v>
      </c>
    </row>
    <row r="39" spans="1:32" s="21" customFormat="1" ht="9.75" customHeight="1" x14ac:dyDescent="0.25">
      <c r="A39" s="926" t="s">
        <v>58</v>
      </c>
      <c r="B39" s="927"/>
      <c r="C39" s="523">
        <f t="shared" si="20"/>
        <v>3.51</v>
      </c>
      <c r="D39" s="38">
        <f t="shared" si="21"/>
        <v>4</v>
      </c>
      <c r="E39" s="38">
        <f t="shared" si="22"/>
        <v>240.5</v>
      </c>
      <c r="F39" s="30">
        <f t="shared" si="22"/>
        <v>2.12</v>
      </c>
      <c r="G39" s="18">
        <f t="shared" si="23"/>
        <v>10.799999999999997</v>
      </c>
      <c r="H39" s="523">
        <f t="shared" si="24"/>
        <v>5.1150000000000002</v>
      </c>
      <c r="I39" s="38">
        <f t="shared" si="25"/>
        <v>6</v>
      </c>
      <c r="J39" s="38">
        <f t="shared" si="26"/>
        <v>301.67</v>
      </c>
      <c r="K39" s="30">
        <f t="shared" si="26"/>
        <v>109.67</v>
      </c>
      <c r="L39" s="30">
        <f t="shared" si="26"/>
        <v>27.274999999999999</v>
      </c>
      <c r="M39" s="38">
        <f t="shared" si="26"/>
        <v>53.5</v>
      </c>
      <c r="N39" s="18">
        <f t="shared" si="27"/>
        <v>-2.210526315789473</v>
      </c>
      <c r="O39" s="926" t="s">
        <v>58</v>
      </c>
      <c r="P39" s="927"/>
      <c r="Q39" s="523">
        <f t="shared" si="28"/>
        <v>4.0949999999999998</v>
      </c>
      <c r="R39" s="38">
        <f t="shared" si="29"/>
        <v>5</v>
      </c>
      <c r="S39" s="38">
        <f t="shared" si="30"/>
        <v>143.16500000000002</v>
      </c>
      <c r="T39" s="30">
        <f t="shared" si="30"/>
        <v>4.3</v>
      </c>
      <c r="U39" s="30">
        <f t="shared" si="30"/>
        <v>28.1</v>
      </c>
      <c r="V39" s="38">
        <f t="shared" si="30"/>
        <v>77.5</v>
      </c>
      <c r="W39" s="18">
        <f t="shared" si="31"/>
        <v>13.25</v>
      </c>
      <c r="X39" s="30">
        <f t="shared" si="32"/>
        <v>4</v>
      </c>
      <c r="Y39" s="38">
        <f t="shared" si="33"/>
        <v>2</v>
      </c>
      <c r="Z39" s="38">
        <f t="shared" si="34"/>
        <v>265.83500000000004</v>
      </c>
      <c r="AA39" s="30">
        <f t="shared" si="34"/>
        <v>3.5949999999999998</v>
      </c>
      <c r="AB39" s="30">
        <f t="shared" si="34"/>
        <v>23.63</v>
      </c>
      <c r="AC39" s="38">
        <f t="shared" si="34"/>
        <v>78.164999999999992</v>
      </c>
      <c r="AD39" s="18">
        <f t="shared" si="35"/>
        <v>9.538461538461533</v>
      </c>
      <c r="AE39" s="6">
        <f t="shared" si="19"/>
        <v>4.18</v>
      </c>
      <c r="AF39" s="20">
        <f t="shared" si="36"/>
        <v>2</v>
      </c>
    </row>
    <row r="40" spans="1:32" s="21" customFormat="1" ht="9.75" customHeight="1" x14ac:dyDescent="0.25">
      <c r="A40" s="926" t="s">
        <v>59</v>
      </c>
      <c r="B40" s="927"/>
      <c r="C40" s="523">
        <f t="shared" si="20"/>
        <v>3.4849999999999999</v>
      </c>
      <c r="D40" s="38">
        <f t="shared" si="21"/>
        <v>5</v>
      </c>
      <c r="E40" s="38">
        <f t="shared" si="22"/>
        <v>241.5</v>
      </c>
      <c r="F40" s="30">
        <f t="shared" si="22"/>
        <v>2.09</v>
      </c>
      <c r="G40" s="18">
        <f t="shared" si="23"/>
        <v>10.499999999999998</v>
      </c>
      <c r="H40" s="523">
        <f t="shared" si="24"/>
        <v>4.7550000000000008</v>
      </c>
      <c r="I40" s="38">
        <f t="shared" si="25"/>
        <v>9</v>
      </c>
      <c r="J40" s="38">
        <f>AVERAGE(J12,J21)</f>
        <v>262.5</v>
      </c>
      <c r="K40" s="30">
        <f t="shared" si="26"/>
        <v>113.17</v>
      </c>
      <c r="L40" s="30">
        <f t="shared" si="26"/>
        <v>25.85</v>
      </c>
      <c r="M40" s="38">
        <f t="shared" si="26"/>
        <v>43.664999999999999</v>
      </c>
      <c r="N40" s="18">
        <f t="shared" si="27"/>
        <v>9.1578947368421062</v>
      </c>
      <c r="O40" s="926" t="s">
        <v>59</v>
      </c>
      <c r="P40" s="927"/>
      <c r="Q40" s="523">
        <f t="shared" si="28"/>
        <v>3.82</v>
      </c>
      <c r="R40" s="38">
        <f t="shared" si="29"/>
        <v>8</v>
      </c>
      <c r="S40" s="38">
        <f>AVERAGE(S12,S21)</f>
        <v>187.17</v>
      </c>
      <c r="T40" s="30">
        <f t="shared" si="30"/>
        <v>3.2050000000000001</v>
      </c>
      <c r="U40" s="30">
        <f t="shared" si="30"/>
        <v>25.234999999999999</v>
      </c>
      <c r="V40" s="38">
        <f t="shared" si="30"/>
        <v>69.5</v>
      </c>
      <c r="W40" s="18">
        <f t="shared" si="31"/>
        <v>14.333333333333332</v>
      </c>
      <c r="X40" s="30">
        <f t="shared" si="32"/>
        <v>3.7549999999999999</v>
      </c>
      <c r="Y40" s="38">
        <f t="shared" si="33"/>
        <v>3</v>
      </c>
      <c r="Z40" s="38">
        <f t="shared" si="34"/>
        <v>260</v>
      </c>
      <c r="AA40" s="30">
        <f t="shared" si="34"/>
        <v>3.56</v>
      </c>
      <c r="AB40" s="30">
        <f t="shared" si="34"/>
        <v>23.479999999999997</v>
      </c>
      <c r="AC40" s="38">
        <f t="shared" si="34"/>
        <v>82.664999999999992</v>
      </c>
      <c r="AD40" s="18">
        <f t="shared" si="35"/>
        <v>7.5384615384615419</v>
      </c>
      <c r="AE40" s="6">
        <f t="shared" si="19"/>
        <v>3.9537499999999999</v>
      </c>
      <c r="AF40" s="20">
        <f t="shared" si="36"/>
        <v>7</v>
      </c>
    </row>
    <row r="41" spans="1:32" s="21" customFormat="1" ht="9.75" customHeight="1" x14ac:dyDescent="0.25">
      <c r="A41" s="926" t="s">
        <v>99</v>
      </c>
      <c r="B41" s="927"/>
      <c r="C41" s="523">
        <f t="shared" si="20"/>
        <v>3.37</v>
      </c>
      <c r="D41" s="38">
        <f t="shared" si="21"/>
        <v>6</v>
      </c>
      <c r="E41" s="38">
        <f>AVERAGE(E13,E22)</f>
        <v>231.5</v>
      </c>
      <c r="F41" s="30">
        <f t="shared" si="22"/>
        <v>2.0350000000000001</v>
      </c>
      <c r="G41" s="18">
        <f t="shared" si="23"/>
        <v>11.000000000000002</v>
      </c>
      <c r="H41" s="523">
        <f>AVERAGE(H13,H22)</f>
        <v>5.5299999999999994</v>
      </c>
      <c r="I41" s="38">
        <f t="shared" si="25"/>
        <v>1</v>
      </c>
      <c r="J41" s="38">
        <f t="shared" ref="J41:M41" si="37">AVERAGE(J13,J22)</f>
        <v>263.75</v>
      </c>
      <c r="K41" s="30">
        <f t="shared" si="37"/>
        <v>128</v>
      </c>
      <c r="L41" s="30">
        <f t="shared" si="37"/>
        <v>23.594999999999999</v>
      </c>
      <c r="M41" s="38">
        <f t="shared" si="37"/>
        <v>55.664999999999999</v>
      </c>
      <c r="N41" s="18">
        <f t="shared" si="27"/>
        <v>-0.42105263157894773</v>
      </c>
      <c r="O41" s="926" t="s">
        <v>99</v>
      </c>
      <c r="P41" s="927"/>
      <c r="Q41" s="523">
        <f>AVERAGE(Q13,Q22)</f>
        <v>3.18</v>
      </c>
      <c r="R41" s="38">
        <f t="shared" si="29"/>
        <v>9</v>
      </c>
      <c r="S41" s="38">
        <f t="shared" ref="S41:V41" si="38">AVERAGE(S13,S22)</f>
        <v>178</v>
      </c>
      <c r="T41" s="30">
        <f t="shared" si="38"/>
        <v>3.42</v>
      </c>
      <c r="U41" s="30">
        <f t="shared" si="38"/>
        <v>24.965</v>
      </c>
      <c r="V41" s="38">
        <f t="shared" si="38"/>
        <v>68</v>
      </c>
      <c r="W41" s="18">
        <f t="shared" si="31"/>
        <v>8.3333333333333339</v>
      </c>
      <c r="X41" s="30">
        <f t="shared" si="32"/>
        <v>2.2949999999999999</v>
      </c>
      <c r="Y41" s="38">
        <f t="shared" si="33"/>
        <v>9</v>
      </c>
      <c r="Z41" s="38">
        <f t="shared" si="34"/>
        <v>152.66500000000002</v>
      </c>
      <c r="AA41" s="30">
        <f t="shared" si="34"/>
        <v>2.19</v>
      </c>
      <c r="AB41" s="30">
        <f t="shared" si="34"/>
        <v>22.2</v>
      </c>
      <c r="AC41" s="38">
        <f t="shared" si="34"/>
        <v>65.164999999999992</v>
      </c>
      <c r="AD41" s="18">
        <f t="shared" si="35"/>
        <v>4.4615384615384617</v>
      </c>
      <c r="AE41" s="6">
        <f t="shared" si="19"/>
        <v>3.59375</v>
      </c>
      <c r="AF41" s="20">
        <f t="shared" si="36"/>
        <v>9</v>
      </c>
    </row>
    <row r="42" spans="1:32" s="21" customFormat="1" ht="9.75" customHeight="1" x14ac:dyDescent="0.25">
      <c r="A42" s="50"/>
      <c r="B42" s="442"/>
      <c r="C42" s="26"/>
      <c r="D42" s="30"/>
      <c r="E42" s="705"/>
      <c r="G42" s="18"/>
      <c r="H42" s="27"/>
      <c r="I42" s="30"/>
      <c r="J42" s="705"/>
      <c r="N42" s="18"/>
      <c r="O42" s="50"/>
      <c r="P42" s="442"/>
      <c r="Q42" s="26"/>
      <c r="R42" s="30"/>
      <c r="S42" s="52"/>
      <c r="T42" s="27"/>
      <c r="U42" s="27"/>
      <c r="V42" s="27"/>
      <c r="W42" s="18"/>
      <c r="X42" s="27"/>
      <c r="Y42" s="30"/>
      <c r="Z42" s="52"/>
      <c r="AA42" s="27"/>
      <c r="AB42" s="27"/>
      <c r="AC42" s="27"/>
      <c r="AD42" s="18"/>
      <c r="AE42" s="6"/>
      <c r="AF42" s="31"/>
    </row>
    <row r="43" spans="1:32" s="35" customFormat="1" ht="9.75" customHeight="1" x14ac:dyDescent="0.25">
      <c r="A43" s="930" t="s">
        <v>22</v>
      </c>
      <c r="B43" s="931"/>
      <c r="C43" s="294">
        <v>0.08</v>
      </c>
      <c r="D43" s="30"/>
      <c r="E43" s="291">
        <v>7.01</v>
      </c>
      <c r="F43" s="291">
        <v>7.0000000000000007E-2</v>
      </c>
      <c r="G43" s="33"/>
      <c r="H43" s="330">
        <v>0.28000000000000003</v>
      </c>
      <c r="I43" s="30"/>
      <c r="J43" s="330">
        <v>30.45</v>
      </c>
      <c r="K43" s="330">
        <v>19.18</v>
      </c>
      <c r="L43" s="330">
        <v>1.23</v>
      </c>
      <c r="M43" s="330">
        <v>0.91</v>
      </c>
      <c r="N43" s="33"/>
      <c r="O43" s="930" t="s">
        <v>22</v>
      </c>
      <c r="P43" s="931"/>
      <c r="Q43" s="294">
        <v>0.48</v>
      </c>
      <c r="R43" s="30"/>
      <c r="S43" s="291">
        <v>23.42</v>
      </c>
      <c r="T43" s="291">
        <v>0.44</v>
      </c>
      <c r="U43" s="291">
        <v>0.67</v>
      </c>
      <c r="V43" s="291">
        <v>0.62</v>
      </c>
      <c r="W43" s="33"/>
      <c r="X43" s="291">
        <v>0.32</v>
      </c>
      <c r="Y43" s="30"/>
      <c r="Z43" s="291">
        <v>26.71</v>
      </c>
      <c r="AA43" s="291">
        <v>0.2</v>
      </c>
      <c r="AB43" s="291" t="s">
        <v>20</v>
      </c>
      <c r="AC43" s="291">
        <v>0.56999999999999995</v>
      </c>
      <c r="AD43" s="33"/>
      <c r="AE43" s="6"/>
      <c r="AF43" s="34"/>
    </row>
    <row r="44" spans="1:32" s="43" customFormat="1" ht="9.75" customHeight="1" x14ac:dyDescent="0.25">
      <c r="A44" s="1134" t="s">
        <v>25</v>
      </c>
      <c r="B44" s="1135"/>
      <c r="C44" s="294">
        <v>1.88</v>
      </c>
      <c r="D44" s="30"/>
      <c r="E44" s="291">
        <v>2.56</v>
      </c>
      <c r="F44" s="291">
        <v>2.71</v>
      </c>
      <c r="G44" s="33"/>
      <c r="H44" s="330">
        <v>4.67</v>
      </c>
      <c r="I44" s="30"/>
      <c r="J44" s="330">
        <v>9.24</v>
      </c>
      <c r="K44" s="330">
        <v>14.62</v>
      </c>
      <c r="L44" s="330">
        <v>4.0599999999999996</v>
      </c>
      <c r="M44" s="330">
        <v>1.51</v>
      </c>
      <c r="N44" s="33"/>
      <c r="O44" s="1134" t="s">
        <v>25</v>
      </c>
      <c r="P44" s="1135"/>
      <c r="Q44" s="294">
        <v>10.119999999999999</v>
      </c>
      <c r="R44" s="30"/>
      <c r="S44" s="291">
        <v>10.75</v>
      </c>
      <c r="T44" s="291">
        <v>10.210000000000001</v>
      </c>
      <c r="U44" s="291">
        <v>2.16</v>
      </c>
      <c r="V44" s="291">
        <v>0.71</v>
      </c>
      <c r="W44" s="33"/>
      <c r="X44" s="291">
        <v>8.27</v>
      </c>
      <c r="Y44" s="30"/>
      <c r="Z44" s="291">
        <v>9.82</v>
      </c>
      <c r="AA44" s="291">
        <v>5.45</v>
      </c>
      <c r="AB44" s="291">
        <v>11.69</v>
      </c>
      <c r="AC44" s="291">
        <v>0.61</v>
      </c>
      <c r="AD44" s="33"/>
      <c r="AE44" s="6"/>
      <c r="AF44" s="44"/>
    </row>
    <row r="45" spans="1:32" s="12" customFormat="1" ht="9.75" customHeight="1" x14ac:dyDescent="0.25">
      <c r="A45" s="926" t="s">
        <v>26</v>
      </c>
      <c r="B45" s="927"/>
      <c r="C45" s="524">
        <f>AVERAGE(C33:C38)</f>
        <v>3.4058333333333337</v>
      </c>
      <c r="D45" s="46"/>
      <c r="E45" s="47">
        <f>AVERAGE(E33:E38)</f>
        <v>233.16749999999999</v>
      </c>
      <c r="F45" s="45">
        <f>AVERAGE(F33:F38)</f>
        <v>2.0683333333333334</v>
      </c>
      <c r="G45" s="48"/>
      <c r="H45" s="45">
        <f>AVERAGE(H33:H38)</f>
        <v>5.0933333333333337</v>
      </c>
      <c r="I45" s="46"/>
      <c r="J45" s="47">
        <f>AVERAGE(J33:J38)</f>
        <v>285.55500000000001</v>
      </c>
      <c r="K45" s="45">
        <f>AVERAGE(K33:K38)</f>
        <v>110.13833333333334</v>
      </c>
      <c r="L45" s="45">
        <f>AVERAGE(L33:L38)</f>
        <v>26.305833333333329</v>
      </c>
      <c r="M45" s="47">
        <f>AVERAGE(M33:M38)</f>
        <v>51.749166666666667</v>
      </c>
      <c r="N45" s="48"/>
      <c r="O45" s="926" t="s">
        <v>26</v>
      </c>
      <c r="P45" s="927"/>
      <c r="Q45" s="524">
        <f>AVERAGE(Q33:Q41)</f>
        <v>4.0927777777777772</v>
      </c>
      <c r="R45" s="46"/>
      <c r="S45" s="47">
        <f>AVERAGE(S33:S41)</f>
        <v>186.815</v>
      </c>
      <c r="T45" s="45">
        <f>AVERAGE(T33:T41)</f>
        <v>3.6977777777777781</v>
      </c>
      <c r="U45" s="45">
        <f>AVERAGE(U33:U41)</f>
        <v>26.603333333333332</v>
      </c>
      <c r="V45" s="47">
        <f>AVERAGE(V33:V41)</f>
        <v>75.092777777777783</v>
      </c>
      <c r="W45" s="48"/>
      <c r="X45" s="45">
        <f>AVERAGE(X33:X41)</f>
        <v>3.3505555555555557</v>
      </c>
      <c r="Y45" s="46"/>
      <c r="Z45" s="47">
        <f>AVERAGE(Z33:Z41)</f>
        <v>233.24055555555555</v>
      </c>
      <c r="AA45" s="45">
        <f>AVERAGE(AA33:AA41)</f>
        <v>3.1549999999999998</v>
      </c>
      <c r="AB45" s="45">
        <f>AVERAGE(AB33:AB41)</f>
        <v>22.864444444444445</v>
      </c>
      <c r="AC45" s="47">
        <f>AVERAGE(AC33:AC41)</f>
        <v>79.888333333333321</v>
      </c>
      <c r="AD45" s="48"/>
      <c r="AE45" s="45">
        <f t="shared" ref="AE45" si="39">AVERAGE(X45,Q45,H45,C45)</f>
        <v>3.9856250000000002</v>
      </c>
      <c r="AF45" s="49"/>
    </row>
    <row r="46" spans="1:32" s="12" customFormat="1" ht="9.75" customHeight="1" x14ac:dyDescent="0.25">
      <c r="A46" s="50"/>
      <c r="B46" s="442"/>
      <c r="C46" s="29"/>
      <c r="D46" s="30"/>
      <c r="E46" s="52"/>
      <c r="F46" s="6"/>
      <c r="G46" s="48"/>
      <c r="H46" s="6"/>
      <c r="I46" s="30"/>
      <c r="J46" s="52"/>
      <c r="K46" s="6"/>
      <c r="L46" s="6"/>
      <c r="M46" s="6"/>
      <c r="N46" s="48"/>
      <c r="O46" s="50"/>
      <c r="P46" s="442"/>
      <c r="Q46" s="64"/>
      <c r="R46" s="30"/>
      <c r="S46" s="52"/>
      <c r="T46" s="6"/>
      <c r="U46" s="6"/>
      <c r="V46" s="6"/>
      <c r="W46" s="48"/>
      <c r="X46" s="21"/>
      <c r="Y46" s="30"/>
      <c r="Z46" s="52"/>
      <c r="AA46" s="6"/>
      <c r="AB46" s="6"/>
      <c r="AC46" s="6"/>
      <c r="AD46" s="48"/>
      <c r="AF46" s="49"/>
    </row>
    <row r="47" spans="1:32" s="55" customFormat="1" ht="9.75" customHeight="1" x14ac:dyDescent="0.25">
      <c r="A47" s="1136" t="s">
        <v>27</v>
      </c>
      <c r="B47" s="1137"/>
      <c r="C47" s="527" t="s">
        <v>28</v>
      </c>
      <c r="D47" s="30"/>
      <c r="E47" s="53"/>
      <c r="F47" s="6"/>
      <c r="G47" s="18"/>
      <c r="H47" s="57" t="s">
        <v>30</v>
      </c>
      <c r="I47" s="30"/>
      <c r="J47" s="53"/>
      <c r="K47" s="6"/>
      <c r="L47" s="6"/>
      <c r="M47" s="6"/>
      <c r="N47" s="18"/>
      <c r="O47" s="1136" t="s">
        <v>27</v>
      </c>
      <c r="P47" s="1137"/>
      <c r="Q47" s="29" t="s">
        <v>442</v>
      </c>
      <c r="R47" s="30"/>
      <c r="S47" s="6"/>
      <c r="T47" s="6"/>
      <c r="U47" s="6"/>
      <c r="V47" s="6"/>
      <c r="W47" s="18"/>
      <c r="X47" s="6" t="s">
        <v>30</v>
      </c>
      <c r="Y47" s="30"/>
      <c r="Z47" s="6"/>
      <c r="AA47" s="6"/>
      <c r="AB47" s="6"/>
      <c r="AC47" s="6"/>
      <c r="AD47" s="18"/>
      <c r="AF47" s="54"/>
    </row>
    <row r="48" spans="1:32" s="55" customFormat="1" ht="9.75" customHeight="1" x14ac:dyDescent="0.25">
      <c r="A48" s="1136" t="s">
        <v>29</v>
      </c>
      <c r="B48" s="1137"/>
      <c r="C48" s="29">
        <v>8.09</v>
      </c>
      <c r="D48" s="30"/>
      <c r="E48" s="53"/>
      <c r="F48" s="6"/>
      <c r="G48" s="18"/>
      <c r="H48" s="6" t="s">
        <v>30</v>
      </c>
      <c r="I48" s="30"/>
      <c r="J48" s="53"/>
      <c r="K48" s="6"/>
      <c r="L48" s="6"/>
      <c r="M48" s="6"/>
      <c r="N48" s="18"/>
      <c r="O48" s="1136" t="s">
        <v>29</v>
      </c>
      <c r="P48" s="1137"/>
      <c r="Q48" s="29">
        <v>6.9</v>
      </c>
      <c r="R48" s="30"/>
      <c r="S48" s="57"/>
      <c r="T48" s="57"/>
      <c r="U48" s="57"/>
      <c r="V48" s="57"/>
      <c r="W48" s="58"/>
      <c r="X48" s="6" t="s">
        <v>30</v>
      </c>
      <c r="Y48" s="30"/>
      <c r="Z48" s="57"/>
      <c r="AA48" s="57"/>
      <c r="AB48" s="57"/>
      <c r="AC48" s="57"/>
      <c r="AD48" s="58"/>
      <c r="AF48" s="54"/>
    </row>
    <row r="49" spans="1:32" s="21" customFormat="1" ht="9.75" customHeight="1" x14ac:dyDescent="0.25">
      <c r="A49" s="926" t="s">
        <v>31</v>
      </c>
      <c r="B49" s="927"/>
      <c r="C49" s="29"/>
      <c r="D49" s="30"/>
      <c r="E49" s="52"/>
      <c r="F49" s="6"/>
      <c r="G49" s="18"/>
      <c r="H49" s="6"/>
      <c r="I49" s="30"/>
      <c r="J49" s="52"/>
      <c r="K49" s="6"/>
      <c r="L49" s="6"/>
      <c r="M49" s="6"/>
      <c r="N49" s="18"/>
      <c r="O49" s="926" t="s">
        <v>31</v>
      </c>
      <c r="P49" s="927"/>
      <c r="Q49" s="29"/>
      <c r="R49" s="30"/>
      <c r="S49" s="6"/>
      <c r="T49" s="6"/>
      <c r="U49" s="6"/>
      <c r="V49" s="6"/>
      <c r="W49" s="18"/>
      <c r="X49" s="6"/>
      <c r="Y49" s="30"/>
      <c r="Z49" s="6"/>
      <c r="AA49" s="6"/>
      <c r="AB49" s="6"/>
      <c r="AC49" s="6"/>
      <c r="AD49" s="18"/>
      <c r="AF49" s="31"/>
    </row>
    <row r="50" spans="1:32" s="21" customFormat="1" ht="9.75" customHeight="1" x14ac:dyDescent="0.25">
      <c r="A50" s="926" t="s">
        <v>12</v>
      </c>
      <c r="B50" s="927"/>
      <c r="C50" s="706" t="s">
        <v>109</v>
      </c>
      <c r="D50" s="38"/>
      <c r="E50" s="52"/>
      <c r="F50" s="6"/>
      <c r="G50" s="18"/>
      <c r="H50" s="707" t="s">
        <v>466</v>
      </c>
      <c r="I50" s="38"/>
      <c r="J50" s="52"/>
      <c r="K50" s="6"/>
      <c r="L50" s="6"/>
      <c r="M50" s="6"/>
      <c r="N50" s="18"/>
      <c r="O50" s="926" t="s">
        <v>12</v>
      </c>
      <c r="P50" s="927"/>
      <c r="Q50" s="60" t="s">
        <v>269</v>
      </c>
      <c r="R50" s="38"/>
      <c r="S50" s="52"/>
      <c r="T50" s="52"/>
      <c r="U50" s="52"/>
      <c r="V50" s="52"/>
      <c r="W50" s="18"/>
      <c r="X50" s="528" t="s">
        <v>467</v>
      </c>
      <c r="Y50" s="38"/>
      <c r="Z50" s="52"/>
      <c r="AA50" s="52"/>
      <c r="AB50" s="52"/>
      <c r="AC50" s="52"/>
      <c r="AD50" s="18"/>
      <c r="AF50" s="31"/>
    </row>
    <row r="51" spans="1:32" s="21" customFormat="1" ht="9.75" customHeight="1" x14ac:dyDescent="0.25">
      <c r="A51" s="926" t="s">
        <v>17</v>
      </c>
      <c r="B51" s="927"/>
      <c r="C51" s="706" t="s">
        <v>115</v>
      </c>
      <c r="D51" s="38"/>
      <c r="E51" s="52"/>
      <c r="F51" s="6"/>
      <c r="G51" s="18"/>
      <c r="H51" s="707" t="s">
        <v>468</v>
      </c>
      <c r="I51" s="38"/>
      <c r="J51" s="52"/>
      <c r="K51" s="6"/>
      <c r="L51" s="6"/>
      <c r="M51" s="6"/>
      <c r="N51" s="18"/>
      <c r="O51" s="926" t="s">
        <v>17</v>
      </c>
      <c r="P51" s="927"/>
      <c r="Q51" s="60" t="s">
        <v>272</v>
      </c>
      <c r="R51" s="38"/>
      <c r="S51" s="52"/>
      <c r="T51" s="52"/>
      <c r="U51" s="52"/>
      <c r="V51" s="52"/>
      <c r="W51" s="18"/>
      <c r="X51" s="528" t="s">
        <v>469</v>
      </c>
      <c r="Y51" s="38"/>
      <c r="Z51" s="52"/>
      <c r="AA51" s="52"/>
      <c r="AB51" s="52"/>
      <c r="AC51" s="52"/>
      <c r="AD51" s="18"/>
      <c r="AF51" s="31"/>
    </row>
    <row r="52" spans="1:32" s="2" customFormat="1" ht="9.75" customHeight="1" x14ac:dyDescent="0.25">
      <c r="A52" s="948" t="s">
        <v>35</v>
      </c>
      <c r="B52" s="949"/>
      <c r="C52" s="706" t="s">
        <v>115</v>
      </c>
      <c r="D52" s="4"/>
      <c r="E52" s="61"/>
      <c r="F52" s="61"/>
      <c r="G52" s="62"/>
      <c r="H52" s="707" t="s">
        <v>468</v>
      </c>
      <c r="I52" s="4"/>
      <c r="J52" s="61"/>
      <c r="K52" s="61"/>
      <c r="L52" s="61"/>
      <c r="M52" s="61"/>
      <c r="N52" s="62"/>
      <c r="O52" s="948" t="s">
        <v>35</v>
      </c>
      <c r="P52" s="949"/>
      <c r="Q52" s="60" t="s">
        <v>272</v>
      </c>
      <c r="R52" s="4"/>
      <c r="S52" s="61"/>
      <c r="T52" s="61"/>
      <c r="U52" s="61"/>
      <c r="V52" s="61"/>
      <c r="W52" s="62"/>
      <c r="X52" s="528" t="s">
        <v>469</v>
      </c>
      <c r="Y52" s="4"/>
      <c r="Z52" s="61"/>
      <c r="AA52" s="61"/>
      <c r="AB52" s="61"/>
      <c r="AC52" s="61"/>
      <c r="AD52" s="62"/>
      <c r="AF52" s="63"/>
    </row>
    <row r="53" spans="1:32" s="21" customFormat="1" ht="9.75" customHeight="1" x14ac:dyDescent="0.25">
      <c r="A53" s="50"/>
      <c r="B53" s="442"/>
      <c r="C53" s="29"/>
      <c r="D53" s="38"/>
      <c r="E53" s="52"/>
      <c r="F53" s="6"/>
      <c r="G53" s="18"/>
      <c r="H53" s="6"/>
      <c r="I53" s="38"/>
      <c r="J53" s="52"/>
      <c r="K53" s="6"/>
      <c r="L53" s="6"/>
      <c r="M53" s="6"/>
      <c r="N53" s="18"/>
      <c r="O53" s="50"/>
      <c r="P53" s="442"/>
      <c r="Q53" s="29"/>
      <c r="R53" s="38"/>
      <c r="S53" s="52"/>
      <c r="T53" s="6"/>
      <c r="U53" s="6"/>
      <c r="V53" s="6"/>
      <c r="W53" s="18"/>
      <c r="X53" s="6"/>
      <c r="Y53" s="38"/>
      <c r="Z53" s="52"/>
      <c r="AA53" s="6"/>
      <c r="AB53" s="6"/>
      <c r="AC53" s="6"/>
      <c r="AD53" s="18"/>
      <c r="AF53" s="31"/>
    </row>
    <row r="54" spans="1:32" s="21" customFormat="1" ht="9.75" customHeight="1" x14ac:dyDescent="0.25">
      <c r="A54" s="926" t="s">
        <v>3</v>
      </c>
      <c r="B54" s="927"/>
      <c r="C54" s="29"/>
      <c r="D54" s="30"/>
      <c r="E54" s="52"/>
      <c r="F54" s="6"/>
      <c r="G54" s="18"/>
      <c r="H54" s="6"/>
      <c r="I54" s="30"/>
      <c r="J54" s="52"/>
      <c r="K54" s="6"/>
      <c r="L54" s="6"/>
      <c r="M54" s="6"/>
      <c r="N54" s="18"/>
      <c r="O54" s="926" t="s">
        <v>3</v>
      </c>
      <c r="P54" s="927"/>
      <c r="Q54" s="29"/>
      <c r="R54" s="30"/>
      <c r="S54" s="6"/>
      <c r="T54" s="6"/>
      <c r="U54" s="6"/>
      <c r="V54" s="6"/>
      <c r="W54" s="18"/>
      <c r="X54" s="6"/>
      <c r="Y54" s="30"/>
      <c r="Z54" s="6"/>
      <c r="AA54" s="6"/>
      <c r="AB54" s="6"/>
      <c r="AC54" s="6"/>
      <c r="AD54" s="18"/>
      <c r="AF54" s="31"/>
    </row>
    <row r="55" spans="1:32" s="21" customFormat="1" ht="9.75" customHeight="1" x14ac:dyDescent="0.25">
      <c r="A55" s="926" t="s">
        <v>13</v>
      </c>
      <c r="B55" s="927"/>
      <c r="C55" s="500" t="s">
        <v>470</v>
      </c>
      <c r="D55" s="30"/>
      <c r="E55" s="52"/>
      <c r="F55" s="6"/>
      <c r="G55" s="18"/>
      <c r="H55" s="500" t="s">
        <v>470</v>
      </c>
      <c r="I55" s="30"/>
      <c r="J55" s="52"/>
      <c r="K55" s="6"/>
      <c r="L55" s="6"/>
      <c r="M55" s="6"/>
      <c r="N55" s="18"/>
      <c r="O55" s="926" t="s">
        <v>13</v>
      </c>
      <c r="P55" s="927"/>
      <c r="Q55" s="500" t="s">
        <v>470</v>
      </c>
      <c r="R55" s="30"/>
      <c r="S55" s="6"/>
      <c r="T55" s="6"/>
      <c r="U55" s="6"/>
      <c r="V55" s="6"/>
      <c r="W55" s="18"/>
      <c r="X55" s="529" t="s">
        <v>470</v>
      </c>
      <c r="Y55" s="30"/>
      <c r="Z55" s="6"/>
      <c r="AA55" s="6"/>
      <c r="AB55" s="6"/>
      <c r="AC55" s="6"/>
      <c r="AD55" s="18"/>
      <c r="AF55" s="31"/>
    </row>
    <row r="56" spans="1:32" s="21" customFormat="1" ht="9.75" customHeight="1" x14ac:dyDescent="0.25">
      <c r="A56" s="926" t="s">
        <v>14</v>
      </c>
      <c r="B56" s="927"/>
      <c r="C56" s="500" t="s">
        <v>471</v>
      </c>
      <c r="D56" s="30"/>
      <c r="E56" s="52"/>
      <c r="F56" s="6"/>
      <c r="G56" s="18"/>
      <c r="H56" s="500" t="s">
        <v>471</v>
      </c>
      <c r="I56" s="30"/>
      <c r="J56" s="52"/>
      <c r="K56" s="6"/>
      <c r="L56" s="6"/>
      <c r="M56" s="6"/>
      <c r="N56" s="18"/>
      <c r="O56" s="926" t="s">
        <v>14</v>
      </c>
      <c r="P56" s="927"/>
      <c r="Q56" s="500" t="s">
        <v>471</v>
      </c>
      <c r="R56" s="30"/>
      <c r="S56" s="27"/>
      <c r="T56" s="6"/>
      <c r="U56" s="6"/>
      <c r="V56" s="6"/>
      <c r="W56" s="18"/>
      <c r="X56" s="529" t="s">
        <v>471</v>
      </c>
      <c r="Y56" s="30"/>
      <c r="Z56" s="27"/>
      <c r="AA56" s="6"/>
      <c r="AB56" s="6"/>
      <c r="AC56" s="6"/>
      <c r="AD56" s="18"/>
      <c r="AF56" s="31"/>
    </row>
    <row r="57" spans="1:32" s="21" customFormat="1" ht="9.75" customHeight="1" x14ac:dyDescent="0.25">
      <c r="A57" s="926" t="s">
        <v>15</v>
      </c>
      <c r="B57" s="927"/>
      <c r="C57" s="500" t="s">
        <v>472</v>
      </c>
      <c r="D57" s="30"/>
      <c r="E57" s="52"/>
      <c r="F57" s="6"/>
      <c r="G57" s="18"/>
      <c r="H57" s="500" t="s">
        <v>472</v>
      </c>
      <c r="I57" s="30"/>
      <c r="J57" s="52"/>
      <c r="K57" s="6"/>
      <c r="L57" s="6"/>
      <c r="M57" s="6"/>
      <c r="N57" s="18"/>
      <c r="O57" s="926" t="s">
        <v>15</v>
      </c>
      <c r="P57" s="927"/>
      <c r="Q57" s="500" t="s">
        <v>472</v>
      </c>
      <c r="R57" s="30"/>
      <c r="S57" s="6"/>
      <c r="T57" s="6"/>
      <c r="U57" s="6"/>
      <c r="V57" s="6"/>
      <c r="W57" s="18"/>
      <c r="X57" s="529" t="s">
        <v>472</v>
      </c>
      <c r="Y57" s="30"/>
      <c r="Z57" s="6"/>
      <c r="AA57" s="6"/>
      <c r="AB57" s="6"/>
      <c r="AC57" s="6"/>
      <c r="AD57" s="18"/>
      <c r="AF57" s="31"/>
    </row>
    <row r="58" spans="1:32" s="21" customFormat="1" ht="9.75" customHeight="1" x14ac:dyDescent="0.25">
      <c r="A58" s="926" t="s">
        <v>16</v>
      </c>
      <c r="B58" s="927"/>
      <c r="C58" s="500" t="s">
        <v>473</v>
      </c>
      <c r="D58" s="30"/>
      <c r="E58" s="52"/>
      <c r="F58" s="6"/>
      <c r="G58" s="18"/>
      <c r="H58" s="500" t="s">
        <v>473</v>
      </c>
      <c r="I58" s="30"/>
      <c r="J58" s="52"/>
      <c r="K58" s="6"/>
      <c r="L58" s="6"/>
      <c r="M58" s="6"/>
      <c r="N58" s="18"/>
      <c r="O58" s="926" t="s">
        <v>16</v>
      </c>
      <c r="P58" s="927"/>
      <c r="Q58" s="500" t="s">
        <v>473</v>
      </c>
      <c r="R58" s="30"/>
      <c r="S58" s="6"/>
      <c r="T58" s="6"/>
      <c r="U58" s="6"/>
      <c r="V58" s="6"/>
      <c r="W58" s="18"/>
      <c r="X58" s="529" t="s">
        <v>473</v>
      </c>
      <c r="Y58" s="30"/>
      <c r="Z58" s="6"/>
      <c r="AA58" s="6"/>
      <c r="AB58" s="6"/>
      <c r="AC58" s="6"/>
      <c r="AD58" s="18"/>
      <c r="AF58" s="31"/>
    </row>
    <row r="59" spans="1:32" s="21" customFormat="1" ht="9.75" customHeight="1" x14ac:dyDescent="0.25">
      <c r="A59" s="926" t="s">
        <v>56</v>
      </c>
      <c r="B59" s="927"/>
      <c r="C59" s="500" t="s">
        <v>474</v>
      </c>
      <c r="D59" s="30"/>
      <c r="E59" s="52"/>
      <c r="F59" s="6"/>
      <c r="G59" s="18"/>
      <c r="H59" s="500" t="s">
        <v>474</v>
      </c>
      <c r="I59" s="30"/>
      <c r="J59" s="52"/>
      <c r="K59" s="6"/>
      <c r="L59" s="6"/>
      <c r="M59" s="6"/>
      <c r="N59" s="18"/>
      <c r="O59" s="926" t="s">
        <v>56</v>
      </c>
      <c r="P59" s="927"/>
      <c r="Q59" s="500" t="s">
        <v>474</v>
      </c>
      <c r="R59" s="30"/>
      <c r="S59" s="6"/>
      <c r="T59" s="6"/>
      <c r="U59" s="6"/>
      <c r="V59" s="6"/>
      <c r="W59" s="18"/>
      <c r="X59" s="529" t="s">
        <v>474</v>
      </c>
      <c r="Y59" s="30"/>
      <c r="Z59" s="6"/>
      <c r="AA59" s="6"/>
      <c r="AB59" s="6"/>
      <c r="AC59" s="6"/>
      <c r="AD59" s="18"/>
      <c r="AF59" s="31"/>
    </row>
    <row r="60" spans="1:32" s="21" customFormat="1" ht="9.75" customHeight="1" x14ac:dyDescent="0.25">
      <c r="A60" s="926" t="s">
        <v>57</v>
      </c>
      <c r="B60" s="927"/>
      <c r="C60" s="500" t="s">
        <v>475</v>
      </c>
      <c r="D60" s="30"/>
      <c r="E60" s="52"/>
      <c r="F60" s="6"/>
      <c r="G60" s="18"/>
      <c r="H60" s="500" t="s">
        <v>475</v>
      </c>
      <c r="I60" s="30"/>
      <c r="J60" s="52"/>
      <c r="K60" s="6"/>
      <c r="L60" s="6"/>
      <c r="M60" s="6"/>
      <c r="N60" s="18"/>
      <c r="O60" s="926" t="s">
        <v>57</v>
      </c>
      <c r="P60" s="927"/>
      <c r="Q60" s="500" t="s">
        <v>475</v>
      </c>
      <c r="R60" s="30"/>
      <c r="S60" s="6"/>
      <c r="T60" s="6"/>
      <c r="U60" s="6"/>
      <c r="V60" s="6"/>
      <c r="W60" s="18"/>
      <c r="X60" s="529" t="s">
        <v>475</v>
      </c>
      <c r="Y60" s="30"/>
      <c r="Z60" s="6"/>
      <c r="AA60" s="6"/>
      <c r="AB60" s="6"/>
      <c r="AC60" s="6"/>
      <c r="AD60" s="18"/>
      <c r="AF60" s="31"/>
    </row>
    <row r="61" spans="1:32" s="21" customFormat="1" ht="9.75" customHeight="1" x14ac:dyDescent="0.25">
      <c r="A61" s="926" t="s">
        <v>58</v>
      </c>
      <c r="B61" s="927"/>
      <c r="C61" s="500" t="s">
        <v>476</v>
      </c>
      <c r="D61" s="30"/>
      <c r="E61" s="52"/>
      <c r="F61" s="6"/>
      <c r="G61" s="18"/>
      <c r="H61" s="500" t="s">
        <v>476</v>
      </c>
      <c r="I61" s="30"/>
      <c r="J61" s="52"/>
      <c r="K61" s="6"/>
      <c r="L61" s="6"/>
      <c r="M61" s="6"/>
      <c r="N61" s="18"/>
      <c r="O61" s="926" t="s">
        <v>58</v>
      </c>
      <c r="P61" s="927"/>
      <c r="Q61" s="500" t="s">
        <v>476</v>
      </c>
      <c r="R61" s="30"/>
      <c r="S61" s="6"/>
      <c r="T61" s="6"/>
      <c r="U61" s="6"/>
      <c r="V61" s="6"/>
      <c r="W61" s="18"/>
      <c r="X61" s="529" t="s">
        <v>476</v>
      </c>
      <c r="Y61" s="30"/>
      <c r="Z61" s="6"/>
      <c r="AA61" s="6"/>
      <c r="AB61" s="6"/>
      <c r="AC61" s="6"/>
      <c r="AD61" s="18"/>
      <c r="AF61" s="31"/>
    </row>
    <row r="62" spans="1:32" s="21" customFormat="1" ht="9.75" customHeight="1" x14ac:dyDescent="0.25">
      <c r="A62" s="926" t="s">
        <v>59</v>
      </c>
      <c r="B62" s="927"/>
      <c r="C62" s="500" t="s">
        <v>477</v>
      </c>
      <c r="D62" s="30"/>
      <c r="E62" s="52"/>
      <c r="F62" s="6"/>
      <c r="G62" s="18"/>
      <c r="H62" s="500" t="s">
        <v>477</v>
      </c>
      <c r="I62" s="30"/>
      <c r="J62" s="52"/>
      <c r="K62" s="6"/>
      <c r="L62" s="6"/>
      <c r="M62" s="6"/>
      <c r="N62" s="18"/>
      <c r="O62" s="926" t="s">
        <v>59</v>
      </c>
      <c r="P62" s="927"/>
      <c r="Q62" s="500" t="s">
        <v>477</v>
      </c>
      <c r="R62" s="30"/>
      <c r="S62" s="6"/>
      <c r="T62" s="6"/>
      <c r="U62" s="6"/>
      <c r="V62" s="6"/>
      <c r="W62" s="18"/>
      <c r="X62" s="529" t="s">
        <v>477</v>
      </c>
      <c r="Y62" s="30"/>
      <c r="Z62" s="6"/>
      <c r="AA62" s="6"/>
      <c r="AB62" s="6"/>
      <c r="AC62" s="6"/>
      <c r="AD62" s="18"/>
      <c r="AF62" s="31"/>
    </row>
    <row r="63" spans="1:32" s="21" customFormat="1" ht="9.75" customHeight="1" x14ac:dyDescent="0.25">
      <c r="A63" s="926" t="s">
        <v>99</v>
      </c>
      <c r="B63" s="927"/>
      <c r="C63" s="500" t="s">
        <v>478</v>
      </c>
      <c r="D63" s="30"/>
      <c r="E63" s="52"/>
      <c r="F63" s="6"/>
      <c r="G63" s="18"/>
      <c r="H63" s="500" t="s">
        <v>479</v>
      </c>
      <c r="I63" s="30"/>
      <c r="J63" s="52"/>
      <c r="K63" s="6"/>
      <c r="L63" s="6"/>
      <c r="M63" s="6"/>
      <c r="N63" s="18"/>
      <c r="O63" s="926" t="s">
        <v>99</v>
      </c>
      <c r="P63" s="927"/>
      <c r="Q63" s="500" t="s">
        <v>480</v>
      </c>
      <c r="R63" s="30"/>
      <c r="S63" s="6"/>
      <c r="T63" s="6"/>
      <c r="U63" s="6"/>
      <c r="V63" s="6"/>
      <c r="W63" s="18"/>
      <c r="X63" s="529" t="s">
        <v>481</v>
      </c>
      <c r="Y63" s="30"/>
      <c r="Z63" s="6"/>
      <c r="AA63" s="6"/>
      <c r="AB63" s="6"/>
      <c r="AC63" s="6"/>
      <c r="AD63" s="18"/>
      <c r="AF63" s="31"/>
    </row>
    <row r="64" spans="1:32" s="2" customFormat="1" ht="9.75" customHeight="1" x14ac:dyDescent="0.25">
      <c r="A64" s="1138" t="s">
        <v>40</v>
      </c>
      <c r="B64" s="1139"/>
      <c r="C64" s="67" t="s">
        <v>482</v>
      </c>
      <c r="D64" s="68"/>
      <c r="E64" s="69"/>
      <c r="F64" s="69"/>
      <c r="G64" s="70"/>
      <c r="H64" s="530" t="s">
        <v>30</v>
      </c>
      <c r="I64" s="68"/>
      <c r="J64" s="69"/>
      <c r="K64" s="69"/>
      <c r="L64" s="69"/>
      <c r="M64" s="69"/>
      <c r="N64" s="70"/>
      <c r="O64" s="1138" t="s">
        <v>40</v>
      </c>
      <c r="P64" s="1139"/>
      <c r="Q64" s="67" t="s">
        <v>483</v>
      </c>
      <c r="R64" s="68"/>
      <c r="S64" s="69"/>
      <c r="T64" s="69"/>
      <c r="U64" s="69"/>
      <c r="V64" s="69"/>
      <c r="W64" s="70"/>
      <c r="X64" s="530" t="s">
        <v>30</v>
      </c>
      <c r="Y64" s="68"/>
      <c r="Z64" s="69"/>
      <c r="AA64" s="69"/>
      <c r="AB64" s="69"/>
      <c r="AC64" s="69"/>
      <c r="AD64" s="70"/>
      <c r="AE64" s="708"/>
      <c r="AF64" s="71"/>
    </row>
    <row r="66" spans="2:28" ht="12.75" customHeight="1" x14ac:dyDescent="0.25">
      <c r="B66" s="529"/>
      <c r="C66" s="529"/>
      <c r="F66" s="529"/>
      <c r="H66" s="529"/>
      <c r="P66" s="529"/>
      <c r="Q66" s="529"/>
      <c r="T66" s="529"/>
      <c r="U66" s="529"/>
      <c r="X66" s="529"/>
      <c r="AA66" s="529"/>
      <c r="AB66" s="529"/>
    </row>
    <row r="67" spans="2:28" ht="12.75" customHeight="1" x14ac:dyDescent="0.25">
      <c r="B67" s="529"/>
      <c r="C67" s="529"/>
      <c r="H67" s="529"/>
      <c r="P67" s="529"/>
      <c r="Q67" s="529"/>
      <c r="T67" s="529"/>
      <c r="U67" s="529"/>
      <c r="X67" s="529"/>
      <c r="AA67" s="529"/>
      <c r="AB67" s="529"/>
    </row>
    <row r="68" spans="2:28" ht="12.75" customHeight="1" x14ac:dyDescent="0.25">
      <c r="B68" s="529"/>
      <c r="C68" s="529"/>
      <c r="F68" s="529"/>
      <c r="H68" s="529"/>
      <c r="P68" s="529"/>
      <c r="Q68" s="529"/>
      <c r="T68" s="529"/>
      <c r="U68" s="529"/>
      <c r="X68" s="529"/>
      <c r="AA68" s="529"/>
      <c r="AB68" s="529"/>
    </row>
  </sheetData>
  <mergeCells count="90">
    <mergeCell ref="A62:B62"/>
    <mergeCell ref="O62:P62"/>
    <mergeCell ref="A63:B63"/>
    <mergeCell ref="O63:P63"/>
    <mergeCell ref="A64:B64"/>
    <mergeCell ref="O64:P64"/>
    <mergeCell ref="A59:B59"/>
    <mergeCell ref="O59:P59"/>
    <mergeCell ref="A60:B60"/>
    <mergeCell ref="O60:P60"/>
    <mergeCell ref="A61:B61"/>
    <mergeCell ref="O61:P61"/>
    <mergeCell ref="A56:B56"/>
    <mergeCell ref="O56:P56"/>
    <mergeCell ref="A57:B57"/>
    <mergeCell ref="O57:P57"/>
    <mergeCell ref="A58:B58"/>
    <mergeCell ref="O58:P58"/>
    <mergeCell ref="A52:B52"/>
    <mergeCell ref="O52:P52"/>
    <mergeCell ref="A54:B54"/>
    <mergeCell ref="O54:P54"/>
    <mergeCell ref="A55:B55"/>
    <mergeCell ref="O55:P55"/>
    <mergeCell ref="A49:B49"/>
    <mergeCell ref="O49:P49"/>
    <mergeCell ref="A50:B50"/>
    <mergeCell ref="O50:P50"/>
    <mergeCell ref="A51:B51"/>
    <mergeCell ref="O51:P51"/>
    <mergeCell ref="A45:B45"/>
    <mergeCell ref="O45:P45"/>
    <mergeCell ref="A47:B47"/>
    <mergeCell ref="O47:P47"/>
    <mergeCell ref="A48:B48"/>
    <mergeCell ref="O48:P48"/>
    <mergeCell ref="A41:B41"/>
    <mergeCell ref="O41:P41"/>
    <mergeCell ref="A43:B43"/>
    <mergeCell ref="O43:P43"/>
    <mergeCell ref="A44:B44"/>
    <mergeCell ref="O44:P44"/>
    <mergeCell ref="A38:B38"/>
    <mergeCell ref="O38:P38"/>
    <mergeCell ref="A39:B39"/>
    <mergeCell ref="O39:P39"/>
    <mergeCell ref="A40:B40"/>
    <mergeCell ref="O40:P40"/>
    <mergeCell ref="A35:B35"/>
    <mergeCell ref="O35:P35"/>
    <mergeCell ref="A36:B36"/>
    <mergeCell ref="O36:P36"/>
    <mergeCell ref="A37:B37"/>
    <mergeCell ref="O37:P37"/>
    <mergeCell ref="A32:B32"/>
    <mergeCell ref="O32:P32"/>
    <mergeCell ref="A33:B33"/>
    <mergeCell ref="O33:P33"/>
    <mergeCell ref="A34:B34"/>
    <mergeCell ref="O34:P34"/>
    <mergeCell ref="A28:B28"/>
    <mergeCell ref="O28:P28"/>
    <mergeCell ref="A30:B30"/>
    <mergeCell ref="O30:P30"/>
    <mergeCell ref="A31:B31"/>
    <mergeCell ref="O31:P31"/>
    <mergeCell ref="A25:B25"/>
    <mergeCell ref="O25:P25"/>
    <mergeCell ref="A26:B26"/>
    <mergeCell ref="O26:P26"/>
    <mergeCell ref="A27:B27"/>
    <mergeCell ref="O27:P27"/>
    <mergeCell ref="A14:A22"/>
    <mergeCell ref="O14:O22"/>
    <mergeCell ref="A23:B23"/>
    <mergeCell ref="O23:P23"/>
    <mergeCell ref="A24:B24"/>
    <mergeCell ref="O24:P24"/>
    <mergeCell ref="Q3:W3"/>
    <mergeCell ref="X3:AD3"/>
    <mergeCell ref="AE3:AE4"/>
    <mergeCell ref="AF3:AF4"/>
    <mergeCell ref="A5:A13"/>
    <mergeCell ref="O5:O13"/>
    <mergeCell ref="A3:A4"/>
    <mergeCell ref="B3:B4"/>
    <mergeCell ref="C3:G3"/>
    <mergeCell ref="H3:N3"/>
    <mergeCell ref="O3:O4"/>
    <mergeCell ref="P3:P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workbookViewId="0">
      <selection activeCell="I7" sqref="I7"/>
    </sheetView>
  </sheetViews>
  <sheetFormatPr defaultRowHeight="13.5" x14ac:dyDescent="0.25"/>
  <cols>
    <col min="1" max="1" width="7.140625" style="395" customWidth="1"/>
    <col min="2" max="2" width="5.7109375" style="395" customWidth="1"/>
    <col min="3" max="3" width="4.5703125" style="394" customWidth="1"/>
    <col min="4" max="4" width="4.28515625" style="634" customWidth="1"/>
    <col min="5" max="5" width="5.5703125" style="510" customWidth="1"/>
    <col min="6" max="6" width="5.85546875" style="394" customWidth="1"/>
    <col min="7" max="7" width="9.5703125" style="394" customWidth="1"/>
    <col min="8" max="8" width="4.42578125" style="394" customWidth="1"/>
    <col min="9" max="9" width="3.85546875" style="634" customWidth="1"/>
    <col min="10" max="10" width="6" style="510" customWidth="1"/>
    <col min="11" max="11" width="6.28515625" style="394" customWidth="1"/>
    <col min="12" max="12" width="4.7109375" style="394" customWidth="1"/>
    <col min="13" max="13" width="7.28515625" style="394" customWidth="1"/>
    <col min="14" max="14" width="9.28515625" style="394" customWidth="1"/>
    <col min="15" max="15" width="6.85546875" style="395" customWidth="1"/>
    <col min="16" max="16" width="5.85546875" style="395" customWidth="1"/>
    <col min="17" max="17" width="5" style="394" customWidth="1"/>
    <col min="18" max="18" width="3.85546875" style="634" customWidth="1"/>
    <col min="19" max="19" width="5" style="510" customWidth="1"/>
    <col min="20" max="20" width="5" style="394" customWidth="1"/>
    <col min="21" max="21" width="4.28515625" style="394" customWidth="1"/>
    <col min="22" max="22" width="5" style="394" customWidth="1"/>
    <col min="23" max="23" width="8.7109375" style="394" customWidth="1"/>
    <col min="24" max="24" width="5" style="394" customWidth="1"/>
    <col min="25" max="25" width="4.140625" style="634" customWidth="1"/>
    <col min="26" max="26" width="5" style="510" customWidth="1"/>
    <col min="27" max="27" width="5" style="394" customWidth="1"/>
    <col min="28" max="28" width="4.42578125" style="394" customWidth="1"/>
    <col min="29" max="29" width="5" style="510" customWidth="1"/>
    <col min="30" max="30" width="8.7109375" style="394" customWidth="1"/>
    <col min="31" max="32" width="8.42578125" style="395" customWidth="1"/>
    <col min="33" max="33" width="7.42578125" style="394" customWidth="1"/>
    <col min="34" max="34" width="5.5703125" style="634" customWidth="1"/>
    <col min="35" max="35" width="8.42578125" style="510" customWidth="1"/>
    <col min="36" max="36" width="7.140625" style="510" customWidth="1"/>
    <col min="37" max="37" width="5.7109375" style="394" customWidth="1"/>
    <col min="38" max="38" width="8.42578125" style="510" customWidth="1"/>
    <col min="39" max="39" width="8.42578125" style="394" customWidth="1"/>
    <col min="40" max="40" width="8.42578125" style="395" customWidth="1"/>
    <col min="41" max="41" width="6.5703125" style="395" customWidth="1"/>
    <col min="42" max="16384" width="9.140625" style="395"/>
  </cols>
  <sheetData>
    <row r="1" spans="1:43" ht="12.75" customHeight="1" x14ac:dyDescent="0.25">
      <c r="A1" s="814" t="s">
        <v>574</v>
      </c>
      <c r="B1" s="815"/>
      <c r="D1" s="732"/>
      <c r="G1" s="391"/>
      <c r="I1" s="732"/>
      <c r="N1" s="391"/>
      <c r="O1" s="814" t="s">
        <v>575</v>
      </c>
      <c r="P1" s="815"/>
      <c r="R1" s="732"/>
      <c r="W1" s="391"/>
      <c r="Y1" s="732"/>
      <c r="AD1" s="391"/>
      <c r="AE1" s="814" t="s">
        <v>575</v>
      </c>
      <c r="AF1" s="815"/>
      <c r="AH1" s="732"/>
      <c r="AM1" s="391"/>
    </row>
    <row r="2" spans="1:43" ht="12.75" customHeight="1" x14ac:dyDescent="0.25">
      <c r="A2" s="814" t="s">
        <v>576</v>
      </c>
      <c r="B2" s="815"/>
      <c r="D2" s="732"/>
      <c r="G2" s="391"/>
      <c r="I2" s="732"/>
      <c r="N2" s="391"/>
      <c r="O2" s="814"/>
      <c r="P2" s="815"/>
      <c r="R2" s="732"/>
      <c r="W2" s="391"/>
      <c r="Y2" s="732"/>
      <c r="AD2" s="391"/>
      <c r="AE2" s="814"/>
      <c r="AF2" s="815"/>
      <c r="AH2" s="732"/>
      <c r="AM2" s="391"/>
    </row>
    <row r="3" spans="1:43" s="8" customFormat="1" ht="11.25" customHeight="1" x14ac:dyDescent="0.25">
      <c r="A3" s="1011" t="s">
        <v>2</v>
      </c>
      <c r="B3" s="1012" t="s">
        <v>3</v>
      </c>
      <c r="C3" s="1015" t="s">
        <v>4</v>
      </c>
      <c r="D3" s="1014"/>
      <c r="E3" s="1014"/>
      <c r="F3" s="1014"/>
      <c r="G3" s="1013"/>
      <c r="H3" s="1013" t="s">
        <v>89</v>
      </c>
      <c r="I3" s="1014"/>
      <c r="J3" s="1014"/>
      <c r="K3" s="1014"/>
      <c r="L3" s="1014"/>
      <c r="M3" s="1014"/>
      <c r="N3" s="1013"/>
      <c r="O3" s="1011" t="s">
        <v>2</v>
      </c>
      <c r="P3" s="1012" t="s">
        <v>3</v>
      </c>
      <c r="Q3" s="1015" t="s">
        <v>169</v>
      </c>
      <c r="R3" s="1014"/>
      <c r="S3" s="1014"/>
      <c r="T3" s="1014"/>
      <c r="U3" s="1014"/>
      <c r="V3" s="1014"/>
      <c r="W3" s="1016"/>
      <c r="X3" s="1013" t="s">
        <v>92</v>
      </c>
      <c r="Y3" s="1014"/>
      <c r="Z3" s="1014"/>
      <c r="AA3" s="1014"/>
      <c r="AB3" s="1014"/>
      <c r="AC3" s="1014"/>
      <c r="AD3" s="1013"/>
      <c r="AE3" s="1011" t="s">
        <v>2</v>
      </c>
      <c r="AF3" s="1012" t="s">
        <v>3</v>
      </c>
      <c r="AG3" s="1015" t="s">
        <v>524</v>
      </c>
      <c r="AH3" s="1014"/>
      <c r="AI3" s="1014"/>
      <c r="AJ3" s="1014"/>
      <c r="AK3" s="1014"/>
      <c r="AL3" s="1014"/>
      <c r="AM3" s="1013"/>
      <c r="AN3" s="915" t="s">
        <v>5</v>
      </c>
      <c r="AO3" s="920" t="s">
        <v>6</v>
      </c>
    </row>
    <row r="4" spans="1:43" s="486" customFormat="1" ht="80.25" customHeight="1" x14ac:dyDescent="0.25">
      <c r="A4" s="915"/>
      <c r="B4" s="1012"/>
      <c r="C4" s="512" t="s">
        <v>7</v>
      </c>
      <c r="D4" s="9" t="s">
        <v>6</v>
      </c>
      <c r="E4" s="513" t="s">
        <v>8</v>
      </c>
      <c r="F4" s="512" t="s">
        <v>9</v>
      </c>
      <c r="G4" s="514" t="s">
        <v>11</v>
      </c>
      <c r="H4" s="701" t="s">
        <v>7</v>
      </c>
      <c r="I4" s="9" t="s">
        <v>6</v>
      </c>
      <c r="J4" s="10" t="s">
        <v>8</v>
      </c>
      <c r="K4" s="9" t="s">
        <v>9</v>
      </c>
      <c r="L4" s="9" t="s">
        <v>322</v>
      </c>
      <c r="M4" s="10" t="s">
        <v>490</v>
      </c>
      <c r="N4" s="11" t="s">
        <v>11</v>
      </c>
      <c r="O4" s="915"/>
      <c r="P4" s="1012"/>
      <c r="Q4" s="512" t="s">
        <v>7</v>
      </c>
      <c r="R4" s="512" t="s">
        <v>6</v>
      </c>
      <c r="S4" s="513" t="s">
        <v>8</v>
      </c>
      <c r="T4" s="512" t="s">
        <v>9</v>
      </c>
      <c r="U4" s="512" t="s">
        <v>322</v>
      </c>
      <c r="V4" s="513" t="s">
        <v>490</v>
      </c>
      <c r="W4" s="512" t="s">
        <v>11</v>
      </c>
      <c r="X4" s="701" t="s">
        <v>7</v>
      </c>
      <c r="Y4" s="9" t="s">
        <v>6</v>
      </c>
      <c r="Z4" s="10" t="s">
        <v>8</v>
      </c>
      <c r="AA4" s="9" t="s">
        <v>9</v>
      </c>
      <c r="AB4" s="9" t="s">
        <v>322</v>
      </c>
      <c r="AC4" s="10" t="s">
        <v>490</v>
      </c>
      <c r="AD4" s="11" t="s">
        <v>11</v>
      </c>
      <c r="AE4" s="915"/>
      <c r="AF4" s="1012"/>
      <c r="AG4" s="512" t="s">
        <v>7</v>
      </c>
      <c r="AH4" s="512" t="s">
        <v>6</v>
      </c>
      <c r="AI4" s="513" t="s">
        <v>8</v>
      </c>
      <c r="AJ4" s="512" t="s">
        <v>9</v>
      </c>
      <c r="AK4" s="512" t="s">
        <v>322</v>
      </c>
      <c r="AL4" s="513" t="s">
        <v>490</v>
      </c>
      <c r="AM4" s="514" t="s">
        <v>11</v>
      </c>
      <c r="AN4" s="916"/>
      <c r="AO4" s="921"/>
      <c r="AP4" s="412"/>
      <c r="AQ4" s="515"/>
    </row>
    <row r="5" spans="1:43" s="463" customFormat="1" ht="14.25" customHeight="1" x14ac:dyDescent="0.25">
      <c r="A5" s="915" t="s">
        <v>179</v>
      </c>
      <c r="B5" s="816" t="s">
        <v>13</v>
      </c>
      <c r="C5" s="414">
        <v>3.55</v>
      </c>
      <c r="D5" s="654">
        <f>RANK(C5,C$5:C$14)</f>
        <v>8</v>
      </c>
      <c r="E5" s="416">
        <v>335</v>
      </c>
      <c r="F5" s="417">
        <v>3.01</v>
      </c>
      <c r="G5" s="465"/>
      <c r="H5" s="269">
        <v>4.58</v>
      </c>
      <c r="I5" s="646">
        <f>RANK(H5,H$5:H$14)</f>
        <v>6</v>
      </c>
      <c r="J5" s="271">
        <v>258.33</v>
      </c>
      <c r="K5" s="272">
        <v>5.62</v>
      </c>
      <c r="L5" s="272">
        <v>21.33</v>
      </c>
      <c r="M5" s="271">
        <v>116.67</v>
      </c>
      <c r="N5" s="466"/>
      <c r="O5" s="915" t="s">
        <v>179</v>
      </c>
      <c r="P5" s="816" t="s">
        <v>13</v>
      </c>
      <c r="Q5" s="414">
        <v>3.68</v>
      </c>
      <c r="R5" s="646">
        <f>RANK(Q5,Q$5:Q$14)</f>
        <v>4</v>
      </c>
      <c r="S5" s="416">
        <v>205.33</v>
      </c>
      <c r="T5" s="417">
        <v>3.73</v>
      </c>
      <c r="U5" s="417">
        <v>22.77</v>
      </c>
      <c r="V5" s="416">
        <v>119</v>
      </c>
      <c r="W5" s="465"/>
      <c r="X5" s="414">
        <v>5.96</v>
      </c>
      <c r="Y5" s="646">
        <f>RANK(X5,X$5:X$14)</f>
        <v>7</v>
      </c>
      <c r="Z5" s="416">
        <v>247.67</v>
      </c>
      <c r="AA5" s="417">
        <v>5.13</v>
      </c>
      <c r="AB5" s="417">
        <v>21.74</v>
      </c>
      <c r="AC5" s="416">
        <v>125.33</v>
      </c>
      <c r="AD5" s="466"/>
      <c r="AE5" s="915" t="s">
        <v>179</v>
      </c>
      <c r="AF5" s="816" t="s">
        <v>13</v>
      </c>
      <c r="AG5" s="414">
        <v>2.9</v>
      </c>
      <c r="AH5" s="646">
        <f>RANK(AG5,AG$5:AG$14)</f>
        <v>8</v>
      </c>
      <c r="AI5" s="416">
        <v>229.67</v>
      </c>
      <c r="AJ5" s="417">
        <v>4.83</v>
      </c>
      <c r="AK5" s="417">
        <v>23.47</v>
      </c>
      <c r="AL5" s="416">
        <v>119</v>
      </c>
      <c r="AM5" s="466"/>
      <c r="AN5" s="428">
        <f t="shared" ref="AN5:AN14" si="0">AVERAGE(C5,Q5,X5,AG5)</f>
        <v>4.0225</v>
      </c>
      <c r="AO5" s="468">
        <f>RANK(AN5,AN$5:AN$14)</f>
        <v>6</v>
      </c>
      <c r="AP5" s="395"/>
      <c r="AQ5" s="395"/>
    </row>
    <row r="6" spans="1:43" s="463" customFormat="1" ht="14.25" customHeight="1" x14ac:dyDescent="0.25">
      <c r="A6" s="922"/>
      <c r="B6" s="817" t="s">
        <v>14</v>
      </c>
      <c r="C6" s="29">
        <v>4.01</v>
      </c>
      <c r="D6" s="654">
        <f t="shared" ref="D6:D14" si="1">RANK(C6,C$5:C$14)</f>
        <v>7</v>
      </c>
      <c r="E6" s="52">
        <v>346</v>
      </c>
      <c r="F6" s="6">
        <v>3.24</v>
      </c>
      <c r="G6" s="391"/>
      <c r="H6" s="281">
        <v>4.28</v>
      </c>
      <c r="I6" s="654">
        <f t="shared" ref="I6:I14" si="2">RANK(H6,H$5:H$14)</f>
        <v>7</v>
      </c>
      <c r="J6" s="283">
        <v>244</v>
      </c>
      <c r="K6" s="284">
        <v>5.55</v>
      </c>
      <c r="L6" s="284">
        <v>22.87</v>
      </c>
      <c r="M6" s="283">
        <v>118</v>
      </c>
      <c r="N6" s="428"/>
      <c r="O6" s="922"/>
      <c r="P6" s="817" t="s">
        <v>14</v>
      </c>
      <c r="Q6" s="29">
        <v>3</v>
      </c>
      <c r="R6" s="654">
        <f t="shared" ref="R6:R14" si="3">RANK(Q6,Q$5:Q$14)</f>
        <v>8</v>
      </c>
      <c r="S6" s="52">
        <v>205.67</v>
      </c>
      <c r="T6" s="6">
        <v>3.63</v>
      </c>
      <c r="U6" s="6">
        <v>24.53</v>
      </c>
      <c r="V6" s="52">
        <v>119</v>
      </c>
      <c r="W6" s="391"/>
      <c r="X6" s="29">
        <v>5.26</v>
      </c>
      <c r="Y6" s="654">
        <f t="shared" ref="Y6:Y14" si="4">RANK(X6,X$5:X$14)</f>
        <v>10</v>
      </c>
      <c r="Z6" s="52">
        <v>294.67</v>
      </c>
      <c r="AA6" s="6">
        <v>4.12</v>
      </c>
      <c r="AB6" s="6">
        <v>23.3</v>
      </c>
      <c r="AC6" s="52">
        <v>124.67</v>
      </c>
      <c r="AD6" s="428"/>
      <c r="AE6" s="922"/>
      <c r="AF6" s="817" t="s">
        <v>14</v>
      </c>
      <c r="AG6" s="29">
        <v>3.27</v>
      </c>
      <c r="AH6" s="654">
        <f t="shared" ref="AH6:AH14" si="5">RANK(AG6,AG$5:AG$14)</f>
        <v>5</v>
      </c>
      <c r="AI6" s="52">
        <v>298.33</v>
      </c>
      <c r="AJ6" s="6">
        <v>5.7</v>
      </c>
      <c r="AK6" s="6">
        <v>20.97</v>
      </c>
      <c r="AL6" s="52">
        <v>121</v>
      </c>
      <c r="AM6" s="428"/>
      <c r="AN6" s="428">
        <f t="shared" si="0"/>
        <v>3.8849999999999998</v>
      </c>
      <c r="AO6" s="468">
        <f t="shared" ref="AO6:AO14" si="6">RANK(AN6,AN$5:AN$14)</f>
        <v>9</v>
      </c>
      <c r="AP6" s="395"/>
      <c r="AQ6" s="395"/>
    </row>
    <row r="7" spans="1:43" s="463" customFormat="1" ht="14.25" customHeight="1" x14ac:dyDescent="0.25">
      <c r="A7" s="922"/>
      <c r="B7" s="817" t="s">
        <v>15</v>
      </c>
      <c r="C7" s="29">
        <v>4.22</v>
      </c>
      <c r="D7" s="654">
        <f t="shared" si="1"/>
        <v>5</v>
      </c>
      <c r="E7" s="52">
        <v>384</v>
      </c>
      <c r="F7" s="6">
        <v>3.45</v>
      </c>
      <c r="G7" s="391"/>
      <c r="H7" s="281">
        <v>4.16</v>
      </c>
      <c r="I7" s="654">
        <f t="shared" si="2"/>
        <v>8</v>
      </c>
      <c r="J7" s="283">
        <v>265</v>
      </c>
      <c r="K7" s="284">
        <v>4.84</v>
      </c>
      <c r="L7" s="284">
        <v>17.27</v>
      </c>
      <c r="M7" s="283">
        <v>131.33000000000001</v>
      </c>
      <c r="N7" s="428"/>
      <c r="O7" s="922"/>
      <c r="P7" s="817" t="s">
        <v>15</v>
      </c>
      <c r="Q7" s="29">
        <v>3.13</v>
      </c>
      <c r="R7" s="654">
        <f t="shared" si="3"/>
        <v>7</v>
      </c>
      <c r="S7" s="52">
        <v>223</v>
      </c>
      <c r="T7" s="6">
        <v>4.2300000000000004</v>
      </c>
      <c r="U7" s="6">
        <v>25.6</v>
      </c>
      <c r="V7" s="52">
        <v>119.67</v>
      </c>
      <c r="W7" s="391"/>
      <c r="X7" s="29">
        <v>5.81</v>
      </c>
      <c r="Y7" s="654">
        <f t="shared" si="4"/>
        <v>8</v>
      </c>
      <c r="Z7" s="52">
        <v>354</v>
      </c>
      <c r="AA7" s="6">
        <v>3.05</v>
      </c>
      <c r="AB7" s="6">
        <v>18.45</v>
      </c>
      <c r="AC7" s="52">
        <v>125</v>
      </c>
      <c r="AD7" s="428"/>
      <c r="AE7" s="922"/>
      <c r="AF7" s="817" t="s">
        <v>15</v>
      </c>
      <c r="AG7" s="29">
        <v>2.67</v>
      </c>
      <c r="AH7" s="654">
        <f t="shared" si="5"/>
        <v>10</v>
      </c>
      <c r="AI7" s="52">
        <v>217</v>
      </c>
      <c r="AJ7" s="6">
        <v>5.27</v>
      </c>
      <c r="AK7" s="6">
        <v>23.8</v>
      </c>
      <c r="AL7" s="52">
        <v>122.33</v>
      </c>
      <c r="AM7" s="428"/>
      <c r="AN7" s="428">
        <f t="shared" si="0"/>
        <v>3.9575</v>
      </c>
      <c r="AO7" s="468">
        <f t="shared" si="6"/>
        <v>7</v>
      </c>
      <c r="AP7" s="395"/>
      <c r="AQ7" s="395"/>
    </row>
    <row r="8" spans="1:43" s="463" customFormat="1" ht="14.25" customHeight="1" x14ac:dyDescent="0.25">
      <c r="A8" s="922"/>
      <c r="B8" s="817" t="s">
        <v>16</v>
      </c>
      <c r="C8" s="29">
        <v>3.1</v>
      </c>
      <c r="D8" s="654">
        <f t="shared" si="1"/>
        <v>9</v>
      </c>
      <c r="E8" s="52">
        <v>242.67</v>
      </c>
      <c r="F8" s="6">
        <v>2.35</v>
      </c>
      <c r="G8" s="391"/>
      <c r="H8" s="281">
        <v>4.03</v>
      </c>
      <c r="I8" s="654">
        <f t="shared" si="2"/>
        <v>9</v>
      </c>
      <c r="J8" s="283">
        <v>241</v>
      </c>
      <c r="K8" s="284">
        <v>4.4000000000000004</v>
      </c>
      <c r="L8" s="284">
        <v>23.53</v>
      </c>
      <c r="M8" s="283">
        <v>108.67</v>
      </c>
      <c r="N8" s="428"/>
      <c r="O8" s="922"/>
      <c r="P8" s="817" t="s">
        <v>16</v>
      </c>
      <c r="Q8" s="29">
        <v>2.96</v>
      </c>
      <c r="R8" s="654">
        <f t="shared" si="3"/>
        <v>10</v>
      </c>
      <c r="S8" s="52">
        <v>183</v>
      </c>
      <c r="T8" s="6">
        <v>3.13</v>
      </c>
      <c r="U8" s="6">
        <v>21.1</v>
      </c>
      <c r="V8" s="52">
        <v>122.67</v>
      </c>
      <c r="W8" s="391"/>
      <c r="X8" s="29">
        <v>6.3</v>
      </c>
      <c r="Y8" s="654">
        <f t="shared" si="4"/>
        <v>3</v>
      </c>
      <c r="Z8" s="52">
        <v>317.33</v>
      </c>
      <c r="AA8" s="6">
        <v>3.97</v>
      </c>
      <c r="AB8" s="6">
        <v>19.12</v>
      </c>
      <c r="AC8" s="52">
        <v>110.33</v>
      </c>
      <c r="AD8" s="428"/>
      <c r="AE8" s="922"/>
      <c r="AF8" s="817" t="s">
        <v>16</v>
      </c>
      <c r="AG8" s="29">
        <v>3.37</v>
      </c>
      <c r="AH8" s="654">
        <f t="shared" si="5"/>
        <v>3</v>
      </c>
      <c r="AI8" s="52">
        <v>268.67</v>
      </c>
      <c r="AJ8" s="6">
        <v>5.37</v>
      </c>
      <c r="AK8" s="6">
        <v>21.97</v>
      </c>
      <c r="AL8" s="52">
        <v>121</v>
      </c>
      <c r="AM8" s="428"/>
      <c r="AN8" s="428">
        <f t="shared" si="0"/>
        <v>3.9325000000000001</v>
      </c>
      <c r="AO8" s="468">
        <f t="shared" si="6"/>
        <v>8</v>
      </c>
      <c r="AP8" s="395"/>
      <c r="AQ8" s="395"/>
    </row>
    <row r="9" spans="1:43" s="463" customFormat="1" ht="14.25" customHeight="1" x14ac:dyDescent="0.25">
      <c r="A9" s="922"/>
      <c r="B9" s="817" t="s">
        <v>56</v>
      </c>
      <c r="C9" s="29">
        <v>3.01</v>
      </c>
      <c r="D9" s="654">
        <f t="shared" si="1"/>
        <v>10</v>
      </c>
      <c r="E9" s="52">
        <v>310</v>
      </c>
      <c r="F9" s="6">
        <v>2.76</v>
      </c>
      <c r="G9" s="391"/>
      <c r="H9" s="281">
        <v>3.93</v>
      </c>
      <c r="I9" s="654">
        <f t="shared" si="2"/>
        <v>10</v>
      </c>
      <c r="J9" s="283">
        <v>219.67</v>
      </c>
      <c r="K9" s="284">
        <v>4.18</v>
      </c>
      <c r="L9" s="284">
        <v>20.5</v>
      </c>
      <c r="M9" s="283">
        <v>108.67</v>
      </c>
      <c r="N9" s="428"/>
      <c r="O9" s="922"/>
      <c r="P9" s="817" t="s">
        <v>56</v>
      </c>
      <c r="Q9" s="29">
        <v>3</v>
      </c>
      <c r="R9" s="654">
        <f t="shared" si="3"/>
        <v>8</v>
      </c>
      <c r="S9" s="52">
        <v>202</v>
      </c>
      <c r="T9" s="6">
        <v>3.2</v>
      </c>
      <c r="U9" s="6">
        <v>20.5</v>
      </c>
      <c r="V9" s="52">
        <v>120</v>
      </c>
      <c r="W9" s="391"/>
      <c r="X9" s="29">
        <v>6.1</v>
      </c>
      <c r="Y9" s="654">
        <f t="shared" si="4"/>
        <v>5</v>
      </c>
      <c r="Z9" s="52">
        <v>291.67</v>
      </c>
      <c r="AA9" s="6">
        <v>3.87</v>
      </c>
      <c r="AB9" s="6">
        <v>21.53</v>
      </c>
      <c r="AC9" s="52">
        <v>111.33</v>
      </c>
      <c r="AD9" s="428"/>
      <c r="AE9" s="922"/>
      <c r="AF9" s="817" t="s">
        <v>56</v>
      </c>
      <c r="AG9" s="29">
        <v>3.07</v>
      </c>
      <c r="AH9" s="654">
        <f t="shared" si="5"/>
        <v>7</v>
      </c>
      <c r="AI9" s="52">
        <v>226.67</v>
      </c>
      <c r="AJ9" s="6">
        <v>5</v>
      </c>
      <c r="AK9" s="6">
        <v>22.2</v>
      </c>
      <c r="AL9" s="52">
        <v>125.67</v>
      </c>
      <c r="AM9" s="428"/>
      <c r="AN9" s="428">
        <f t="shared" si="0"/>
        <v>3.7949999999999999</v>
      </c>
      <c r="AO9" s="468">
        <f t="shared" si="6"/>
        <v>10</v>
      </c>
      <c r="AP9" s="395"/>
      <c r="AQ9" s="395"/>
    </row>
    <row r="10" spans="1:43" s="631" customFormat="1" ht="14.25" customHeight="1" x14ac:dyDescent="0.25">
      <c r="A10" s="923" t="s">
        <v>188</v>
      </c>
      <c r="B10" s="818" t="s">
        <v>13</v>
      </c>
      <c r="C10" s="29">
        <v>5.2</v>
      </c>
      <c r="D10" s="654">
        <f t="shared" si="1"/>
        <v>3</v>
      </c>
      <c r="E10" s="52">
        <v>348</v>
      </c>
      <c r="F10" s="6">
        <v>4.1100000000000003</v>
      </c>
      <c r="G10" s="426">
        <f>(C10-C5)/80*1000</f>
        <v>20.625000000000004</v>
      </c>
      <c r="H10" s="281">
        <v>5.94</v>
      </c>
      <c r="I10" s="654">
        <f t="shared" si="2"/>
        <v>1</v>
      </c>
      <c r="J10" s="283">
        <v>287.33</v>
      </c>
      <c r="K10" s="284">
        <v>6.31</v>
      </c>
      <c r="L10" s="284">
        <v>23.13</v>
      </c>
      <c r="M10" s="283">
        <v>118.67</v>
      </c>
      <c r="N10" s="425">
        <f>(H10-H5)/110*1000</f>
        <v>12.363636363636367</v>
      </c>
      <c r="O10" s="923" t="s">
        <v>188</v>
      </c>
      <c r="P10" s="818" t="s">
        <v>13</v>
      </c>
      <c r="Q10" s="29">
        <v>4.04</v>
      </c>
      <c r="R10" s="654">
        <f t="shared" si="3"/>
        <v>1</v>
      </c>
      <c r="S10" s="52">
        <v>196</v>
      </c>
      <c r="T10" s="6">
        <v>3.57</v>
      </c>
      <c r="U10" s="6">
        <v>24.5</v>
      </c>
      <c r="V10" s="52">
        <v>119</v>
      </c>
      <c r="W10" s="426">
        <f>(Q10-Q5)/110*1000</f>
        <v>3.2727272727272716</v>
      </c>
      <c r="X10" s="29">
        <v>6.26</v>
      </c>
      <c r="Y10" s="654">
        <f t="shared" si="4"/>
        <v>4</v>
      </c>
      <c r="Z10" s="52">
        <v>328.33</v>
      </c>
      <c r="AA10" s="6">
        <v>5.32</v>
      </c>
      <c r="AB10" s="6">
        <v>21.96</v>
      </c>
      <c r="AC10" s="52">
        <v>126</v>
      </c>
      <c r="AD10" s="425">
        <f>(X10-X5)/105*1000</f>
        <v>2.8571428571428554</v>
      </c>
      <c r="AE10" s="923" t="s">
        <v>188</v>
      </c>
      <c r="AF10" s="818" t="s">
        <v>13</v>
      </c>
      <c r="AG10" s="29">
        <v>3.2</v>
      </c>
      <c r="AH10" s="654">
        <f t="shared" si="5"/>
        <v>6</v>
      </c>
      <c r="AI10" s="52">
        <v>233</v>
      </c>
      <c r="AJ10" s="6">
        <v>4.97</v>
      </c>
      <c r="AK10" s="6">
        <v>23.87</v>
      </c>
      <c r="AL10" s="52">
        <v>122.67</v>
      </c>
      <c r="AM10" s="425">
        <f>(AG10-AG5)/60*1000</f>
        <v>5.0000000000000044</v>
      </c>
      <c r="AN10" s="428">
        <f t="shared" si="0"/>
        <v>4.6749999999999998</v>
      </c>
      <c r="AO10" s="468">
        <f t="shared" si="6"/>
        <v>1</v>
      </c>
      <c r="AP10" s="73"/>
      <c r="AQ10" s="73"/>
    </row>
    <row r="11" spans="1:43" s="631" customFormat="1" ht="14.25" customHeight="1" x14ac:dyDescent="0.25">
      <c r="A11" s="923"/>
      <c r="B11" s="818" t="s">
        <v>14</v>
      </c>
      <c r="C11" s="29">
        <v>5.25</v>
      </c>
      <c r="D11" s="654">
        <f t="shared" si="1"/>
        <v>2</v>
      </c>
      <c r="E11" s="52">
        <v>362.67</v>
      </c>
      <c r="F11" s="6">
        <v>4.37</v>
      </c>
      <c r="G11" s="426">
        <f t="shared" ref="G11:G14" si="7">(C11-C6)/80*1000</f>
        <v>15.500000000000004</v>
      </c>
      <c r="H11" s="281">
        <v>5.54</v>
      </c>
      <c r="I11" s="654">
        <f t="shared" si="2"/>
        <v>2</v>
      </c>
      <c r="J11" s="283">
        <v>256.67</v>
      </c>
      <c r="K11" s="284">
        <v>5.89</v>
      </c>
      <c r="L11" s="284">
        <v>23.47</v>
      </c>
      <c r="M11" s="283">
        <v>120.33</v>
      </c>
      <c r="N11" s="425">
        <f t="shared" ref="N11:N14" si="8">(H11-H6)/110*1000</f>
        <v>11.454545454545453</v>
      </c>
      <c r="O11" s="923"/>
      <c r="P11" s="818" t="s">
        <v>14</v>
      </c>
      <c r="Q11" s="29">
        <v>3.87</v>
      </c>
      <c r="R11" s="654">
        <f t="shared" si="3"/>
        <v>2</v>
      </c>
      <c r="S11" s="52">
        <v>183</v>
      </c>
      <c r="T11" s="6">
        <v>3.2</v>
      </c>
      <c r="U11" s="6">
        <v>23.33</v>
      </c>
      <c r="V11" s="52">
        <v>115.33</v>
      </c>
      <c r="W11" s="426">
        <f t="shared" ref="W11:W14" si="9">(Q11-Q6)/110*1000</f>
        <v>7.9090909090909109</v>
      </c>
      <c r="X11" s="29">
        <v>5.64</v>
      </c>
      <c r="Y11" s="654">
        <f t="shared" si="4"/>
        <v>9</v>
      </c>
      <c r="Z11" s="52">
        <v>347.67</v>
      </c>
      <c r="AA11" s="6">
        <v>3.26</v>
      </c>
      <c r="AB11" s="6">
        <v>22.66</v>
      </c>
      <c r="AC11" s="52">
        <v>124.67</v>
      </c>
      <c r="AD11" s="425">
        <f t="shared" ref="AD11:AD14" si="10">(X11-X6)/105*1000</f>
        <v>3.6190476190476182</v>
      </c>
      <c r="AE11" s="923"/>
      <c r="AF11" s="818" t="s">
        <v>14</v>
      </c>
      <c r="AG11" s="29">
        <v>3.5</v>
      </c>
      <c r="AH11" s="654">
        <f t="shared" si="5"/>
        <v>2</v>
      </c>
      <c r="AI11" s="52">
        <v>305.33</v>
      </c>
      <c r="AJ11" s="6">
        <v>5.87</v>
      </c>
      <c r="AK11" s="6">
        <v>21</v>
      </c>
      <c r="AL11" s="52">
        <v>125.67</v>
      </c>
      <c r="AM11" s="425">
        <f t="shared" ref="AM11:AM14" si="11">(AG11-AG6)/60*1000</f>
        <v>3.833333333333333</v>
      </c>
      <c r="AN11" s="428">
        <f t="shared" si="0"/>
        <v>4.5650000000000004</v>
      </c>
      <c r="AO11" s="468">
        <f t="shared" si="6"/>
        <v>4</v>
      </c>
      <c r="AP11" s="73"/>
      <c r="AQ11" s="73"/>
    </row>
    <row r="12" spans="1:43" s="631" customFormat="1" ht="14.25" customHeight="1" x14ac:dyDescent="0.25">
      <c r="A12" s="923"/>
      <c r="B12" s="818" t="s">
        <v>15</v>
      </c>
      <c r="C12" s="29">
        <v>5.64</v>
      </c>
      <c r="D12" s="654">
        <f t="shared" si="1"/>
        <v>1</v>
      </c>
      <c r="E12" s="52">
        <v>407.67</v>
      </c>
      <c r="F12" s="6">
        <v>4.6500000000000004</v>
      </c>
      <c r="G12" s="426">
        <f t="shared" si="7"/>
        <v>17.75</v>
      </c>
      <c r="H12" s="281">
        <v>5.41</v>
      </c>
      <c r="I12" s="654">
        <f t="shared" si="2"/>
        <v>4</v>
      </c>
      <c r="J12" s="283">
        <v>241.33</v>
      </c>
      <c r="K12" s="284">
        <v>5.47</v>
      </c>
      <c r="L12" s="284">
        <v>19.27</v>
      </c>
      <c r="M12" s="283">
        <v>133.66999999999999</v>
      </c>
      <c r="N12" s="425">
        <f t="shared" si="8"/>
        <v>11.363636363636363</v>
      </c>
      <c r="O12" s="923"/>
      <c r="P12" s="818" t="s">
        <v>15</v>
      </c>
      <c r="Q12" s="29">
        <v>3.71</v>
      </c>
      <c r="R12" s="654">
        <f t="shared" si="3"/>
        <v>3</v>
      </c>
      <c r="S12" s="52">
        <v>195</v>
      </c>
      <c r="T12" s="6">
        <v>3.53</v>
      </c>
      <c r="U12" s="6">
        <v>22.23</v>
      </c>
      <c r="V12" s="52">
        <v>121</v>
      </c>
      <c r="W12" s="426">
        <f t="shared" si="9"/>
        <v>5.2727272727272734</v>
      </c>
      <c r="X12" s="29">
        <v>6.02</v>
      </c>
      <c r="Y12" s="654">
        <f t="shared" si="4"/>
        <v>6</v>
      </c>
      <c r="Z12" s="52">
        <v>294</v>
      </c>
      <c r="AA12" s="6">
        <v>3.65</v>
      </c>
      <c r="AB12" s="6">
        <v>18.23</v>
      </c>
      <c r="AC12" s="52">
        <v>125.67</v>
      </c>
      <c r="AD12" s="425">
        <f t="shared" si="10"/>
        <v>1.9999999999999996</v>
      </c>
      <c r="AE12" s="923"/>
      <c r="AF12" s="818" t="s">
        <v>15</v>
      </c>
      <c r="AG12" s="29">
        <v>2.9</v>
      </c>
      <c r="AH12" s="654">
        <f t="shared" si="5"/>
        <v>8</v>
      </c>
      <c r="AI12" s="52">
        <v>257.67</v>
      </c>
      <c r="AJ12" s="6">
        <v>5.53</v>
      </c>
      <c r="AK12" s="6">
        <v>24</v>
      </c>
      <c r="AL12" s="52">
        <v>123.33</v>
      </c>
      <c r="AM12" s="425">
        <f t="shared" si="11"/>
        <v>3.833333333333333</v>
      </c>
      <c r="AN12" s="428">
        <f t="shared" si="0"/>
        <v>4.5674999999999999</v>
      </c>
      <c r="AO12" s="468">
        <f t="shared" si="6"/>
        <v>3</v>
      </c>
      <c r="AP12" s="73"/>
      <c r="AQ12" s="73"/>
    </row>
    <row r="13" spans="1:43" s="631" customFormat="1" ht="14.25" customHeight="1" x14ac:dyDescent="0.25">
      <c r="A13" s="923"/>
      <c r="B13" s="817" t="s">
        <v>16</v>
      </c>
      <c r="C13" s="29">
        <v>4.55</v>
      </c>
      <c r="D13" s="654">
        <f t="shared" si="1"/>
        <v>4</v>
      </c>
      <c r="E13" s="52">
        <v>273</v>
      </c>
      <c r="F13" s="6">
        <v>3.95</v>
      </c>
      <c r="G13" s="426">
        <f t="shared" si="7"/>
        <v>18.124999999999996</v>
      </c>
      <c r="H13" s="281">
        <v>5.42</v>
      </c>
      <c r="I13" s="654">
        <f t="shared" si="2"/>
        <v>3</v>
      </c>
      <c r="J13" s="283">
        <v>248.67</v>
      </c>
      <c r="K13" s="284">
        <v>5.59</v>
      </c>
      <c r="L13" s="284">
        <v>24.8</v>
      </c>
      <c r="M13" s="283">
        <v>111</v>
      </c>
      <c r="N13" s="425">
        <f t="shared" si="8"/>
        <v>12.636363636363633</v>
      </c>
      <c r="O13" s="923"/>
      <c r="P13" s="817" t="s">
        <v>16</v>
      </c>
      <c r="Q13" s="29">
        <v>3.48</v>
      </c>
      <c r="R13" s="654">
        <f t="shared" si="3"/>
        <v>5</v>
      </c>
      <c r="S13" s="52">
        <v>205.67</v>
      </c>
      <c r="T13" s="6">
        <v>3.77</v>
      </c>
      <c r="U13" s="6">
        <v>23.4</v>
      </c>
      <c r="V13" s="52">
        <v>126</v>
      </c>
      <c r="W13" s="426">
        <f t="shared" si="9"/>
        <v>4.7272727272727275</v>
      </c>
      <c r="X13" s="29">
        <v>6.98</v>
      </c>
      <c r="Y13" s="654">
        <f t="shared" si="4"/>
        <v>1</v>
      </c>
      <c r="Z13" s="52">
        <v>335</v>
      </c>
      <c r="AA13" s="6">
        <v>3.69</v>
      </c>
      <c r="AB13" s="6">
        <v>19.809999999999999</v>
      </c>
      <c r="AC13" s="52">
        <v>111.33</v>
      </c>
      <c r="AD13" s="425">
        <f t="shared" si="10"/>
        <v>6.4761904761904816</v>
      </c>
      <c r="AE13" s="923"/>
      <c r="AF13" s="817" t="s">
        <v>16</v>
      </c>
      <c r="AG13" s="29">
        <v>3.57</v>
      </c>
      <c r="AH13" s="654">
        <f t="shared" si="5"/>
        <v>1</v>
      </c>
      <c r="AI13" s="52">
        <v>276.33</v>
      </c>
      <c r="AJ13" s="6">
        <v>5.6</v>
      </c>
      <c r="AK13" s="6">
        <v>22.5</v>
      </c>
      <c r="AL13" s="52">
        <v>122</v>
      </c>
      <c r="AM13" s="425">
        <f t="shared" si="11"/>
        <v>3.3333333333333286</v>
      </c>
      <c r="AN13" s="428">
        <f t="shared" si="0"/>
        <v>4.6449999999999996</v>
      </c>
      <c r="AO13" s="468">
        <f t="shared" si="6"/>
        <v>2</v>
      </c>
      <c r="AP13" s="73"/>
      <c r="AQ13" s="73"/>
    </row>
    <row r="14" spans="1:43" s="631" customFormat="1" ht="14.25" customHeight="1" x14ac:dyDescent="0.25">
      <c r="A14" s="923"/>
      <c r="B14" s="818" t="s">
        <v>56</v>
      </c>
      <c r="C14" s="29">
        <v>4.2</v>
      </c>
      <c r="D14" s="654">
        <f t="shared" si="1"/>
        <v>6</v>
      </c>
      <c r="E14" s="52">
        <v>315.67</v>
      </c>
      <c r="F14" s="6">
        <v>3.46</v>
      </c>
      <c r="G14" s="426">
        <f t="shared" si="7"/>
        <v>14.875000000000005</v>
      </c>
      <c r="H14" s="281">
        <v>5.24</v>
      </c>
      <c r="I14" s="654">
        <f t="shared" si="2"/>
        <v>5</v>
      </c>
      <c r="J14" s="283">
        <v>238</v>
      </c>
      <c r="K14" s="284">
        <v>4.33</v>
      </c>
      <c r="L14" s="284">
        <v>21.4</v>
      </c>
      <c r="M14" s="283">
        <v>111.33</v>
      </c>
      <c r="N14" s="425">
        <f t="shared" si="8"/>
        <v>11.909090909090908</v>
      </c>
      <c r="O14" s="923"/>
      <c r="P14" s="818" t="s">
        <v>56</v>
      </c>
      <c r="Q14" s="29">
        <v>3.19</v>
      </c>
      <c r="R14" s="654">
        <f t="shared" si="3"/>
        <v>6</v>
      </c>
      <c r="S14" s="52">
        <v>189.67</v>
      </c>
      <c r="T14" s="6">
        <v>3.87</v>
      </c>
      <c r="U14" s="6">
        <v>21.2</v>
      </c>
      <c r="V14" s="52">
        <v>121</v>
      </c>
      <c r="W14" s="426">
        <f t="shared" si="9"/>
        <v>1.7272727272727268</v>
      </c>
      <c r="X14" s="29">
        <v>6.52</v>
      </c>
      <c r="Y14" s="654">
        <f t="shared" si="4"/>
        <v>2</v>
      </c>
      <c r="Z14" s="52">
        <v>342</v>
      </c>
      <c r="AA14" s="6">
        <v>4.41</v>
      </c>
      <c r="AB14" s="6">
        <v>21.94</v>
      </c>
      <c r="AC14" s="52">
        <v>111</v>
      </c>
      <c r="AD14" s="425">
        <f t="shared" si="10"/>
        <v>3.9999999999999991</v>
      </c>
      <c r="AE14" s="923"/>
      <c r="AF14" s="818" t="s">
        <v>56</v>
      </c>
      <c r="AG14" s="29">
        <v>3.3</v>
      </c>
      <c r="AH14" s="654">
        <f t="shared" si="5"/>
        <v>4</v>
      </c>
      <c r="AI14" s="52">
        <v>228</v>
      </c>
      <c r="AJ14" s="6">
        <v>5.37</v>
      </c>
      <c r="AK14" s="6">
        <v>22.47</v>
      </c>
      <c r="AL14" s="52">
        <v>126</v>
      </c>
      <c r="AM14" s="425">
        <f t="shared" si="11"/>
        <v>3.833333333333333</v>
      </c>
      <c r="AN14" s="428">
        <f t="shared" si="0"/>
        <v>4.3025000000000002</v>
      </c>
      <c r="AO14" s="468">
        <f t="shared" si="6"/>
        <v>5</v>
      </c>
      <c r="AP14" s="73"/>
      <c r="AQ14" s="73"/>
    </row>
    <row r="15" spans="1:43" s="463" customFormat="1" ht="14.25" customHeight="1" x14ac:dyDescent="0.25">
      <c r="A15" s="924" t="s">
        <v>18</v>
      </c>
      <c r="B15" s="1144"/>
      <c r="C15" s="29"/>
      <c r="D15" s="426"/>
      <c r="E15" s="59"/>
      <c r="F15" s="59"/>
      <c r="G15" s="391"/>
      <c r="H15" s="29"/>
      <c r="I15" s="426"/>
      <c r="J15" s="59"/>
      <c r="K15" s="59"/>
      <c r="L15" s="59"/>
      <c r="M15" s="59"/>
      <c r="N15" s="428"/>
      <c r="O15" s="924" t="s">
        <v>18</v>
      </c>
      <c r="P15" s="1144"/>
      <c r="Q15" s="29"/>
      <c r="R15" s="426"/>
      <c r="S15" s="59"/>
      <c r="T15" s="59"/>
      <c r="U15" s="59"/>
      <c r="V15" s="59"/>
      <c r="W15" s="391"/>
      <c r="X15" s="29"/>
      <c r="Y15" s="426"/>
      <c r="Z15" s="59"/>
      <c r="AA15" s="59"/>
      <c r="AB15" s="59"/>
      <c r="AC15" s="59"/>
      <c r="AD15" s="428"/>
      <c r="AE15" s="924" t="s">
        <v>18</v>
      </c>
      <c r="AF15" s="1144"/>
      <c r="AG15" s="29"/>
      <c r="AH15" s="426"/>
      <c r="AI15" s="59"/>
      <c r="AJ15" s="59"/>
      <c r="AK15" s="59"/>
      <c r="AL15" s="59"/>
      <c r="AM15" s="428"/>
      <c r="AN15" s="819"/>
      <c r="AO15" s="432"/>
    </row>
    <row r="16" spans="1:43" s="458" customFormat="1" ht="14.25" customHeight="1" x14ac:dyDescent="0.25">
      <c r="A16" s="928" t="s">
        <v>19</v>
      </c>
      <c r="B16" s="1150"/>
      <c r="C16" s="28">
        <v>0.19</v>
      </c>
      <c r="D16" s="654"/>
      <c r="E16" s="59" t="s">
        <v>20</v>
      </c>
      <c r="F16" s="59">
        <v>0.09</v>
      </c>
      <c r="G16" s="436"/>
      <c r="H16" s="294" t="s">
        <v>20</v>
      </c>
      <c r="I16" s="654"/>
      <c r="J16" s="291" t="s">
        <v>20</v>
      </c>
      <c r="K16" s="291" t="s">
        <v>20</v>
      </c>
      <c r="L16" s="291" t="s">
        <v>20</v>
      </c>
      <c r="M16" s="291" t="s">
        <v>20</v>
      </c>
      <c r="N16" s="435"/>
      <c r="O16" s="928" t="s">
        <v>19</v>
      </c>
      <c r="P16" s="1150"/>
      <c r="Q16" s="28">
        <v>0.27</v>
      </c>
      <c r="R16" s="654"/>
      <c r="S16" s="59" t="s">
        <v>20</v>
      </c>
      <c r="T16" s="59">
        <v>0.56999999999999995</v>
      </c>
      <c r="U16" s="59">
        <v>1.68</v>
      </c>
      <c r="V16" s="59">
        <v>1.98</v>
      </c>
      <c r="W16" s="436"/>
      <c r="X16" s="28" t="s">
        <v>20</v>
      </c>
      <c r="Y16" s="654"/>
      <c r="Z16" s="59">
        <v>32.380000000000003</v>
      </c>
      <c r="AA16" s="59">
        <v>0.28000000000000003</v>
      </c>
      <c r="AB16" s="59">
        <v>0.59</v>
      </c>
      <c r="AC16" s="59" t="s">
        <v>20</v>
      </c>
      <c r="AD16" s="435"/>
      <c r="AE16" s="928" t="s">
        <v>19</v>
      </c>
      <c r="AF16" s="1150"/>
      <c r="AG16" s="28" t="s">
        <v>20</v>
      </c>
      <c r="AH16" s="654"/>
      <c r="AI16" s="59" t="s">
        <v>20</v>
      </c>
      <c r="AJ16" s="59" t="s">
        <v>20</v>
      </c>
      <c r="AK16" s="59" t="s">
        <v>20</v>
      </c>
      <c r="AL16" s="59">
        <v>2.0699999999999998</v>
      </c>
      <c r="AM16" s="435"/>
      <c r="AN16" s="820"/>
      <c r="AO16" s="438"/>
    </row>
    <row r="17" spans="1:41" s="458" customFormat="1" ht="14.25" customHeight="1" x14ac:dyDescent="0.25">
      <c r="A17" s="928" t="s">
        <v>21</v>
      </c>
      <c r="B17" s="1150"/>
      <c r="C17" s="28">
        <v>0.19</v>
      </c>
      <c r="D17" s="426"/>
      <c r="E17" s="59" t="s">
        <v>20</v>
      </c>
      <c r="F17" s="59">
        <v>0.1</v>
      </c>
      <c r="G17" s="436"/>
      <c r="H17" s="294" t="s">
        <v>20</v>
      </c>
      <c r="I17" s="426"/>
      <c r="J17" s="291" t="s">
        <v>20</v>
      </c>
      <c r="K17" s="291" t="s">
        <v>20</v>
      </c>
      <c r="L17" s="291" t="s">
        <v>20</v>
      </c>
      <c r="M17" s="291" t="s">
        <v>20</v>
      </c>
      <c r="N17" s="435"/>
      <c r="O17" s="928" t="s">
        <v>21</v>
      </c>
      <c r="P17" s="1150"/>
      <c r="Q17" s="28">
        <v>0.33</v>
      </c>
      <c r="R17" s="426"/>
      <c r="S17" s="59" t="s">
        <v>20</v>
      </c>
      <c r="T17" s="59">
        <v>0.53</v>
      </c>
      <c r="U17" s="59">
        <v>2.04</v>
      </c>
      <c r="V17" s="59">
        <v>2.2599999999999998</v>
      </c>
      <c r="W17" s="436"/>
      <c r="X17" s="28" t="s">
        <v>20</v>
      </c>
      <c r="Y17" s="426"/>
      <c r="Z17" s="59">
        <v>32.700000000000003</v>
      </c>
      <c r="AA17" s="59">
        <v>0.28000000000000003</v>
      </c>
      <c r="AB17" s="59">
        <v>0.77</v>
      </c>
      <c r="AC17" s="59" t="s">
        <v>20</v>
      </c>
      <c r="AD17" s="435"/>
      <c r="AE17" s="928" t="s">
        <v>21</v>
      </c>
      <c r="AF17" s="1150"/>
      <c r="AG17" s="28" t="s">
        <v>20</v>
      </c>
      <c r="AH17" s="426"/>
      <c r="AI17" s="59" t="s">
        <v>20</v>
      </c>
      <c r="AJ17" s="59" t="s">
        <v>20</v>
      </c>
      <c r="AK17" s="59" t="s">
        <v>20</v>
      </c>
      <c r="AL17" s="59">
        <v>3.97</v>
      </c>
      <c r="AM17" s="435"/>
      <c r="AN17" s="820"/>
      <c r="AO17" s="438"/>
    </row>
    <row r="18" spans="1:41" s="458" customFormat="1" ht="14.25" customHeight="1" x14ac:dyDescent="0.25">
      <c r="A18" s="433"/>
      <c r="B18" s="821"/>
      <c r="C18" s="29"/>
      <c r="D18" s="426"/>
      <c r="E18" s="6"/>
      <c r="F18" s="6"/>
      <c r="G18" s="436"/>
      <c r="H18" s="29"/>
      <c r="I18" s="426"/>
      <c r="J18" s="6"/>
      <c r="K18" s="6"/>
      <c r="L18" s="6"/>
      <c r="M18" s="6"/>
      <c r="N18" s="435"/>
      <c r="O18" s="433"/>
      <c r="P18" s="821"/>
      <c r="Q18" s="29"/>
      <c r="R18" s="426"/>
      <c r="S18" s="6"/>
      <c r="T18" s="6"/>
      <c r="U18" s="6"/>
      <c r="V18" s="6"/>
      <c r="W18" s="436"/>
      <c r="X18" s="29"/>
      <c r="Y18" s="426"/>
      <c r="Z18" s="6"/>
      <c r="AA18" s="6"/>
      <c r="AB18" s="6"/>
      <c r="AC18" s="6"/>
      <c r="AD18" s="435"/>
      <c r="AE18" s="433"/>
      <c r="AF18" s="821"/>
      <c r="AG18" s="29"/>
      <c r="AH18" s="426"/>
      <c r="AI18" s="6"/>
      <c r="AJ18" s="6"/>
      <c r="AK18" s="6"/>
      <c r="AL18" s="6"/>
      <c r="AM18" s="435"/>
      <c r="AN18" s="820"/>
      <c r="AO18" s="438"/>
    </row>
    <row r="19" spans="1:41" s="463" customFormat="1" ht="14.25" customHeight="1" x14ac:dyDescent="0.25">
      <c r="A19" s="924" t="s">
        <v>12</v>
      </c>
      <c r="B19" s="1144"/>
      <c r="C19" s="681">
        <f>AVERAGE(C5:C9)</f>
        <v>3.5780000000000003</v>
      </c>
      <c r="D19" s="654">
        <f>RANK(C19,C$19:C$20)</f>
        <v>2</v>
      </c>
      <c r="E19" s="685">
        <f>AVERAGE(E5:E9)</f>
        <v>323.53399999999999</v>
      </c>
      <c r="F19" s="426">
        <f>AVERAGE(F5:F9)</f>
        <v>2.9619999999999997</v>
      </c>
      <c r="G19" s="391"/>
      <c r="H19" s="681">
        <f>AVERAGE(H5:H9)</f>
        <v>4.1959999999999997</v>
      </c>
      <c r="I19" s="654">
        <f>RANK(H19,H$19:H$20)</f>
        <v>2</v>
      </c>
      <c r="J19" s="685">
        <f>AVERAGE(J5:J9)</f>
        <v>245.6</v>
      </c>
      <c r="K19" s="426">
        <f>AVERAGE(K5:K9)</f>
        <v>4.9179999999999993</v>
      </c>
      <c r="L19" s="426">
        <f>AVERAGE(L5:L9)</f>
        <v>21.1</v>
      </c>
      <c r="M19" s="685">
        <f>AVERAGE(M5:M9)</f>
        <v>116.66800000000001</v>
      </c>
      <c r="N19" s="428"/>
      <c r="O19" s="924" t="s">
        <v>12</v>
      </c>
      <c r="P19" s="1144"/>
      <c r="Q19" s="681">
        <f>AVERAGE(Q5:Q9)</f>
        <v>3.1539999999999999</v>
      </c>
      <c r="R19" s="654">
        <f>RANK(Q19,Q$19:Q$20)</f>
        <v>2</v>
      </c>
      <c r="S19" s="685">
        <f>AVERAGE(S5:S9)</f>
        <v>203.8</v>
      </c>
      <c r="T19" s="426">
        <f>AVERAGE(T5:T9)</f>
        <v>3.5839999999999996</v>
      </c>
      <c r="U19" s="426">
        <f>AVERAGE(U5:U9)</f>
        <v>22.9</v>
      </c>
      <c r="V19" s="685">
        <f>AVERAGE(V5:V9)</f>
        <v>120.06800000000001</v>
      </c>
      <c r="W19" s="391"/>
      <c r="X19" s="681">
        <f>AVERAGE(X5:X9)</f>
        <v>5.8860000000000001</v>
      </c>
      <c r="Y19" s="654">
        <f>RANK(X19,X$19:X$20)</f>
        <v>2</v>
      </c>
      <c r="Z19" s="685">
        <f>AVERAGE(Z5:Z9)</f>
        <v>301.06800000000004</v>
      </c>
      <c r="AA19" s="426">
        <f>AVERAGE(AA5:AA9)</f>
        <v>4.0280000000000005</v>
      </c>
      <c r="AB19" s="426">
        <f>AVERAGE(AB5:AB9)</f>
        <v>20.827999999999999</v>
      </c>
      <c r="AC19" s="685">
        <f>AVERAGE(AC5:AC9)</f>
        <v>119.33199999999999</v>
      </c>
      <c r="AD19" s="428"/>
      <c r="AE19" s="924" t="s">
        <v>12</v>
      </c>
      <c r="AF19" s="1144"/>
      <c r="AG19" s="681">
        <f>AVERAGE(AG5:AG9)</f>
        <v>3.056</v>
      </c>
      <c r="AH19" s="654">
        <f>RANK(AG19,AG$19:AG$20)</f>
        <v>2</v>
      </c>
      <c r="AI19" s="685">
        <f>AVERAGE(AI5:AI9)</f>
        <v>248.06800000000004</v>
      </c>
      <c r="AJ19" s="426">
        <f>AVERAGE(AJ5:AJ9)</f>
        <v>5.234</v>
      </c>
      <c r="AK19" s="426">
        <f>AVERAGE(AK5:AK9)</f>
        <v>22.481999999999999</v>
      </c>
      <c r="AL19" s="685">
        <f>AVERAGE(AL5:AL9)</f>
        <v>121.8</v>
      </c>
      <c r="AM19" s="428"/>
      <c r="AN19" s="428">
        <f>AVERAGE(C19,Q19,X19,AG19)</f>
        <v>3.9184999999999999</v>
      </c>
      <c r="AO19" s="468">
        <f>RANK(AN19,AN$19:AN$20)</f>
        <v>2</v>
      </c>
    </row>
    <row r="20" spans="1:41" s="463" customFormat="1" ht="14.25" customHeight="1" x14ac:dyDescent="0.25">
      <c r="A20" s="924" t="s">
        <v>17</v>
      </c>
      <c r="B20" s="1144"/>
      <c r="C20" s="681">
        <f>AVERAGE(C10:C14)</f>
        <v>4.968</v>
      </c>
      <c r="D20" s="654">
        <f>RANK(C20,C$19:C$20)</f>
        <v>1</v>
      </c>
      <c r="E20" s="685">
        <f>AVERAGE(E10:E14)</f>
        <v>341.40200000000004</v>
      </c>
      <c r="F20" s="426">
        <f>AVERAGE(F10:F14)</f>
        <v>4.1080000000000005</v>
      </c>
      <c r="G20" s="391">
        <f>(C20-C19)/80*1000</f>
        <v>17.374999999999993</v>
      </c>
      <c r="H20" s="681">
        <f>AVERAGE(H10:H14)</f>
        <v>5.5100000000000007</v>
      </c>
      <c r="I20" s="654">
        <f>RANK(H20,H$19:H$20)</f>
        <v>1</v>
      </c>
      <c r="J20" s="685">
        <f>AVERAGE(J10:J14)</f>
        <v>254.4</v>
      </c>
      <c r="K20" s="426">
        <f>AVERAGE(K10:K14)</f>
        <v>5.5179999999999989</v>
      </c>
      <c r="L20" s="426">
        <f>AVERAGE(L10:L14)</f>
        <v>22.413999999999998</v>
      </c>
      <c r="M20" s="685">
        <f>AVERAGE(M10:M14)</f>
        <v>119</v>
      </c>
      <c r="N20" s="428">
        <f>(H20-H19)/110*1000</f>
        <v>11.945454545454554</v>
      </c>
      <c r="O20" s="924" t="s">
        <v>17</v>
      </c>
      <c r="P20" s="1144"/>
      <c r="Q20" s="681">
        <f>AVERAGE(Q10:Q14)</f>
        <v>3.6580000000000004</v>
      </c>
      <c r="R20" s="654">
        <f>RANK(Q20,Q$19:Q$20)</f>
        <v>1</v>
      </c>
      <c r="S20" s="685">
        <f>AVERAGE(S10:S14)</f>
        <v>193.86799999999999</v>
      </c>
      <c r="T20" s="426">
        <f>AVERAGE(T10:T14)</f>
        <v>3.5879999999999996</v>
      </c>
      <c r="U20" s="426">
        <f>AVERAGE(U10:U14)</f>
        <v>22.932000000000002</v>
      </c>
      <c r="V20" s="685">
        <f>AVERAGE(V10:V14)</f>
        <v>120.46599999999998</v>
      </c>
      <c r="W20" s="391">
        <f>(Q20-Q19)/110*1000</f>
        <v>4.5818181818181865</v>
      </c>
      <c r="X20" s="681">
        <f>AVERAGE(X10:X14)</f>
        <v>6.2839999999999998</v>
      </c>
      <c r="Y20" s="654">
        <f>RANK(X20,X$19:X$20)</f>
        <v>1</v>
      </c>
      <c r="Z20" s="685">
        <f>AVERAGE(Z10:Z14)</f>
        <v>329.4</v>
      </c>
      <c r="AA20" s="426">
        <f>AVERAGE(AA10:AA14)</f>
        <v>4.0659999999999998</v>
      </c>
      <c r="AB20" s="426">
        <f>AVERAGE(AB10:AB14)</f>
        <v>20.92</v>
      </c>
      <c r="AC20" s="685">
        <f>AVERAGE(AC10:AC14)</f>
        <v>119.73400000000001</v>
      </c>
      <c r="AD20" s="428">
        <f>(X20-X19)/105*1000</f>
        <v>3.7904761904761872</v>
      </c>
      <c r="AE20" s="924" t="s">
        <v>17</v>
      </c>
      <c r="AF20" s="1144"/>
      <c r="AG20" s="681">
        <f>AVERAGE(AG10:AG14)</f>
        <v>3.2939999999999996</v>
      </c>
      <c r="AH20" s="654">
        <f>RANK(AG20,AG$19:AG$20)</f>
        <v>1</v>
      </c>
      <c r="AI20" s="685">
        <f>AVERAGE(AI10:AI14)</f>
        <v>260.06599999999997</v>
      </c>
      <c r="AJ20" s="426">
        <f>AVERAGE(AJ10:AJ14)</f>
        <v>5.468</v>
      </c>
      <c r="AK20" s="426">
        <f>AVERAGE(AK10:AK14)</f>
        <v>22.768000000000001</v>
      </c>
      <c r="AL20" s="685">
        <f>AVERAGE(AL10:AL14)</f>
        <v>123.93400000000001</v>
      </c>
      <c r="AM20" s="428">
        <f>(AG20-AG19)/60*1000</f>
        <v>3.9666666666666592</v>
      </c>
      <c r="AN20" s="428">
        <f>AVERAGE(C20,Q20,X20,AG20)</f>
        <v>4.5510000000000002</v>
      </c>
      <c r="AO20" s="468">
        <f>RANK(AN20,AN$19:AN$20)</f>
        <v>1</v>
      </c>
    </row>
    <row r="21" spans="1:41" s="463" customFormat="1" ht="14.25" customHeight="1" x14ac:dyDescent="0.25">
      <c r="A21" s="430"/>
      <c r="B21" s="822"/>
      <c r="C21" s="28"/>
      <c r="D21" s="426"/>
      <c r="E21" s="59"/>
      <c r="F21" s="59"/>
      <c r="G21" s="391"/>
      <c r="H21" s="28"/>
      <c r="I21" s="426"/>
      <c r="J21" s="59"/>
      <c r="K21" s="59"/>
      <c r="L21" s="59"/>
      <c r="M21" s="59"/>
      <c r="N21" s="428"/>
      <c r="O21" s="430"/>
      <c r="P21" s="822"/>
      <c r="Q21" s="28"/>
      <c r="R21" s="426"/>
      <c r="S21" s="59"/>
      <c r="T21" s="59"/>
      <c r="U21" s="59"/>
      <c r="V21" s="59"/>
      <c r="W21" s="391"/>
      <c r="X21" s="28"/>
      <c r="Y21" s="426"/>
      <c r="Z21" s="59"/>
      <c r="AA21" s="59"/>
      <c r="AB21" s="59"/>
      <c r="AC21" s="59"/>
      <c r="AD21" s="428"/>
      <c r="AE21" s="430"/>
      <c r="AF21" s="822"/>
      <c r="AG21" s="28"/>
      <c r="AH21" s="426"/>
      <c r="AI21" s="59"/>
      <c r="AJ21" s="59"/>
      <c r="AK21" s="59"/>
      <c r="AL21" s="59"/>
      <c r="AM21" s="428"/>
      <c r="AN21" s="819"/>
      <c r="AO21" s="432"/>
    </row>
    <row r="22" spans="1:41" s="458" customFormat="1" ht="14.25" customHeight="1" x14ac:dyDescent="0.25">
      <c r="A22" s="928" t="s">
        <v>22</v>
      </c>
      <c r="B22" s="1150"/>
      <c r="C22" s="28">
        <v>0.11</v>
      </c>
      <c r="D22" s="426"/>
      <c r="E22" s="59">
        <v>9.33</v>
      </c>
      <c r="F22" s="59">
        <v>0.08</v>
      </c>
      <c r="G22" s="436"/>
      <c r="H22" s="294">
        <v>0.51</v>
      </c>
      <c r="I22" s="426"/>
      <c r="J22" s="291" t="s">
        <v>20</v>
      </c>
      <c r="K22" s="291">
        <v>0.59</v>
      </c>
      <c r="L22" s="291">
        <v>1.28</v>
      </c>
      <c r="M22" s="291">
        <v>0.56999999999999995</v>
      </c>
      <c r="N22" s="435"/>
      <c r="O22" s="928" t="s">
        <v>22</v>
      </c>
      <c r="P22" s="1150"/>
      <c r="Q22" s="28">
        <v>0.28999999999999998</v>
      </c>
      <c r="R22" s="426"/>
      <c r="S22" s="59" t="s">
        <v>20</v>
      </c>
      <c r="T22" s="59" t="s">
        <v>20</v>
      </c>
      <c r="U22" s="59" t="s">
        <v>20</v>
      </c>
      <c r="V22" s="59" t="s">
        <v>20</v>
      </c>
      <c r="W22" s="436"/>
      <c r="X22" s="28">
        <v>0.06</v>
      </c>
      <c r="Y22" s="426"/>
      <c r="Z22" s="59">
        <v>19.27</v>
      </c>
      <c r="AA22" s="59" t="s">
        <v>20</v>
      </c>
      <c r="AB22" s="59" t="s">
        <v>20</v>
      </c>
      <c r="AC22" s="59" t="s">
        <v>20</v>
      </c>
      <c r="AD22" s="435"/>
      <c r="AE22" s="928" t="s">
        <v>22</v>
      </c>
      <c r="AF22" s="1150"/>
      <c r="AG22" s="28">
        <v>0.2</v>
      </c>
      <c r="AH22" s="426"/>
      <c r="AI22" s="59" t="s">
        <v>20</v>
      </c>
      <c r="AJ22" s="59" t="s">
        <v>20</v>
      </c>
      <c r="AK22" s="59" t="s">
        <v>20</v>
      </c>
      <c r="AL22" s="59" t="s">
        <v>20</v>
      </c>
      <c r="AM22" s="435"/>
      <c r="AN22" s="823"/>
      <c r="AO22" s="824"/>
    </row>
    <row r="23" spans="1:41" s="827" customFormat="1" ht="14.25" customHeight="1" x14ac:dyDescent="0.25">
      <c r="A23" s="1148" t="s">
        <v>23</v>
      </c>
      <c r="B23" s="1149"/>
      <c r="C23" s="28">
        <v>1.67</v>
      </c>
      <c r="D23" s="426"/>
      <c r="E23" s="59">
        <v>1.79</v>
      </c>
      <c r="F23" s="59">
        <v>1.42</v>
      </c>
      <c r="G23" s="436"/>
      <c r="H23" s="294">
        <v>6.72</v>
      </c>
      <c r="I23" s="426"/>
      <c r="J23" s="291">
        <v>8.6199999999999992</v>
      </c>
      <c r="K23" s="291">
        <v>7.22</v>
      </c>
      <c r="L23" s="291">
        <v>3.74</v>
      </c>
      <c r="M23" s="291">
        <v>0.31</v>
      </c>
      <c r="N23" s="435"/>
      <c r="O23" s="1148" t="s">
        <v>23</v>
      </c>
      <c r="P23" s="1149"/>
      <c r="Q23" s="28">
        <v>5.33</v>
      </c>
      <c r="R23" s="426"/>
      <c r="S23" s="59">
        <v>5.71</v>
      </c>
      <c r="T23" s="59">
        <v>2.65</v>
      </c>
      <c r="U23" s="59">
        <v>4.92</v>
      </c>
      <c r="V23" s="59">
        <v>0.95</v>
      </c>
      <c r="W23" s="436"/>
      <c r="X23" s="28">
        <v>0.65</v>
      </c>
      <c r="Y23" s="426"/>
      <c r="Z23" s="59">
        <v>3.89</v>
      </c>
      <c r="AA23" s="59">
        <v>2.44</v>
      </c>
      <c r="AB23" s="59">
        <v>2.21</v>
      </c>
      <c r="AC23" s="59">
        <v>0.7</v>
      </c>
      <c r="AD23" s="435"/>
      <c r="AE23" s="1148" t="s">
        <v>23</v>
      </c>
      <c r="AF23" s="1149"/>
      <c r="AG23" s="28">
        <v>3.98</v>
      </c>
      <c r="AH23" s="426"/>
      <c r="AI23" s="59">
        <v>6.48</v>
      </c>
      <c r="AJ23" s="59">
        <v>3.56</v>
      </c>
      <c r="AK23" s="59">
        <v>1.73</v>
      </c>
      <c r="AL23" s="59">
        <v>2.39</v>
      </c>
      <c r="AM23" s="435"/>
      <c r="AN23" s="825"/>
      <c r="AO23" s="826"/>
    </row>
    <row r="24" spans="1:41" s="463" customFormat="1" ht="14.25" customHeight="1" x14ac:dyDescent="0.25">
      <c r="A24" s="924" t="s">
        <v>24</v>
      </c>
      <c r="B24" s="1144"/>
      <c r="C24" s="440"/>
      <c r="D24" s="426"/>
      <c r="E24" s="391"/>
      <c r="F24" s="391"/>
      <c r="G24" s="391"/>
      <c r="H24" s="440"/>
      <c r="I24" s="426"/>
      <c r="J24" s="391"/>
      <c r="K24" s="391"/>
      <c r="L24" s="391"/>
      <c r="M24" s="391"/>
      <c r="N24" s="428"/>
      <c r="O24" s="924" t="s">
        <v>24</v>
      </c>
      <c r="P24" s="1144"/>
      <c r="Q24" s="440"/>
      <c r="R24" s="426"/>
      <c r="S24" s="391"/>
      <c r="T24" s="391"/>
      <c r="U24" s="391"/>
      <c r="V24" s="391"/>
      <c r="W24" s="391"/>
      <c r="X24" s="440"/>
      <c r="Y24" s="426"/>
      <c r="Z24" s="391"/>
      <c r="AA24" s="391"/>
      <c r="AB24" s="391"/>
      <c r="AC24" s="391"/>
      <c r="AD24" s="428"/>
      <c r="AE24" s="924" t="s">
        <v>24</v>
      </c>
      <c r="AF24" s="1144"/>
      <c r="AG24" s="440"/>
      <c r="AH24" s="426"/>
      <c r="AI24" s="391"/>
      <c r="AJ24" s="391"/>
      <c r="AK24" s="391"/>
      <c r="AL24" s="391"/>
      <c r="AM24" s="428"/>
      <c r="AN24" s="828"/>
      <c r="AO24" s="468"/>
    </row>
    <row r="25" spans="1:41" s="463" customFormat="1" ht="14.25" customHeight="1" x14ac:dyDescent="0.25">
      <c r="A25" s="924" t="s">
        <v>13</v>
      </c>
      <c r="B25" s="1144"/>
      <c r="C25" s="681">
        <f>AVERAGE(C5,C10)</f>
        <v>4.375</v>
      </c>
      <c r="D25" s="685">
        <f>RANK(C25,C$25:C$29)</f>
        <v>3</v>
      </c>
      <c r="E25" s="685">
        <f>AVERAGE(E5,E10)</f>
        <v>341.5</v>
      </c>
      <c r="F25" s="426">
        <f>AVERAGE(F5,F10)</f>
        <v>3.56</v>
      </c>
      <c r="G25" s="391">
        <f>(G10)</f>
        <v>20.625000000000004</v>
      </c>
      <c r="H25" s="681">
        <f>AVERAGE(H5,H10)</f>
        <v>5.26</v>
      </c>
      <c r="I25" s="685">
        <f>RANK(H25,H$25:H$29)</f>
        <v>1</v>
      </c>
      <c r="J25" s="685">
        <f>AVERAGE(J5,J10)</f>
        <v>272.83</v>
      </c>
      <c r="K25" s="426">
        <f>AVERAGE(K5,K10)</f>
        <v>5.9649999999999999</v>
      </c>
      <c r="L25" s="829">
        <f>AVERAGE(L5,L10)</f>
        <v>22.229999999999997</v>
      </c>
      <c r="M25" s="685">
        <f>AVERAGE(M5,M10)</f>
        <v>117.67</v>
      </c>
      <c r="N25" s="428">
        <f>(N10)</f>
        <v>12.363636363636367</v>
      </c>
      <c r="O25" s="924" t="s">
        <v>13</v>
      </c>
      <c r="P25" s="1144"/>
      <c r="Q25" s="681">
        <f>AVERAGE(Q5,Q10)</f>
        <v>3.8600000000000003</v>
      </c>
      <c r="R25" s="685">
        <f>RANK(Q25,Q$25:Q$29)</f>
        <v>1</v>
      </c>
      <c r="S25" s="685">
        <f>AVERAGE(S5,S10)</f>
        <v>200.66500000000002</v>
      </c>
      <c r="T25" s="426">
        <f>AVERAGE(T5,T10)</f>
        <v>3.65</v>
      </c>
      <c r="U25" s="829">
        <f>AVERAGE(U5,U10)</f>
        <v>23.634999999999998</v>
      </c>
      <c r="V25" s="685">
        <f>AVERAGE(V5,V10)</f>
        <v>119</v>
      </c>
      <c r="W25" s="391">
        <f>(W10)</f>
        <v>3.2727272727272716</v>
      </c>
      <c r="X25" s="681">
        <f>AVERAGE(X5,X10)</f>
        <v>6.1099999999999994</v>
      </c>
      <c r="Y25" s="685">
        <f>RANK(X25,X$25:X$29)</f>
        <v>3</v>
      </c>
      <c r="Z25" s="685">
        <f>AVERAGE(Z5,Z10)</f>
        <v>288</v>
      </c>
      <c r="AA25" s="426">
        <f>AVERAGE(AA5,AA10)</f>
        <v>5.2249999999999996</v>
      </c>
      <c r="AB25" s="829">
        <f>AVERAGE(AB5,AB10)</f>
        <v>21.85</v>
      </c>
      <c r="AC25" s="685">
        <f>AVERAGE(AC5,AC10)</f>
        <v>125.66499999999999</v>
      </c>
      <c r="AD25" s="428">
        <f>(AD10)</f>
        <v>2.8571428571428554</v>
      </c>
      <c r="AE25" s="924" t="s">
        <v>13</v>
      </c>
      <c r="AF25" s="1144"/>
      <c r="AG25" s="681">
        <f>AVERAGE(AG5,AG10)</f>
        <v>3.05</v>
      </c>
      <c r="AH25" s="685">
        <f>RANK(AG25,AG$25:AG$29)</f>
        <v>4</v>
      </c>
      <c r="AI25" s="685">
        <f>AVERAGE(AI5,AI10)</f>
        <v>231.33499999999998</v>
      </c>
      <c r="AJ25" s="426">
        <f>AVERAGE(AJ5,AJ10)</f>
        <v>4.9000000000000004</v>
      </c>
      <c r="AK25" s="829">
        <f>AVERAGE(AK5,AK10)</f>
        <v>23.67</v>
      </c>
      <c r="AL25" s="685">
        <f>AVERAGE(AL5,AL10)</f>
        <v>120.83500000000001</v>
      </c>
      <c r="AM25" s="428">
        <f>(AM10)</f>
        <v>5.0000000000000044</v>
      </c>
      <c r="AN25" s="428">
        <f>AVERAGE(C25,Q25,X25,AG25)</f>
        <v>4.3487499999999999</v>
      </c>
      <c r="AO25" s="468">
        <f>RANK(AN25,AN$25:AN$29)</f>
        <v>1</v>
      </c>
    </row>
    <row r="26" spans="1:41" s="463" customFormat="1" ht="14.25" customHeight="1" x14ac:dyDescent="0.25">
      <c r="A26" s="924" t="s">
        <v>14</v>
      </c>
      <c r="B26" s="1144"/>
      <c r="C26" s="681">
        <f t="shared" ref="C26:C29" si="12">AVERAGE(C6,C11)</f>
        <v>4.63</v>
      </c>
      <c r="D26" s="685">
        <f t="shared" ref="D26:D29" si="13">RANK(C26,C$25:C$29)</f>
        <v>2</v>
      </c>
      <c r="E26" s="685">
        <f t="shared" ref="E26:F29" si="14">AVERAGE(E6,E11)</f>
        <v>354.33500000000004</v>
      </c>
      <c r="F26" s="426">
        <f t="shared" si="14"/>
        <v>3.8050000000000002</v>
      </c>
      <c r="G26" s="391">
        <f t="shared" ref="G26:G29" si="15">(G11)</f>
        <v>15.500000000000004</v>
      </c>
      <c r="H26" s="681">
        <f t="shared" ref="H26:H29" si="16">AVERAGE(H6,H11)</f>
        <v>4.91</v>
      </c>
      <c r="I26" s="685">
        <f t="shared" ref="I26:I29" si="17">RANK(H26,H$25:H$29)</f>
        <v>2</v>
      </c>
      <c r="J26" s="685">
        <f t="shared" ref="J26:M29" si="18">AVERAGE(J6,J11)</f>
        <v>250.33500000000001</v>
      </c>
      <c r="K26" s="426">
        <f t="shared" si="18"/>
        <v>5.72</v>
      </c>
      <c r="L26" s="829">
        <f t="shared" si="18"/>
        <v>23.17</v>
      </c>
      <c r="M26" s="685">
        <f t="shared" si="18"/>
        <v>119.16499999999999</v>
      </c>
      <c r="N26" s="428">
        <f t="shared" ref="N26:N28" si="19">(N11)</f>
        <v>11.454545454545453</v>
      </c>
      <c r="O26" s="924" t="s">
        <v>14</v>
      </c>
      <c r="P26" s="1144"/>
      <c r="Q26" s="681">
        <f t="shared" ref="Q26:Q29" si="20">AVERAGE(Q6,Q11)</f>
        <v>3.4350000000000001</v>
      </c>
      <c r="R26" s="685">
        <f t="shared" ref="R26:R29" si="21">RANK(Q26,Q$25:Q$29)</f>
        <v>2</v>
      </c>
      <c r="S26" s="685">
        <f t="shared" ref="S26:V29" si="22">AVERAGE(S6,S11)</f>
        <v>194.33499999999998</v>
      </c>
      <c r="T26" s="426">
        <f t="shared" si="22"/>
        <v>3.415</v>
      </c>
      <c r="U26" s="829">
        <f t="shared" si="22"/>
        <v>23.93</v>
      </c>
      <c r="V26" s="685">
        <f t="shared" si="22"/>
        <v>117.16499999999999</v>
      </c>
      <c r="W26" s="391">
        <f t="shared" ref="W26:W28" si="23">(W11)</f>
        <v>7.9090909090909109</v>
      </c>
      <c r="X26" s="681">
        <f t="shared" ref="X26:X29" si="24">AVERAGE(X6,X11)</f>
        <v>5.4499999999999993</v>
      </c>
      <c r="Y26" s="685">
        <f t="shared" ref="Y26:Y29" si="25">RANK(X26,X$25:X$29)</f>
        <v>5</v>
      </c>
      <c r="Z26" s="685">
        <f t="shared" ref="Z26:AC29" si="26">AVERAGE(Z6,Z11)</f>
        <v>321.17</v>
      </c>
      <c r="AA26" s="426">
        <f t="shared" si="26"/>
        <v>3.69</v>
      </c>
      <c r="AB26" s="829">
        <f t="shared" si="26"/>
        <v>22.98</v>
      </c>
      <c r="AC26" s="685">
        <f t="shared" si="26"/>
        <v>124.67</v>
      </c>
      <c r="AD26" s="428">
        <f t="shared" ref="AD26:AD29" si="27">(AD11)</f>
        <v>3.6190476190476182</v>
      </c>
      <c r="AE26" s="924" t="s">
        <v>14</v>
      </c>
      <c r="AF26" s="1144"/>
      <c r="AG26" s="681">
        <f t="shared" ref="AG26:AG29" si="28">AVERAGE(AG6,AG11)</f>
        <v>3.3849999999999998</v>
      </c>
      <c r="AH26" s="685">
        <f t="shared" ref="AH26:AH29" si="29">RANK(AG26,AG$25:AG$29)</f>
        <v>2</v>
      </c>
      <c r="AI26" s="685">
        <f t="shared" ref="AI26:AL29" si="30">AVERAGE(AI6,AI11)</f>
        <v>301.83</v>
      </c>
      <c r="AJ26" s="426">
        <f t="shared" si="30"/>
        <v>5.7850000000000001</v>
      </c>
      <c r="AK26" s="829">
        <f t="shared" si="30"/>
        <v>20.984999999999999</v>
      </c>
      <c r="AL26" s="685">
        <f t="shared" si="30"/>
        <v>123.33500000000001</v>
      </c>
      <c r="AM26" s="428">
        <f t="shared" ref="AM26:AM29" si="31">(AM11)</f>
        <v>3.833333333333333</v>
      </c>
      <c r="AN26" s="428">
        <f>AVERAGE(C26,Q26,X26,AG26)</f>
        <v>4.2249999999999996</v>
      </c>
      <c r="AO26" s="468">
        <f t="shared" ref="AO26:AO29" si="32">RANK(AN26,AN$25:AN$29)</f>
        <v>4</v>
      </c>
    </row>
    <row r="27" spans="1:41" s="463" customFormat="1" ht="14.25" customHeight="1" x14ac:dyDescent="0.25">
      <c r="A27" s="924" t="s">
        <v>15</v>
      </c>
      <c r="B27" s="1144"/>
      <c r="C27" s="681">
        <f t="shared" si="12"/>
        <v>4.93</v>
      </c>
      <c r="D27" s="685">
        <f t="shared" si="13"/>
        <v>1</v>
      </c>
      <c r="E27" s="685">
        <f t="shared" si="14"/>
        <v>395.83500000000004</v>
      </c>
      <c r="F27" s="426">
        <f t="shared" si="14"/>
        <v>4.0500000000000007</v>
      </c>
      <c r="G27" s="391">
        <f t="shared" si="15"/>
        <v>17.75</v>
      </c>
      <c r="H27" s="681">
        <f t="shared" si="16"/>
        <v>4.7850000000000001</v>
      </c>
      <c r="I27" s="685">
        <f t="shared" si="17"/>
        <v>3</v>
      </c>
      <c r="J27" s="685">
        <f t="shared" si="18"/>
        <v>253.16500000000002</v>
      </c>
      <c r="K27" s="426">
        <f t="shared" si="18"/>
        <v>5.1549999999999994</v>
      </c>
      <c r="L27" s="829">
        <f t="shared" si="18"/>
        <v>18.27</v>
      </c>
      <c r="M27" s="685">
        <f t="shared" si="18"/>
        <v>132.5</v>
      </c>
      <c r="N27" s="428">
        <f t="shared" si="19"/>
        <v>11.363636363636363</v>
      </c>
      <c r="O27" s="924" t="s">
        <v>15</v>
      </c>
      <c r="P27" s="1144"/>
      <c r="Q27" s="681">
        <f t="shared" si="20"/>
        <v>3.42</v>
      </c>
      <c r="R27" s="685">
        <f t="shared" si="21"/>
        <v>3</v>
      </c>
      <c r="S27" s="685">
        <f t="shared" si="22"/>
        <v>209</v>
      </c>
      <c r="T27" s="426">
        <f t="shared" si="22"/>
        <v>3.88</v>
      </c>
      <c r="U27" s="829">
        <f t="shared" si="22"/>
        <v>23.914999999999999</v>
      </c>
      <c r="V27" s="685">
        <f t="shared" si="22"/>
        <v>120.33500000000001</v>
      </c>
      <c r="W27" s="391">
        <f t="shared" si="23"/>
        <v>5.2727272727272734</v>
      </c>
      <c r="X27" s="681">
        <f t="shared" si="24"/>
        <v>5.9149999999999991</v>
      </c>
      <c r="Y27" s="685">
        <f t="shared" si="25"/>
        <v>4</v>
      </c>
      <c r="Z27" s="685">
        <f t="shared" si="26"/>
        <v>324</v>
      </c>
      <c r="AA27" s="426">
        <f t="shared" si="26"/>
        <v>3.3499999999999996</v>
      </c>
      <c r="AB27" s="829">
        <f t="shared" si="26"/>
        <v>18.34</v>
      </c>
      <c r="AC27" s="685">
        <f t="shared" si="26"/>
        <v>125.33500000000001</v>
      </c>
      <c r="AD27" s="428">
        <f t="shared" si="27"/>
        <v>1.9999999999999996</v>
      </c>
      <c r="AE27" s="924" t="s">
        <v>15</v>
      </c>
      <c r="AF27" s="1144"/>
      <c r="AG27" s="681">
        <f t="shared" si="28"/>
        <v>2.7850000000000001</v>
      </c>
      <c r="AH27" s="685">
        <f t="shared" si="29"/>
        <v>5</v>
      </c>
      <c r="AI27" s="685">
        <f t="shared" si="30"/>
        <v>237.33500000000001</v>
      </c>
      <c r="AJ27" s="426">
        <f t="shared" si="30"/>
        <v>5.4</v>
      </c>
      <c r="AK27" s="829">
        <f t="shared" si="30"/>
        <v>23.9</v>
      </c>
      <c r="AL27" s="685">
        <f t="shared" si="30"/>
        <v>122.83</v>
      </c>
      <c r="AM27" s="428">
        <f t="shared" si="31"/>
        <v>3.833333333333333</v>
      </c>
      <c r="AN27" s="428">
        <f>AVERAGE(C27,Q27,X27,AG27)</f>
        <v>4.2624999999999993</v>
      </c>
      <c r="AO27" s="468">
        <f t="shared" si="32"/>
        <v>3</v>
      </c>
    </row>
    <row r="28" spans="1:41" s="463" customFormat="1" ht="14.25" customHeight="1" x14ac:dyDescent="0.25">
      <c r="A28" s="924" t="s">
        <v>16</v>
      </c>
      <c r="B28" s="1144"/>
      <c r="C28" s="681">
        <f t="shared" si="12"/>
        <v>3.8250000000000002</v>
      </c>
      <c r="D28" s="685">
        <f t="shared" si="13"/>
        <v>4</v>
      </c>
      <c r="E28" s="685">
        <f t="shared" si="14"/>
        <v>257.83499999999998</v>
      </c>
      <c r="F28" s="426">
        <f t="shared" si="14"/>
        <v>3.1500000000000004</v>
      </c>
      <c r="G28" s="391">
        <f t="shared" si="15"/>
        <v>18.124999999999996</v>
      </c>
      <c r="H28" s="681">
        <f t="shared" si="16"/>
        <v>4.7249999999999996</v>
      </c>
      <c r="I28" s="685">
        <f t="shared" si="17"/>
        <v>4</v>
      </c>
      <c r="J28" s="685">
        <f t="shared" si="18"/>
        <v>244.83499999999998</v>
      </c>
      <c r="K28" s="426">
        <f t="shared" si="18"/>
        <v>4.9950000000000001</v>
      </c>
      <c r="L28" s="829">
        <f t="shared" si="18"/>
        <v>24.164999999999999</v>
      </c>
      <c r="M28" s="685">
        <f t="shared" si="18"/>
        <v>109.83500000000001</v>
      </c>
      <c r="N28" s="428">
        <f t="shared" si="19"/>
        <v>12.636363636363633</v>
      </c>
      <c r="O28" s="924" t="s">
        <v>16</v>
      </c>
      <c r="P28" s="1144"/>
      <c r="Q28" s="681">
        <f t="shared" si="20"/>
        <v>3.2199999999999998</v>
      </c>
      <c r="R28" s="685">
        <f t="shared" si="21"/>
        <v>4</v>
      </c>
      <c r="S28" s="685">
        <f t="shared" si="22"/>
        <v>194.33499999999998</v>
      </c>
      <c r="T28" s="426">
        <f t="shared" si="22"/>
        <v>3.45</v>
      </c>
      <c r="U28" s="829">
        <f t="shared" si="22"/>
        <v>22.25</v>
      </c>
      <c r="V28" s="685">
        <f t="shared" si="22"/>
        <v>124.33500000000001</v>
      </c>
      <c r="W28" s="391">
        <f t="shared" si="23"/>
        <v>4.7272727272727275</v>
      </c>
      <c r="X28" s="681">
        <f t="shared" si="24"/>
        <v>6.6400000000000006</v>
      </c>
      <c r="Y28" s="685">
        <f t="shared" si="25"/>
        <v>1</v>
      </c>
      <c r="Z28" s="685">
        <f t="shared" si="26"/>
        <v>326.16499999999996</v>
      </c>
      <c r="AA28" s="426">
        <f t="shared" si="26"/>
        <v>3.83</v>
      </c>
      <c r="AB28" s="829">
        <f t="shared" si="26"/>
        <v>19.465</v>
      </c>
      <c r="AC28" s="685">
        <f t="shared" si="26"/>
        <v>110.83</v>
      </c>
      <c r="AD28" s="428">
        <f t="shared" si="27"/>
        <v>6.4761904761904816</v>
      </c>
      <c r="AE28" s="924" t="s">
        <v>16</v>
      </c>
      <c r="AF28" s="1144"/>
      <c r="AG28" s="681">
        <f t="shared" si="28"/>
        <v>3.4699999999999998</v>
      </c>
      <c r="AH28" s="685">
        <f t="shared" si="29"/>
        <v>1</v>
      </c>
      <c r="AI28" s="685">
        <f t="shared" si="30"/>
        <v>272.5</v>
      </c>
      <c r="AJ28" s="426">
        <f t="shared" si="30"/>
        <v>5.4849999999999994</v>
      </c>
      <c r="AK28" s="829">
        <f t="shared" si="30"/>
        <v>22.234999999999999</v>
      </c>
      <c r="AL28" s="685">
        <f t="shared" si="30"/>
        <v>121.5</v>
      </c>
      <c r="AM28" s="428">
        <f t="shared" si="31"/>
        <v>3.3333333333333286</v>
      </c>
      <c r="AN28" s="428">
        <f>AVERAGE(C28,Q28,X28,AG28)</f>
        <v>4.2887500000000003</v>
      </c>
      <c r="AO28" s="468">
        <f t="shared" si="32"/>
        <v>2</v>
      </c>
    </row>
    <row r="29" spans="1:41" s="463" customFormat="1" ht="14.25" customHeight="1" x14ac:dyDescent="0.25">
      <c r="A29" s="924" t="s">
        <v>56</v>
      </c>
      <c r="B29" s="1144"/>
      <c r="C29" s="681">
        <f t="shared" si="12"/>
        <v>3.605</v>
      </c>
      <c r="D29" s="685">
        <f t="shared" si="13"/>
        <v>5</v>
      </c>
      <c r="E29" s="685">
        <f t="shared" si="14"/>
        <v>312.83500000000004</v>
      </c>
      <c r="F29" s="426">
        <f t="shared" si="14"/>
        <v>3.11</v>
      </c>
      <c r="G29" s="391">
        <f t="shared" si="15"/>
        <v>14.875000000000005</v>
      </c>
      <c r="H29" s="681">
        <f t="shared" si="16"/>
        <v>4.585</v>
      </c>
      <c r="I29" s="685">
        <f t="shared" si="17"/>
        <v>5</v>
      </c>
      <c r="J29" s="685">
        <f t="shared" si="18"/>
        <v>228.83499999999998</v>
      </c>
      <c r="K29" s="426">
        <f t="shared" si="18"/>
        <v>4.2549999999999999</v>
      </c>
      <c r="L29" s="829">
        <f t="shared" si="18"/>
        <v>20.95</v>
      </c>
      <c r="M29" s="685">
        <f t="shared" si="18"/>
        <v>110</v>
      </c>
      <c r="N29" s="428">
        <f>(N14)</f>
        <v>11.909090909090908</v>
      </c>
      <c r="O29" s="924" t="s">
        <v>56</v>
      </c>
      <c r="P29" s="1144"/>
      <c r="Q29" s="681">
        <f t="shared" si="20"/>
        <v>3.0949999999999998</v>
      </c>
      <c r="R29" s="685">
        <f t="shared" si="21"/>
        <v>5</v>
      </c>
      <c r="S29" s="685">
        <f t="shared" si="22"/>
        <v>195.83499999999998</v>
      </c>
      <c r="T29" s="426">
        <f t="shared" si="22"/>
        <v>3.5350000000000001</v>
      </c>
      <c r="U29" s="829">
        <f t="shared" si="22"/>
        <v>20.85</v>
      </c>
      <c r="V29" s="685">
        <f t="shared" si="22"/>
        <v>120.5</v>
      </c>
      <c r="W29" s="391">
        <f>(W14)</f>
        <v>1.7272727272727268</v>
      </c>
      <c r="X29" s="681">
        <f t="shared" si="24"/>
        <v>6.31</v>
      </c>
      <c r="Y29" s="685">
        <f t="shared" si="25"/>
        <v>2</v>
      </c>
      <c r="Z29" s="685">
        <f t="shared" si="26"/>
        <v>316.83500000000004</v>
      </c>
      <c r="AA29" s="426">
        <f t="shared" si="26"/>
        <v>4.1400000000000006</v>
      </c>
      <c r="AB29" s="829">
        <f t="shared" si="26"/>
        <v>21.734999999999999</v>
      </c>
      <c r="AC29" s="685">
        <f t="shared" si="26"/>
        <v>111.16499999999999</v>
      </c>
      <c r="AD29" s="428">
        <f t="shared" si="27"/>
        <v>3.9999999999999991</v>
      </c>
      <c r="AE29" s="924" t="s">
        <v>56</v>
      </c>
      <c r="AF29" s="1144"/>
      <c r="AG29" s="681">
        <f t="shared" si="28"/>
        <v>3.1849999999999996</v>
      </c>
      <c r="AH29" s="685">
        <f t="shared" si="29"/>
        <v>3</v>
      </c>
      <c r="AI29" s="685">
        <f t="shared" si="30"/>
        <v>227.33499999999998</v>
      </c>
      <c r="AJ29" s="426">
        <f t="shared" si="30"/>
        <v>5.1850000000000005</v>
      </c>
      <c r="AK29" s="829">
        <f t="shared" si="30"/>
        <v>22.335000000000001</v>
      </c>
      <c r="AL29" s="685">
        <f t="shared" si="30"/>
        <v>125.83500000000001</v>
      </c>
      <c r="AM29" s="428">
        <f t="shared" si="31"/>
        <v>3.833333333333333</v>
      </c>
      <c r="AN29" s="428">
        <f>AVERAGE(C29,Q29,X29,AG29)</f>
        <v>4.0487499999999992</v>
      </c>
      <c r="AO29" s="468">
        <f t="shared" si="32"/>
        <v>5</v>
      </c>
    </row>
    <row r="30" spans="1:41" s="463" customFormat="1" ht="14.25" customHeight="1" x14ac:dyDescent="0.25">
      <c r="A30" s="430"/>
      <c r="B30" s="822"/>
      <c r="C30" s="440"/>
      <c r="D30" s="426"/>
      <c r="E30" s="391"/>
      <c r="F30" s="391"/>
      <c r="G30" s="391"/>
      <c r="H30" s="440"/>
      <c r="I30" s="426"/>
      <c r="J30" s="391"/>
      <c r="K30" s="391"/>
      <c r="L30" s="391"/>
      <c r="M30" s="391"/>
      <c r="N30" s="428"/>
      <c r="O30" s="430"/>
      <c r="P30" s="822"/>
      <c r="Q30" s="440"/>
      <c r="R30" s="426"/>
      <c r="S30" s="391"/>
      <c r="T30" s="391"/>
      <c r="U30" s="391"/>
      <c r="V30" s="391"/>
      <c r="W30" s="391"/>
      <c r="X30" s="440"/>
      <c r="Y30" s="426"/>
      <c r="Z30" s="391"/>
      <c r="AA30" s="391"/>
      <c r="AB30" s="391"/>
      <c r="AC30" s="391"/>
      <c r="AD30" s="428"/>
      <c r="AE30" s="430"/>
      <c r="AF30" s="822"/>
      <c r="AG30" s="440"/>
      <c r="AH30" s="426"/>
      <c r="AI30" s="391"/>
      <c r="AJ30" s="391"/>
      <c r="AK30" s="391"/>
      <c r="AL30" s="391"/>
      <c r="AM30" s="428"/>
      <c r="AN30" s="428"/>
      <c r="AO30" s="432"/>
    </row>
    <row r="31" spans="1:41" s="458" customFormat="1" ht="14.25" customHeight="1" x14ac:dyDescent="0.25">
      <c r="A31" s="928" t="s">
        <v>22</v>
      </c>
      <c r="B31" s="1150"/>
      <c r="C31" s="28">
        <v>0.13</v>
      </c>
      <c r="D31" s="426"/>
      <c r="E31" s="59">
        <v>8.7799999999999994</v>
      </c>
      <c r="F31" s="59">
        <v>0.06</v>
      </c>
      <c r="G31" s="436"/>
      <c r="H31" s="294" t="s">
        <v>20</v>
      </c>
      <c r="I31" s="426"/>
      <c r="J31" s="291" t="s">
        <v>20</v>
      </c>
      <c r="K31" s="291">
        <v>1.1100000000000001</v>
      </c>
      <c r="L31" s="291">
        <v>1.68</v>
      </c>
      <c r="M31" s="291">
        <v>0.61</v>
      </c>
      <c r="N31" s="435"/>
      <c r="O31" s="928" t="s">
        <v>22</v>
      </c>
      <c r="P31" s="1150"/>
      <c r="Q31" s="28">
        <v>0.19</v>
      </c>
      <c r="R31" s="426"/>
      <c r="S31" s="59">
        <v>19.420000000000002</v>
      </c>
      <c r="T31" s="59" t="s">
        <v>20</v>
      </c>
      <c r="U31" s="59">
        <v>1.18</v>
      </c>
      <c r="V31" s="59">
        <v>1.4</v>
      </c>
      <c r="W31" s="436"/>
      <c r="X31" s="28">
        <v>0.45</v>
      </c>
      <c r="Y31" s="426"/>
      <c r="Z31" s="59">
        <v>22.9</v>
      </c>
      <c r="AA31" s="59">
        <v>0.2</v>
      </c>
      <c r="AB31" s="59">
        <v>0.42</v>
      </c>
      <c r="AC31" s="59">
        <v>1.1100000000000001</v>
      </c>
      <c r="AD31" s="435"/>
      <c r="AE31" s="928" t="s">
        <v>22</v>
      </c>
      <c r="AF31" s="1150"/>
      <c r="AG31" s="28">
        <v>0.25</v>
      </c>
      <c r="AH31" s="426"/>
      <c r="AI31" s="59">
        <v>22.31</v>
      </c>
      <c r="AJ31" s="59">
        <v>0.21</v>
      </c>
      <c r="AK31" s="59">
        <v>0.53</v>
      </c>
      <c r="AL31" s="59">
        <v>1.46</v>
      </c>
      <c r="AM31" s="435"/>
      <c r="AN31" s="428"/>
      <c r="AO31" s="438"/>
    </row>
    <row r="32" spans="1:41" s="827" customFormat="1" ht="14.25" customHeight="1" x14ac:dyDescent="0.25">
      <c r="A32" s="1148" t="s">
        <v>25</v>
      </c>
      <c r="B32" s="1149"/>
      <c r="C32" s="28">
        <v>2.56</v>
      </c>
      <c r="D32" s="426"/>
      <c r="E32" s="59">
        <v>2.16</v>
      </c>
      <c r="F32" s="59">
        <v>1.42</v>
      </c>
      <c r="G32" s="436"/>
      <c r="H32" s="294">
        <v>9.61</v>
      </c>
      <c r="I32" s="426"/>
      <c r="J32" s="291">
        <v>9.9700000000000006</v>
      </c>
      <c r="K32" s="291">
        <v>17.37</v>
      </c>
      <c r="L32" s="291">
        <v>6.33</v>
      </c>
      <c r="M32" s="291">
        <v>0.42</v>
      </c>
      <c r="N32" s="435"/>
      <c r="O32" s="1148" t="s">
        <v>25</v>
      </c>
      <c r="P32" s="1149"/>
      <c r="Q32" s="28">
        <v>4.53</v>
      </c>
      <c r="R32" s="426"/>
      <c r="S32" s="59">
        <v>7.98</v>
      </c>
      <c r="T32" s="59">
        <v>9.23</v>
      </c>
      <c r="U32" s="59">
        <v>4.22</v>
      </c>
      <c r="V32" s="59">
        <v>0.95</v>
      </c>
      <c r="W32" s="436"/>
      <c r="X32" s="28">
        <v>5.98</v>
      </c>
      <c r="Y32" s="426"/>
      <c r="Z32" s="59">
        <v>5.93</v>
      </c>
      <c r="AA32" s="59">
        <v>4.04</v>
      </c>
      <c r="AB32" s="59">
        <v>1.63</v>
      </c>
      <c r="AC32" s="59">
        <v>0.76</v>
      </c>
      <c r="AD32" s="435"/>
      <c r="AE32" s="1148" t="s">
        <v>25</v>
      </c>
      <c r="AF32" s="1149"/>
      <c r="AG32" s="28">
        <v>6.41</v>
      </c>
      <c r="AH32" s="426"/>
      <c r="AI32" s="59">
        <v>7.17</v>
      </c>
      <c r="AJ32" s="59">
        <v>3.21</v>
      </c>
      <c r="AK32" s="59">
        <v>1.9</v>
      </c>
      <c r="AL32" s="59">
        <v>0.97</v>
      </c>
      <c r="AM32" s="435"/>
      <c r="AN32" s="428"/>
      <c r="AO32" s="830"/>
    </row>
    <row r="33" spans="1:41" s="485" customFormat="1" ht="14.25" customHeight="1" x14ac:dyDescent="0.25">
      <c r="A33" s="924" t="s">
        <v>26</v>
      </c>
      <c r="B33" s="1144"/>
      <c r="C33" s="524">
        <f>AVERAGE(C25:C29)</f>
        <v>4.2729999999999997</v>
      </c>
      <c r="D33" s="691"/>
      <c r="E33" s="47">
        <f>AVERAGE(E25:E29)</f>
        <v>332.46800000000002</v>
      </c>
      <c r="F33" s="45">
        <f>AVERAGE(F25:F29)</f>
        <v>3.5350000000000001</v>
      </c>
      <c r="G33" s="476"/>
      <c r="H33" s="524">
        <f>AVERAGE(H25:H29)</f>
        <v>4.8529999999999998</v>
      </c>
      <c r="I33" s="691"/>
      <c r="J33" s="47">
        <f>AVERAGE(J25:J29)</f>
        <v>250</v>
      </c>
      <c r="K33" s="45">
        <f>AVERAGE(K25:K29)</f>
        <v>5.2179999999999991</v>
      </c>
      <c r="L33" s="45">
        <f>AVERAGE(L25:L29)</f>
        <v>21.757000000000001</v>
      </c>
      <c r="M33" s="47">
        <f>AVERAGE(M25:M29)</f>
        <v>117.83399999999999</v>
      </c>
      <c r="N33" s="478"/>
      <c r="O33" s="924" t="s">
        <v>26</v>
      </c>
      <c r="P33" s="1144"/>
      <c r="Q33" s="524">
        <f>AVERAGE(Q25:Q29)</f>
        <v>3.4059999999999997</v>
      </c>
      <c r="R33" s="691"/>
      <c r="S33" s="47">
        <f>AVERAGE(S25:S29)</f>
        <v>198.834</v>
      </c>
      <c r="T33" s="45">
        <f>AVERAGE(T25:T29)</f>
        <v>3.5859999999999999</v>
      </c>
      <c r="U33" s="45">
        <f>AVERAGE(U25:U29)</f>
        <v>22.915999999999997</v>
      </c>
      <c r="V33" s="47">
        <f>AVERAGE(V25:V29)</f>
        <v>120.26700000000001</v>
      </c>
      <c r="W33" s="476"/>
      <c r="X33" s="524">
        <f>AVERAGE(X25:X29)</f>
        <v>6.0849999999999991</v>
      </c>
      <c r="Y33" s="691"/>
      <c r="Z33" s="47">
        <f>AVERAGE(Z25:Z29)</f>
        <v>315.23400000000004</v>
      </c>
      <c r="AA33" s="45">
        <f>AVERAGE(AA25:AA29)</f>
        <v>4.0469999999999997</v>
      </c>
      <c r="AB33" s="45">
        <f>AVERAGE(AB25:AB29)</f>
        <v>20.874000000000002</v>
      </c>
      <c r="AC33" s="47">
        <f>AVERAGE(AC25:AC29)</f>
        <v>119.53299999999999</v>
      </c>
      <c r="AD33" s="478"/>
      <c r="AE33" s="924" t="s">
        <v>26</v>
      </c>
      <c r="AF33" s="1144"/>
      <c r="AG33" s="524">
        <f>AVERAGE(AG25:AG29)</f>
        <v>3.1749999999999994</v>
      </c>
      <c r="AH33" s="691"/>
      <c r="AI33" s="47">
        <f>AVERAGE(AI25:AI29)</f>
        <v>254.06700000000001</v>
      </c>
      <c r="AJ33" s="45">
        <f>AVERAGE(AJ25:AJ29)</f>
        <v>5.3510000000000009</v>
      </c>
      <c r="AK33" s="45">
        <f>AVERAGE(AK25:AK29)</f>
        <v>22.625</v>
      </c>
      <c r="AL33" s="47">
        <f>AVERAGE(AL25:AL29)</f>
        <v>122.867</v>
      </c>
      <c r="AM33" s="478"/>
      <c r="AN33" s="428">
        <f>AVERAGE(C33,Q33,X33,AG33)</f>
        <v>4.23475</v>
      </c>
      <c r="AO33" s="480"/>
    </row>
    <row r="34" spans="1:41" s="485" customFormat="1" ht="14.25" customHeight="1" x14ac:dyDescent="0.25">
      <c r="A34" s="430"/>
      <c r="B34" s="822"/>
      <c r="C34" s="440"/>
      <c r="D34" s="426"/>
      <c r="E34" s="398"/>
      <c r="F34" s="391"/>
      <c r="G34" s="476"/>
      <c r="H34" s="440"/>
      <c r="I34" s="426"/>
      <c r="J34" s="398"/>
      <c r="K34" s="391"/>
      <c r="L34" s="391"/>
      <c r="M34" s="391"/>
      <c r="N34" s="478"/>
      <c r="O34" s="430"/>
      <c r="P34" s="822"/>
      <c r="Q34" s="440"/>
      <c r="R34" s="426"/>
      <c r="S34" s="398"/>
      <c r="T34" s="391"/>
      <c r="U34" s="391"/>
      <c r="V34" s="391"/>
      <c r="W34" s="476"/>
      <c r="X34" s="440"/>
      <c r="Y34" s="426"/>
      <c r="Z34" s="398"/>
      <c r="AA34" s="391"/>
      <c r="AB34" s="391"/>
      <c r="AC34" s="398"/>
      <c r="AD34" s="478"/>
      <c r="AE34" s="430"/>
      <c r="AF34" s="822"/>
      <c r="AG34" s="440"/>
      <c r="AH34" s="426"/>
      <c r="AI34" s="398"/>
      <c r="AJ34" s="398"/>
      <c r="AK34" s="391"/>
      <c r="AL34" s="398"/>
      <c r="AM34" s="478"/>
      <c r="AN34" s="831"/>
      <c r="AO34" s="480"/>
    </row>
    <row r="35" spans="1:41" s="835" customFormat="1" ht="14.25" customHeight="1" x14ac:dyDescent="0.25">
      <c r="A35" s="1146" t="s">
        <v>27</v>
      </c>
      <c r="B35" s="1147"/>
      <c r="C35" s="482" t="s">
        <v>28</v>
      </c>
      <c r="D35" s="426"/>
      <c r="E35" s="832"/>
      <c r="F35" s="391"/>
      <c r="G35" s="391"/>
      <c r="H35" s="482" t="s">
        <v>28</v>
      </c>
      <c r="I35" s="426"/>
      <c r="J35" s="832"/>
      <c r="K35" s="391"/>
      <c r="L35" s="391"/>
      <c r="M35" s="391"/>
      <c r="N35" s="428"/>
      <c r="O35" s="1146" t="s">
        <v>27</v>
      </c>
      <c r="P35" s="1147"/>
      <c r="Q35" s="482" t="s">
        <v>577</v>
      </c>
      <c r="R35" s="426"/>
      <c r="S35" s="832"/>
      <c r="T35" s="391"/>
      <c r="U35" s="391"/>
      <c r="V35" s="391"/>
      <c r="W35" s="391"/>
      <c r="X35" s="482" t="s">
        <v>30</v>
      </c>
      <c r="Y35" s="426"/>
      <c r="Z35" s="832"/>
      <c r="AA35" s="391"/>
      <c r="AB35" s="391"/>
      <c r="AC35" s="832"/>
      <c r="AD35" s="428"/>
      <c r="AE35" s="1146" t="s">
        <v>27</v>
      </c>
      <c r="AF35" s="1147"/>
      <c r="AG35" s="482" t="s">
        <v>28</v>
      </c>
      <c r="AH35" s="426"/>
      <c r="AI35" s="832"/>
      <c r="AJ35" s="832"/>
      <c r="AK35" s="391"/>
      <c r="AL35" s="832"/>
      <c r="AM35" s="428"/>
      <c r="AN35" s="833"/>
      <c r="AO35" s="834"/>
    </row>
    <row r="36" spans="1:41" s="835" customFormat="1" ht="14.25" customHeight="1" x14ac:dyDescent="0.25">
      <c r="A36" s="1146" t="s">
        <v>29</v>
      </c>
      <c r="B36" s="1147"/>
      <c r="C36" s="440" t="s">
        <v>30</v>
      </c>
      <c r="D36" s="426"/>
      <c r="E36" s="836"/>
      <c r="F36" s="501"/>
      <c r="G36" s="501"/>
      <c r="H36" s="440">
        <v>6.35</v>
      </c>
      <c r="I36" s="426"/>
      <c r="J36" s="836"/>
      <c r="K36" s="501"/>
      <c r="L36" s="501"/>
      <c r="M36" s="501"/>
      <c r="N36" s="502"/>
      <c r="O36" s="1146" t="s">
        <v>29</v>
      </c>
      <c r="P36" s="1147"/>
      <c r="Q36" s="440">
        <v>7.4</v>
      </c>
      <c r="R36" s="426"/>
      <c r="S36" s="836"/>
      <c r="T36" s="501"/>
      <c r="U36" s="501"/>
      <c r="V36" s="501"/>
      <c r="W36" s="501"/>
      <c r="X36" s="440">
        <v>5.95</v>
      </c>
      <c r="Y36" s="426"/>
      <c r="Z36" s="836"/>
      <c r="AA36" s="501"/>
      <c r="AB36" s="501"/>
      <c r="AC36" s="836"/>
      <c r="AD36" s="502"/>
      <c r="AE36" s="1146" t="s">
        <v>29</v>
      </c>
      <c r="AF36" s="1147"/>
      <c r="AG36" s="440">
        <v>5.5</v>
      </c>
      <c r="AH36" s="426"/>
      <c r="AI36" s="836"/>
      <c r="AJ36" s="836"/>
      <c r="AK36" s="501"/>
      <c r="AL36" s="836"/>
      <c r="AM36" s="502"/>
      <c r="AN36" s="833"/>
      <c r="AO36" s="834"/>
    </row>
    <row r="37" spans="1:41" s="463" customFormat="1" ht="14.25" customHeight="1" x14ac:dyDescent="0.25">
      <c r="A37" s="924" t="s">
        <v>105</v>
      </c>
      <c r="B37" s="1144"/>
      <c r="C37" s="440"/>
      <c r="D37" s="426"/>
      <c r="E37" s="398"/>
      <c r="F37" s="391"/>
      <c r="G37" s="391"/>
      <c r="H37" s="440"/>
      <c r="I37" s="426"/>
      <c r="J37" s="398"/>
      <c r="K37" s="391"/>
      <c r="L37" s="391"/>
      <c r="M37" s="391"/>
      <c r="N37" s="428"/>
      <c r="O37" s="924" t="s">
        <v>105</v>
      </c>
      <c r="P37" s="1144"/>
      <c r="Q37" s="440"/>
      <c r="R37" s="426"/>
      <c r="S37" s="398"/>
      <c r="T37" s="391"/>
      <c r="U37" s="391"/>
      <c r="V37" s="391"/>
      <c r="W37" s="391"/>
      <c r="X37" s="440"/>
      <c r="Y37" s="426"/>
      <c r="Z37" s="398"/>
      <c r="AA37" s="391"/>
      <c r="AB37" s="391"/>
      <c r="AC37" s="398"/>
      <c r="AD37" s="428"/>
      <c r="AE37" s="924" t="s">
        <v>105</v>
      </c>
      <c r="AF37" s="1144"/>
      <c r="AG37" s="440"/>
      <c r="AH37" s="426"/>
      <c r="AI37" s="398"/>
      <c r="AJ37" s="398"/>
      <c r="AK37" s="391"/>
      <c r="AL37" s="398"/>
      <c r="AM37" s="428"/>
      <c r="AN37" s="819"/>
      <c r="AO37" s="432"/>
    </row>
    <row r="38" spans="1:41" s="463" customFormat="1" ht="14.25" customHeight="1" x14ac:dyDescent="0.25">
      <c r="A38" s="924" t="s">
        <v>12</v>
      </c>
      <c r="B38" s="1144"/>
      <c r="C38" s="60" t="s">
        <v>107</v>
      </c>
      <c r="D38" s="685"/>
      <c r="E38" s="398" t="s">
        <v>33</v>
      </c>
      <c r="F38" s="391"/>
      <c r="G38" s="391"/>
      <c r="H38" s="60" t="s">
        <v>108</v>
      </c>
      <c r="I38" s="685"/>
      <c r="J38" s="398" t="s">
        <v>33</v>
      </c>
      <c r="K38" s="391"/>
      <c r="L38" s="391"/>
      <c r="M38" s="391"/>
      <c r="N38" s="428"/>
      <c r="O38" s="924" t="s">
        <v>12</v>
      </c>
      <c r="P38" s="1144"/>
      <c r="Q38" s="60" t="s">
        <v>108</v>
      </c>
      <c r="R38" s="685"/>
      <c r="S38" s="398" t="s">
        <v>33</v>
      </c>
      <c r="T38" s="391"/>
      <c r="U38" s="391"/>
      <c r="V38" s="391"/>
      <c r="W38" s="391"/>
      <c r="X38" s="60" t="s">
        <v>110</v>
      </c>
      <c r="Y38" s="685"/>
      <c r="Z38" s="398" t="s">
        <v>33</v>
      </c>
      <c r="AA38" s="391"/>
      <c r="AB38" s="391"/>
      <c r="AC38" s="398" t="s">
        <v>33</v>
      </c>
      <c r="AD38" s="428"/>
      <c r="AE38" s="924" t="s">
        <v>12</v>
      </c>
      <c r="AF38" s="1144"/>
      <c r="AG38" s="60" t="s">
        <v>530</v>
      </c>
      <c r="AH38" s="685"/>
      <c r="AI38" s="398" t="s">
        <v>33</v>
      </c>
      <c r="AJ38" s="398"/>
      <c r="AK38" s="391"/>
      <c r="AL38" s="398" t="s">
        <v>33</v>
      </c>
      <c r="AM38" s="428"/>
      <c r="AN38" s="819"/>
      <c r="AO38" s="432"/>
    </row>
    <row r="39" spans="1:41" s="463" customFormat="1" ht="14.25" customHeight="1" x14ac:dyDescent="0.25">
      <c r="A39" s="924" t="s">
        <v>17</v>
      </c>
      <c r="B39" s="1144"/>
      <c r="C39" s="60" t="s">
        <v>113</v>
      </c>
      <c r="D39" s="685"/>
      <c r="E39" s="398"/>
      <c r="F39" s="391"/>
      <c r="G39" s="391"/>
      <c r="H39" s="60" t="s">
        <v>114</v>
      </c>
      <c r="I39" s="685"/>
      <c r="J39" s="398"/>
      <c r="K39" s="391"/>
      <c r="L39" s="391"/>
      <c r="M39" s="391"/>
      <c r="N39" s="428"/>
      <c r="O39" s="924" t="s">
        <v>17</v>
      </c>
      <c r="P39" s="1144"/>
      <c r="Q39" s="60" t="s">
        <v>114</v>
      </c>
      <c r="R39" s="685"/>
      <c r="S39" s="398"/>
      <c r="T39" s="391"/>
      <c r="U39" s="391"/>
      <c r="V39" s="391"/>
      <c r="W39" s="391"/>
      <c r="X39" s="60" t="s">
        <v>116</v>
      </c>
      <c r="Y39" s="685"/>
      <c r="Z39" s="398"/>
      <c r="AA39" s="391"/>
      <c r="AB39" s="391"/>
      <c r="AC39" s="398"/>
      <c r="AD39" s="428"/>
      <c r="AE39" s="924" t="s">
        <v>17</v>
      </c>
      <c r="AF39" s="1144"/>
      <c r="AG39" s="60" t="s">
        <v>531</v>
      </c>
      <c r="AH39" s="685"/>
      <c r="AI39" s="398"/>
      <c r="AJ39" s="398"/>
      <c r="AK39" s="391"/>
      <c r="AL39" s="398"/>
      <c r="AM39" s="428"/>
      <c r="AN39" s="819"/>
      <c r="AO39" s="432"/>
    </row>
    <row r="40" spans="1:41" s="2" customFormat="1" ht="24" customHeight="1" x14ac:dyDescent="0.25">
      <c r="A40" s="948" t="s">
        <v>578</v>
      </c>
      <c r="B40" s="1145"/>
      <c r="C40" s="60" t="s">
        <v>113</v>
      </c>
      <c r="D40" s="4"/>
      <c r="E40" s="61"/>
      <c r="F40" s="61"/>
      <c r="G40" s="61"/>
      <c r="H40" s="60" t="s">
        <v>114</v>
      </c>
      <c r="I40" s="4"/>
      <c r="J40" s="61"/>
      <c r="K40" s="61"/>
      <c r="L40" s="61"/>
      <c r="M40" s="61"/>
      <c r="N40" s="62"/>
      <c r="O40" s="948" t="s">
        <v>578</v>
      </c>
      <c r="P40" s="1145"/>
      <c r="Q40" s="60" t="s">
        <v>114</v>
      </c>
      <c r="R40" s="4"/>
      <c r="S40" s="61"/>
      <c r="T40" s="61"/>
      <c r="U40" s="61"/>
      <c r="V40" s="61"/>
      <c r="W40" s="61"/>
      <c r="X40" s="60" t="s">
        <v>116</v>
      </c>
      <c r="Y40" s="4"/>
      <c r="Z40" s="61"/>
      <c r="AA40" s="61"/>
      <c r="AB40" s="61"/>
      <c r="AC40" s="61"/>
      <c r="AD40" s="62"/>
      <c r="AE40" s="948" t="s">
        <v>578</v>
      </c>
      <c r="AF40" s="1145"/>
      <c r="AG40" s="60" t="s">
        <v>531</v>
      </c>
      <c r="AH40" s="4"/>
      <c r="AI40" s="61"/>
      <c r="AJ40" s="61"/>
      <c r="AK40" s="61"/>
      <c r="AL40" s="61"/>
      <c r="AM40" s="62"/>
      <c r="AN40" s="837"/>
      <c r="AO40" s="63"/>
    </row>
    <row r="41" spans="1:41" s="463" customFormat="1" ht="7.5" customHeight="1" x14ac:dyDescent="0.25">
      <c r="A41" s="430"/>
      <c r="B41" s="822"/>
      <c r="C41" s="440"/>
      <c r="D41" s="685"/>
      <c r="E41" s="398"/>
      <c r="F41" s="391"/>
      <c r="G41" s="391"/>
      <c r="H41" s="440"/>
      <c r="I41" s="685"/>
      <c r="J41" s="398"/>
      <c r="K41" s="391"/>
      <c r="L41" s="391"/>
      <c r="M41" s="391"/>
      <c r="N41" s="428"/>
      <c r="O41" s="430"/>
      <c r="P41" s="822"/>
      <c r="Q41" s="440"/>
      <c r="R41" s="685"/>
      <c r="S41" s="398"/>
      <c r="T41" s="391"/>
      <c r="U41" s="391"/>
      <c r="V41" s="391"/>
      <c r="W41" s="391"/>
      <c r="X41" s="440"/>
      <c r="Y41" s="685"/>
      <c r="Z41" s="398"/>
      <c r="AA41" s="391"/>
      <c r="AB41" s="391"/>
      <c r="AC41" s="398"/>
      <c r="AD41" s="428"/>
      <c r="AE41" s="430"/>
      <c r="AF41" s="822"/>
      <c r="AG41" s="440"/>
      <c r="AH41" s="685"/>
      <c r="AI41" s="398"/>
      <c r="AJ41" s="398"/>
      <c r="AK41" s="391"/>
      <c r="AL41" s="398"/>
      <c r="AM41" s="428"/>
      <c r="AN41" s="819"/>
      <c r="AO41" s="432"/>
    </row>
    <row r="42" spans="1:41" s="463" customFormat="1" ht="14.25" customHeight="1" x14ac:dyDescent="0.25">
      <c r="A42" s="924" t="s">
        <v>3</v>
      </c>
      <c r="B42" s="1144"/>
      <c r="C42" s="440"/>
      <c r="D42" s="426"/>
      <c r="E42" s="398"/>
      <c r="F42" s="391"/>
      <c r="G42" s="391"/>
      <c r="H42" s="440"/>
      <c r="I42" s="426"/>
      <c r="J42" s="398"/>
      <c r="K42" s="391"/>
      <c r="L42" s="391"/>
      <c r="M42" s="391"/>
      <c r="N42" s="428"/>
      <c r="O42" s="924" t="s">
        <v>3</v>
      </c>
      <c r="P42" s="1144"/>
      <c r="Q42" s="440"/>
      <c r="R42" s="426"/>
      <c r="S42" s="398"/>
      <c r="T42" s="391"/>
      <c r="U42" s="391"/>
      <c r="V42" s="391"/>
      <c r="W42" s="391"/>
      <c r="X42" s="440"/>
      <c r="Y42" s="426"/>
      <c r="Z42" s="398"/>
      <c r="AA42" s="391"/>
      <c r="AB42" s="391"/>
      <c r="AC42" s="398"/>
      <c r="AD42" s="428"/>
      <c r="AE42" s="924" t="s">
        <v>3</v>
      </c>
      <c r="AF42" s="1144"/>
      <c r="AG42" s="440"/>
      <c r="AH42" s="426"/>
      <c r="AI42" s="398"/>
      <c r="AJ42" s="398"/>
      <c r="AK42" s="391"/>
      <c r="AL42" s="398"/>
      <c r="AM42" s="428"/>
      <c r="AN42" s="819"/>
      <c r="AO42" s="432"/>
    </row>
    <row r="43" spans="1:41" s="463" customFormat="1" ht="14.25" customHeight="1" x14ac:dyDescent="0.25">
      <c r="A43" s="924" t="s">
        <v>13</v>
      </c>
      <c r="B43" s="1144"/>
      <c r="C43" s="500" t="s">
        <v>579</v>
      </c>
      <c r="D43" s="59"/>
      <c r="E43" s="442"/>
      <c r="F43" s="391"/>
      <c r="G43" s="391"/>
      <c r="H43" s="500" t="s">
        <v>579</v>
      </c>
      <c r="I43" s="529"/>
      <c r="J43" s="529"/>
      <c r="K43" s="391"/>
      <c r="L43" s="391"/>
      <c r="M43" s="391"/>
      <c r="N43" s="428"/>
      <c r="O43" s="924" t="s">
        <v>13</v>
      </c>
      <c r="P43" s="1144"/>
      <c r="Q43" s="500" t="s">
        <v>579</v>
      </c>
      <c r="R43" s="529"/>
      <c r="S43" s="529"/>
      <c r="T43" s="391"/>
      <c r="U43" s="391"/>
      <c r="V43" s="391"/>
      <c r="W43" s="391"/>
      <c r="X43" s="500" t="s">
        <v>579</v>
      </c>
      <c r="Y43" s="529"/>
      <c r="Z43" s="529"/>
      <c r="AA43" s="391"/>
      <c r="AB43" s="391"/>
      <c r="AC43" s="398"/>
      <c r="AD43" s="428"/>
      <c r="AE43" s="924" t="s">
        <v>13</v>
      </c>
      <c r="AF43" s="1144"/>
      <c r="AG43" s="500" t="s">
        <v>579</v>
      </c>
      <c r="AH43" s="21"/>
      <c r="AI43" s="398"/>
      <c r="AJ43" s="398"/>
      <c r="AK43" s="391"/>
      <c r="AL43" s="398"/>
      <c r="AM43" s="428"/>
      <c r="AN43" s="819"/>
      <c r="AO43" s="432"/>
    </row>
    <row r="44" spans="1:41" s="463" customFormat="1" ht="14.25" customHeight="1" x14ac:dyDescent="0.25">
      <c r="A44" s="924" t="s">
        <v>14</v>
      </c>
      <c r="B44" s="1144"/>
      <c r="C44" s="500" t="s">
        <v>580</v>
      </c>
      <c r="D44" s="59"/>
      <c r="E44" s="442"/>
      <c r="F44" s="391"/>
      <c r="G44" s="391"/>
      <c r="H44" s="500" t="s">
        <v>580</v>
      </c>
      <c r="I44" s="529"/>
      <c r="J44" s="529"/>
      <c r="K44" s="391"/>
      <c r="L44" s="391"/>
      <c r="M44" s="391"/>
      <c r="N44" s="428"/>
      <c r="O44" s="924" t="s">
        <v>14</v>
      </c>
      <c r="P44" s="1144"/>
      <c r="Q44" s="500" t="s">
        <v>580</v>
      </c>
      <c r="R44" s="529"/>
      <c r="S44" s="529"/>
      <c r="T44" s="391"/>
      <c r="U44" s="391"/>
      <c r="V44" s="391"/>
      <c r="W44" s="391"/>
      <c r="X44" s="500" t="s">
        <v>580</v>
      </c>
      <c r="Y44" s="529"/>
      <c r="Z44" s="529"/>
      <c r="AA44" s="391"/>
      <c r="AB44" s="391"/>
      <c r="AC44" s="398"/>
      <c r="AD44" s="428"/>
      <c r="AE44" s="924" t="s">
        <v>14</v>
      </c>
      <c r="AF44" s="1144"/>
      <c r="AG44" s="500" t="s">
        <v>580</v>
      </c>
      <c r="AH44" s="21"/>
      <c r="AI44" s="398"/>
      <c r="AJ44" s="398"/>
      <c r="AK44" s="391"/>
      <c r="AL44" s="398"/>
      <c r="AM44" s="428"/>
      <c r="AN44" s="819"/>
      <c r="AO44" s="432"/>
    </row>
    <row r="45" spans="1:41" s="463" customFormat="1" ht="14.25" customHeight="1" x14ac:dyDescent="0.25">
      <c r="A45" s="924" t="s">
        <v>15</v>
      </c>
      <c r="B45" s="1144"/>
      <c r="C45" s="500" t="s">
        <v>581</v>
      </c>
      <c r="D45" s="59"/>
      <c r="E45" s="442"/>
      <c r="F45" s="391"/>
      <c r="G45" s="391"/>
      <c r="H45" s="500" t="s">
        <v>581</v>
      </c>
      <c r="I45" s="529"/>
      <c r="J45" s="529"/>
      <c r="K45" s="391"/>
      <c r="L45" s="391"/>
      <c r="M45" s="391"/>
      <c r="N45" s="428"/>
      <c r="O45" s="924" t="s">
        <v>15</v>
      </c>
      <c r="P45" s="1144"/>
      <c r="Q45" s="500" t="s">
        <v>581</v>
      </c>
      <c r="R45" s="529"/>
      <c r="S45" s="529"/>
      <c r="T45" s="391"/>
      <c r="U45" s="391"/>
      <c r="V45" s="391"/>
      <c r="W45" s="391"/>
      <c r="X45" s="500" t="s">
        <v>581</v>
      </c>
      <c r="Y45" s="529"/>
      <c r="Z45" s="529"/>
      <c r="AA45" s="391"/>
      <c r="AB45" s="391"/>
      <c r="AC45" s="398"/>
      <c r="AD45" s="428"/>
      <c r="AE45" s="924" t="s">
        <v>15</v>
      </c>
      <c r="AF45" s="1144"/>
      <c r="AG45" s="500" t="s">
        <v>581</v>
      </c>
      <c r="AH45" s="426"/>
      <c r="AI45" s="398"/>
      <c r="AJ45" s="398"/>
      <c r="AK45" s="391"/>
      <c r="AL45" s="398"/>
      <c r="AM45" s="428"/>
      <c r="AN45" s="819"/>
      <c r="AO45" s="432"/>
    </row>
    <row r="46" spans="1:41" s="463" customFormat="1" ht="14.25" customHeight="1" x14ac:dyDescent="0.25">
      <c r="A46" s="924" t="s">
        <v>16</v>
      </c>
      <c r="B46" s="1144"/>
      <c r="C46" s="500" t="s">
        <v>582</v>
      </c>
      <c r="D46" s="59"/>
      <c r="E46" s="442"/>
      <c r="F46" s="391"/>
      <c r="G46" s="391"/>
      <c r="H46" s="500" t="s">
        <v>582</v>
      </c>
      <c r="I46" s="529"/>
      <c r="J46" s="529"/>
      <c r="K46" s="21"/>
      <c r="L46" s="391"/>
      <c r="M46" s="391"/>
      <c r="N46" s="428"/>
      <c r="O46" s="924" t="s">
        <v>16</v>
      </c>
      <c r="P46" s="1144"/>
      <c r="Q46" s="500" t="s">
        <v>582</v>
      </c>
      <c r="R46" s="529"/>
      <c r="S46" s="529"/>
      <c r="T46" s="21"/>
      <c r="U46" s="391"/>
      <c r="V46" s="391"/>
      <c r="W46" s="391"/>
      <c r="X46" s="500" t="s">
        <v>582</v>
      </c>
      <c r="Y46" s="529"/>
      <c r="Z46" s="529"/>
      <c r="AA46" s="391"/>
      <c r="AB46" s="391"/>
      <c r="AC46" s="398"/>
      <c r="AD46" s="428"/>
      <c r="AE46" s="924" t="s">
        <v>16</v>
      </c>
      <c r="AF46" s="1144"/>
      <c r="AG46" s="500" t="s">
        <v>582</v>
      </c>
      <c r="AH46" s="21"/>
      <c r="AI46" s="398"/>
      <c r="AJ46" s="398"/>
      <c r="AK46" s="391"/>
      <c r="AL46" s="398"/>
      <c r="AM46" s="428"/>
      <c r="AN46" s="819"/>
      <c r="AO46" s="432"/>
    </row>
    <row r="47" spans="1:41" s="463" customFormat="1" ht="14.25" customHeight="1" x14ac:dyDescent="0.25">
      <c r="A47" s="924" t="s">
        <v>56</v>
      </c>
      <c r="B47" s="1144"/>
      <c r="C47" s="500" t="s">
        <v>583</v>
      </c>
      <c r="D47" s="59"/>
      <c r="E47" s="442"/>
      <c r="F47" s="391"/>
      <c r="G47" s="391"/>
      <c r="H47" s="500" t="s">
        <v>584</v>
      </c>
      <c r="I47" s="529"/>
      <c r="J47" s="529"/>
      <c r="K47" s="391"/>
      <c r="L47" s="391"/>
      <c r="M47" s="391"/>
      <c r="N47" s="428"/>
      <c r="O47" s="924" t="s">
        <v>56</v>
      </c>
      <c r="P47" s="1144"/>
      <c r="Q47" s="500" t="s">
        <v>499</v>
      </c>
      <c r="R47" s="529"/>
      <c r="S47" s="529"/>
      <c r="T47" s="391"/>
      <c r="U47" s="391"/>
      <c r="V47" s="391"/>
      <c r="W47" s="391"/>
      <c r="X47" s="500" t="s">
        <v>585</v>
      </c>
      <c r="Y47" s="529"/>
      <c r="Z47" s="529"/>
      <c r="AA47" s="391"/>
      <c r="AB47" s="391"/>
      <c r="AC47" s="398"/>
      <c r="AD47" s="428"/>
      <c r="AE47" s="924" t="s">
        <v>56</v>
      </c>
      <c r="AF47" s="1144"/>
      <c r="AG47" s="500" t="s">
        <v>586</v>
      </c>
      <c r="AH47" s="529"/>
      <c r="AI47" s="398"/>
      <c r="AJ47" s="398"/>
      <c r="AK47" s="391"/>
      <c r="AL47" s="398"/>
      <c r="AM47" s="428"/>
      <c r="AN47" s="819"/>
      <c r="AO47" s="432"/>
    </row>
    <row r="48" spans="1:41" s="497" customFormat="1" ht="24" customHeight="1" x14ac:dyDescent="0.25">
      <c r="A48" s="1140" t="s">
        <v>40</v>
      </c>
      <c r="B48" s="1141"/>
      <c r="C48" s="67" t="s">
        <v>30</v>
      </c>
      <c r="D48" s="68"/>
      <c r="E48" s="69"/>
      <c r="F48" s="69"/>
      <c r="G48" s="69"/>
      <c r="H48" s="838" t="s">
        <v>235</v>
      </c>
      <c r="I48" s="708"/>
      <c r="J48" s="708"/>
      <c r="K48" s="69"/>
      <c r="L48" s="69"/>
      <c r="M48" s="69"/>
      <c r="N48" s="70"/>
      <c r="O48" s="1140" t="s">
        <v>40</v>
      </c>
      <c r="P48" s="1141"/>
      <c r="Q48" s="838" t="s">
        <v>237</v>
      </c>
      <c r="R48" s="708"/>
      <c r="S48" s="708"/>
      <c r="T48" s="69"/>
      <c r="U48" s="69"/>
      <c r="V48" s="69"/>
      <c r="W48" s="69"/>
      <c r="X48" s="1142" t="s">
        <v>239</v>
      </c>
      <c r="Y48" s="1143"/>
      <c r="Z48" s="1143"/>
      <c r="AA48" s="69"/>
      <c r="AB48" s="69"/>
      <c r="AC48" s="69"/>
      <c r="AD48" s="70"/>
      <c r="AE48" s="1140" t="s">
        <v>40</v>
      </c>
      <c r="AF48" s="1141"/>
      <c r="AG48" s="67" t="s">
        <v>30</v>
      </c>
      <c r="AH48" s="68"/>
      <c r="AI48" s="69"/>
      <c r="AJ48" s="69"/>
      <c r="AK48" s="69"/>
      <c r="AL48" s="69"/>
      <c r="AM48" s="70"/>
      <c r="AN48" s="839"/>
      <c r="AO48" s="508"/>
    </row>
    <row r="51" spans="1:39" ht="12.75" customHeight="1" x14ac:dyDescent="0.25">
      <c r="A51" s="634"/>
      <c r="B51" s="510"/>
      <c r="D51" s="510"/>
      <c r="E51" s="394"/>
      <c r="G51" s="510"/>
      <c r="I51" s="510"/>
      <c r="J51" s="394"/>
      <c r="N51" s="510"/>
      <c r="O51" s="634"/>
      <c r="P51" s="510"/>
      <c r="R51" s="510"/>
      <c r="S51" s="394"/>
      <c r="W51" s="510"/>
      <c r="Y51" s="510"/>
      <c r="Z51" s="394"/>
      <c r="AC51" s="634"/>
      <c r="AD51" s="510"/>
      <c r="AE51" s="634"/>
      <c r="AF51" s="510"/>
      <c r="AH51" s="510"/>
      <c r="AI51" s="394"/>
      <c r="AJ51" s="394"/>
      <c r="AL51" s="634"/>
      <c r="AM51" s="510"/>
    </row>
  </sheetData>
  <mergeCells count="107">
    <mergeCell ref="P3:P4"/>
    <mergeCell ref="A15:B15"/>
    <mergeCell ref="O15:P15"/>
    <mergeCell ref="AE15:AF15"/>
    <mergeCell ref="A16:B16"/>
    <mergeCell ref="O16:P16"/>
    <mergeCell ref="AE16:AF16"/>
    <mergeCell ref="AO3:AO4"/>
    <mergeCell ref="A5:A9"/>
    <mergeCell ref="O5:O9"/>
    <mergeCell ref="AE5:AE9"/>
    <mergeCell ref="A10:A14"/>
    <mergeCell ref="O10:O14"/>
    <mergeCell ref="AE10:AE14"/>
    <mergeCell ref="Q3:W3"/>
    <mergeCell ref="X3:AD3"/>
    <mergeCell ref="AE3:AE4"/>
    <mergeCell ref="AF3:AF4"/>
    <mergeCell ref="AG3:AM3"/>
    <mergeCell ref="AN3:AN4"/>
    <mergeCell ref="A3:A4"/>
    <mergeCell ref="B3:B4"/>
    <mergeCell ref="C3:G3"/>
    <mergeCell ref="H3:N3"/>
    <mergeCell ref="O3:O4"/>
    <mergeCell ref="A20:B20"/>
    <mergeCell ref="O20:P20"/>
    <mergeCell ref="AE20:AF20"/>
    <mergeCell ref="A22:B22"/>
    <mergeCell ref="O22:P22"/>
    <mergeCell ref="AE22:AF22"/>
    <mergeCell ref="A17:B17"/>
    <mergeCell ref="O17:P17"/>
    <mergeCell ref="AE17:AF17"/>
    <mergeCell ref="A19:B19"/>
    <mergeCell ref="O19:P19"/>
    <mergeCell ref="AE19:AF19"/>
    <mergeCell ref="A25:B25"/>
    <mergeCell ref="O25:P25"/>
    <mergeCell ref="AE25:AF25"/>
    <mergeCell ref="A26:B26"/>
    <mergeCell ref="O26:P26"/>
    <mergeCell ref="AE26:AF26"/>
    <mergeCell ref="A23:B23"/>
    <mergeCell ref="O23:P23"/>
    <mergeCell ref="AE23:AF23"/>
    <mergeCell ref="A24:B24"/>
    <mergeCell ref="O24:P24"/>
    <mergeCell ref="AE24:AF24"/>
    <mergeCell ref="A29:B29"/>
    <mergeCell ref="O29:P29"/>
    <mergeCell ref="AE29:AF29"/>
    <mergeCell ref="A31:B31"/>
    <mergeCell ref="O31:P31"/>
    <mergeCell ref="AE31:AF31"/>
    <mergeCell ref="A27:B27"/>
    <mergeCell ref="O27:P27"/>
    <mergeCell ref="AE27:AF27"/>
    <mergeCell ref="A28:B28"/>
    <mergeCell ref="O28:P28"/>
    <mergeCell ref="AE28:AF28"/>
    <mergeCell ref="A35:B35"/>
    <mergeCell ref="O35:P35"/>
    <mergeCell ref="AE35:AF35"/>
    <mergeCell ref="A36:B36"/>
    <mergeCell ref="O36:P36"/>
    <mergeCell ref="AE36:AF36"/>
    <mergeCell ref="A32:B32"/>
    <mergeCell ref="O32:P32"/>
    <mergeCell ref="AE32:AF32"/>
    <mergeCell ref="A33:B33"/>
    <mergeCell ref="O33:P33"/>
    <mergeCell ref="AE33:AF33"/>
    <mergeCell ref="A39:B39"/>
    <mergeCell ref="O39:P39"/>
    <mergeCell ref="AE39:AF39"/>
    <mergeCell ref="A40:B40"/>
    <mergeCell ref="O40:P40"/>
    <mergeCell ref="AE40:AF40"/>
    <mergeCell ref="A37:B37"/>
    <mergeCell ref="O37:P37"/>
    <mergeCell ref="AE37:AF37"/>
    <mergeCell ref="A38:B38"/>
    <mergeCell ref="O38:P38"/>
    <mergeCell ref="AE38:AF38"/>
    <mergeCell ref="A44:B44"/>
    <mergeCell ref="O44:P44"/>
    <mergeCell ref="AE44:AF44"/>
    <mergeCell ref="A45:B45"/>
    <mergeCell ref="O45:P45"/>
    <mergeCell ref="AE45:AF45"/>
    <mergeCell ref="A42:B42"/>
    <mergeCell ref="O42:P42"/>
    <mergeCell ref="AE42:AF42"/>
    <mergeCell ref="A43:B43"/>
    <mergeCell ref="O43:P43"/>
    <mergeCell ref="AE43:AF43"/>
    <mergeCell ref="A48:B48"/>
    <mergeCell ref="O48:P48"/>
    <mergeCell ref="X48:Z48"/>
    <mergeCell ref="AE48:AF48"/>
    <mergeCell ref="A46:B46"/>
    <mergeCell ref="O46:P46"/>
    <mergeCell ref="AE46:AF46"/>
    <mergeCell ref="A47:B47"/>
    <mergeCell ref="O47:P47"/>
    <mergeCell ref="AE47:AF4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workbookViewId="0">
      <selection activeCell="AA12" sqref="AA12"/>
    </sheetView>
  </sheetViews>
  <sheetFormatPr defaultRowHeight="13.5" x14ac:dyDescent="0.25"/>
  <cols>
    <col min="1" max="1" width="7.140625" style="429" customWidth="1"/>
    <col min="2" max="2" width="5.42578125" style="429" customWidth="1"/>
    <col min="3" max="3" width="5" style="634" customWidth="1"/>
    <col min="4" max="4" width="4.7109375" style="700" customWidth="1"/>
    <col min="5" max="5" width="5.42578125" style="636" customWidth="1"/>
    <col min="6" max="6" width="6.140625" style="634" customWidth="1"/>
    <col min="7" max="7" width="8.28515625" style="634" customWidth="1"/>
    <col min="8" max="8" width="4.85546875" style="634" customWidth="1"/>
    <col min="9" max="9" width="4.5703125" style="700" customWidth="1"/>
    <col min="10" max="10" width="6.7109375" style="636" customWidth="1"/>
    <col min="11" max="11" width="6.7109375" style="634" customWidth="1"/>
    <col min="12" max="12" width="5.42578125" style="634" customWidth="1"/>
    <col min="13" max="13" width="6.42578125" style="634" customWidth="1"/>
    <col min="14" max="14" width="8.5703125" style="634" customWidth="1"/>
    <col min="15" max="15" width="7.140625" style="429" customWidth="1"/>
    <col min="16" max="16" width="5.42578125" style="429" customWidth="1"/>
    <col min="17" max="17" width="4.42578125" style="634" customWidth="1"/>
    <col min="18" max="18" width="3.7109375" style="700" customWidth="1"/>
    <col min="19" max="19" width="5.85546875" style="636" customWidth="1"/>
    <col min="20" max="20" width="5.28515625" style="634" customWidth="1"/>
    <col min="21" max="21" width="4.28515625" style="634" customWidth="1"/>
    <col min="22" max="22" width="6.140625" style="634" customWidth="1"/>
    <col min="23" max="23" width="8.5703125" style="634" customWidth="1"/>
    <col min="24" max="24" width="4.28515625" style="429" customWidth="1"/>
    <col min="25" max="25" width="4.42578125" style="429" customWidth="1"/>
    <col min="26" max="16384" width="9.140625" style="429"/>
  </cols>
  <sheetData>
    <row r="1" spans="1:27" s="631" customFormat="1" ht="12.75" customHeight="1" x14ac:dyDescent="0.25">
      <c r="A1" s="710" t="s">
        <v>484</v>
      </c>
      <c r="B1" s="71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710" t="s">
        <v>485</v>
      </c>
      <c r="P1" s="710"/>
      <c r="Q1" s="630"/>
      <c r="R1" s="630"/>
      <c r="S1" s="630"/>
      <c r="T1" s="630"/>
      <c r="U1" s="630"/>
      <c r="V1" s="630"/>
      <c r="W1" s="630"/>
    </row>
    <row r="2" spans="1:27" ht="12.75" customHeight="1" x14ac:dyDescent="0.25">
      <c r="A2" s="711" t="s">
        <v>486</v>
      </c>
      <c r="B2" s="712"/>
      <c r="D2" s="635"/>
      <c r="G2" s="426"/>
      <c r="I2" s="635"/>
      <c r="N2" s="426"/>
      <c r="O2" s="711"/>
      <c r="P2" s="712"/>
      <c r="R2" s="635"/>
      <c r="W2" s="426"/>
    </row>
    <row r="3" spans="1:27" ht="4.5" customHeight="1" x14ac:dyDescent="0.25">
      <c r="A3" s="632"/>
      <c r="B3" s="633"/>
      <c r="C3" s="426"/>
      <c r="D3" s="635"/>
      <c r="E3" s="682"/>
      <c r="F3" s="426"/>
      <c r="G3" s="426"/>
      <c r="H3" s="426"/>
      <c r="I3" s="635"/>
      <c r="J3" s="682"/>
      <c r="K3" s="426"/>
      <c r="L3" s="426"/>
      <c r="M3" s="426"/>
      <c r="N3" s="426"/>
      <c r="O3" s="632"/>
      <c r="P3" s="633"/>
      <c r="Q3" s="426"/>
      <c r="R3" s="635"/>
      <c r="S3" s="682"/>
      <c r="T3" s="426"/>
      <c r="U3" s="426"/>
      <c r="V3" s="426"/>
      <c r="W3" s="426"/>
    </row>
    <row r="4" spans="1:27" s="399" customFormat="1" ht="14.25" customHeight="1" x14ac:dyDescent="0.25">
      <c r="A4" s="1098" t="s">
        <v>2</v>
      </c>
      <c r="B4" s="1098" t="s">
        <v>3</v>
      </c>
      <c r="C4" s="1095" t="s">
        <v>4</v>
      </c>
      <c r="D4" s="1096"/>
      <c r="E4" s="1096"/>
      <c r="F4" s="1096"/>
      <c r="G4" s="1097"/>
      <c r="H4" s="1095" t="s">
        <v>169</v>
      </c>
      <c r="I4" s="1096"/>
      <c r="J4" s="1096"/>
      <c r="K4" s="1096"/>
      <c r="L4" s="1096"/>
      <c r="M4" s="1096"/>
      <c r="N4" s="1097"/>
      <c r="O4" s="1098" t="s">
        <v>2</v>
      </c>
      <c r="P4" s="1098" t="s">
        <v>3</v>
      </c>
      <c r="Q4" s="1095" t="s">
        <v>434</v>
      </c>
      <c r="R4" s="1096"/>
      <c r="S4" s="1096"/>
      <c r="T4" s="1096"/>
      <c r="U4" s="1096"/>
      <c r="V4" s="1096"/>
      <c r="W4" s="1097"/>
      <c r="X4" s="1151" t="s">
        <v>5</v>
      </c>
      <c r="Y4" s="1153" t="s">
        <v>6</v>
      </c>
    </row>
    <row r="5" spans="1:27" s="399" customFormat="1" ht="64.5" customHeight="1" x14ac:dyDescent="0.25">
      <c r="A5" s="1099"/>
      <c r="B5" s="1099"/>
      <c r="C5" s="713" t="s">
        <v>7</v>
      </c>
      <c r="D5" s="637" t="s">
        <v>6</v>
      </c>
      <c r="E5" s="714" t="s">
        <v>254</v>
      </c>
      <c r="F5" s="715" t="s">
        <v>487</v>
      </c>
      <c r="G5" s="716" t="s">
        <v>488</v>
      </c>
      <c r="H5" s="713" t="s">
        <v>7</v>
      </c>
      <c r="I5" s="637" t="s">
        <v>6</v>
      </c>
      <c r="J5" s="714" t="s">
        <v>254</v>
      </c>
      <c r="K5" s="715" t="s">
        <v>487</v>
      </c>
      <c r="L5" s="715" t="s">
        <v>489</v>
      </c>
      <c r="M5" s="715" t="s">
        <v>490</v>
      </c>
      <c r="N5" s="716" t="s">
        <v>488</v>
      </c>
      <c r="O5" s="1099"/>
      <c r="P5" s="1099"/>
      <c r="Q5" s="713" t="s">
        <v>7</v>
      </c>
      <c r="R5" s="637" t="s">
        <v>6</v>
      </c>
      <c r="S5" s="714" t="s">
        <v>254</v>
      </c>
      <c r="T5" s="715" t="s">
        <v>487</v>
      </c>
      <c r="U5" s="715" t="s">
        <v>489</v>
      </c>
      <c r="V5" s="715" t="s">
        <v>490</v>
      </c>
      <c r="W5" s="716" t="s">
        <v>488</v>
      </c>
      <c r="X5" s="1152"/>
      <c r="Y5" s="1154"/>
      <c r="Z5" s="412"/>
      <c r="AA5" s="515"/>
    </row>
    <row r="6" spans="1:27" ht="13.5" customHeight="1" x14ac:dyDescent="0.25">
      <c r="A6" s="1098" t="s">
        <v>179</v>
      </c>
      <c r="B6" s="717" t="s">
        <v>13</v>
      </c>
      <c r="C6" s="269">
        <v>4.3899999999999997</v>
      </c>
      <c r="D6" s="639">
        <f t="shared" ref="D6:D13" si="0">RANK(C6,C$6:C$13)</f>
        <v>6</v>
      </c>
      <c r="E6" s="271">
        <v>296</v>
      </c>
      <c r="F6" s="272">
        <v>3.75</v>
      </c>
      <c r="G6" s="420"/>
      <c r="H6" s="269">
        <v>2.2200000000000002</v>
      </c>
      <c r="I6" s="639">
        <f t="shared" ref="I6:I13" si="1">RANK(H6,H$6:H$13)</f>
        <v>8</v>
      </c>
      <c r="J6" s="271">
        <v>182.33</v>
      </c>
      <c r="K6" s="272">
        <v>3.87</v>
      </c>
      <c r="L6" s="272">
        <v>24.53</v>
      </c>
      <c r="M6" s="518">
        <v>116</v>
      </c>
      <c r="N6" s="418"/>
      <c r="O6" s="1098" t="s">
        <v>179</v>
      </c>
      <c r="P6" s="717" t="s">
        <v>13</v>
      </c>
      <c r="Q6" s="269">
        <v>3.07</v>
      </c>
      <c r="R6" s="639">
        <f t="shared" ref="R6:R13" si="2">RANK(Q6,Q$6:Q$13)</f>
        <v>7</v>
      </c>
      <c r="S6" s="271">
        <v>256.67</v>
      </c>
      <c r="T6" s="272">
        <v>2.4300000000000002</v>
      </c>
      <c r="U6" s="272">
        <v>22.63</v>
      </c>
      <c r="V6" s="271">
        <v>126.33</v>
      </c>
      <c r="W6" s="418"/>
      <c r="X6" s="425">
        <f>AVERAGE(C6,H6,Q6)</f>
        <v>3.2266666666666666</v>
      </c>
      <c r="Y6" s="718">
        <f t="shared" ref="Y6:Y13" si="3">RANK(X6,X$6:X$13)</f>
        <v>7</v>
      </c>
      <c r="Z6" s="7"/>
      <c r="AA6" s="7"/>
    </row>
    <row r="7" spans="1:27" ht="13.5" customHeight="1" x14ac:dyDescent="0.25">
      <c r="A7" s="1133"/>
      <c r="B7" s="719" t="s">
        <v>14</v>
      </c>
      <c r="C7" s="281">
        <v>4.55</v>
      </c>
      <c r="D7" s="644">
        <f t="shared" si="0"/>
        <v>5</v>
      </c>
      <c r="E7" s="283">
        <v>327.67</v>
      </c>
      <c r="F7" s="284">
        <v>4.22</v>
      </c>
      <c r="G7" s="426"/>
      <c r="H7" s="281">
        <v>2.86</v>
      </c>
      <c r="I7" s="644">
        <f t="shared" si="1"/>
        <v>4</v>
      </c>
      <c r="J7" s="283">
        <v>171.33</v>
      </c>
      <c r="K7" s="284">
        <v>4.0999999999999996</v>
      </c>
      <c r="L7" s="284">
        <v>24.87</v>
      </c>
      <c r="M7" s="291">
        <v>118</v>
      </c>
      <c r="N7" s="425"/>
      <c r="O7" s="1133"/>
      <c r="P7" s="719" t="s">
        <v>14</v>
      </c>
      <c r="Q7" s="281">
        <v>3.63</v>
      </c>
      <c r="R7" s="644">
        <f t="shared" si="2"/>
        <v>6</v>
      </c>
      <c r="S7" s="283">
        <v>281.67</v>
      </c>
      <c r="T7" s="284">
        <v>2.5299999999999998</v>
      </c>
      <c r="U7" s="284">
        <v>22.3</v>
      </c>
      <c r="V7" s="283">
        <v>122.67</v>
      </c>
      <c r="W7" s="425"/>
      <c r="X7" s="425">
        <f t="shared" ref="X7:X13" si="4">AVERAGE(C7,H7,Q7)</f>
        <v>3.6799999999999997</v>
      </c>
      <c r="Y7" s="718">
        <f t="shared" si="3"/>
        <v>5</v>
      </c>
      <c r="Z7" s="7"/>
      <c r="AA7" s="7"/>
    </row>
    <row r="8" spans="1:27" ht="13.5" customHeight="1" x14ac:dyDescent="0.25">
      <c r="A8" s="1133"/>
      <c r="B8" s="719" t="s">
        <v>15</v>
      </c>
      <c r="C8" s="281">
        <v>3.1</v>
      </c>
      <c r="D8" s="644">
        <f t="shared" si="0"/>
        <v>8</v>
      </c>
      <c r="E8" s="283">
        <v>257</v>
      </c>
      <c r="F8" s="284">
        <v>3.11</v>
      </c>
      <c r="G8" s="426"/>
      <c r="H8" s="281">
        <v>2.31</v>
      </c>
      <c r="I8" s="644">
        <f t="shared" si="1"/>
        <v>7</v>
      </c>
      <c r="J8" s="283">
        <v>173.67</v>
      </c>
      <c r="K8" s="284">
        <v>4.2699999999999996</v>
      </c>
      <c r="L8" s="284">
        <v>24.53</v>
      </c>
      <c r="M8" s="291">
        <v>122</v>
      </c>
      <c r="N8" s="425"/>
      <c r="O8" s="1133"/>
      <c r="P8" s="719" t="s">
        <v>15</v>
      </c>
      <c r="Q8" s="281">
        <v>3.02</v>
      </c>
      <c r="R8" s="644">
        <f t="shared" si="2"/>
        <v>8</v>
      </c>
      <c r="S8" s="283">
        <v>258.33</v>
      </c>
      <c r="T8" s="284">
        <v>2.5</v>
      </c>
      <c r="U8" s="284">
        <v>22.8</v>
      </c>
      <c r="V8" s="283">
        <v>121.33</v>
      </c>
      <c r="W8" s="425"/>
      <c r="X8" s="425">
        <f t="shared" si="4"/>
        <v>2.81</v>
      </c>
      <c r="Y8" s="718">
        <f t="shared" si="3"/>
        <v>8</v>
      </c>
      <c r="Z8" s="7"/>
      <c r="AA8" s="7"/>
    </row>
    <row r="9" spans="1:27" ht="13.5" customHeight="1" x14ac:dyDescent="0.25">
      <c r="A9" s="1133"/>
      <c r="B9" s="719" t="s">
        <v>16</v>
      </c>
      <c r="C9" s="281">
        <v>3.15</v>
      </c>
      <c r="D9" s="644">
        <f t="shared" si="0"/>
        <v>7</v>
      </c>
      <c r="E9" s="283">
        <v>237.67</v>
      </c>
      <c r="F9" s="284">
        <v>3.25</v>
      </c>
      <c r="G9" s="426"/>
      <c r="H9" s="281">
        <v>2.66</v>
      </c>
      <c r="I9" s="644">
        <f t="shared" si="1"/>
        <v>5</v>
      </c>
      <c r="J9" s="283">
        <v>187.33</v>
      </c>
      <c r="K9" s="284">
        <v>4.2</v>
      </c>
      <c r="L9" s="284">
        <v>24.5</v>
      </c>
      <c r="M9" s="291">
        <v>121</v>
      </c>
      <c r="N9" s="425"/>
      <c r="O9" s="1133"/>
      <c r="P9" s="719" t="s">
        <v>16</v>
      </c>
      <c r="Q9" s="281">
        <v>3.97</v>
      </c>
      <c r="R9" s="644">
        <f t="shared" si="2"/>
        <v>5</v>
      </c>
      <c r="S9" s="283">
        <v>285.33</v>
      </c>
      <c r="T9" s="284">
        <v>2.73</v>
      </c>
      <c r="U9" s="284">
        <v>22.63</v>
      </c>
      <c r="V9" s="283">
        <v>110</v>
      </c>
      <c r="W9" s="425"/>
      <c r="X9" s="425">
        <f t="shared" si="4"/>
        <v>3.2600000000000002</v>
      </c>
      <c r="Y9" s="718">
        <f t="shared" si="3"/>
        <v>6</v>
      </c>
      <c r="Z9" s="7"/>
      <c r="AA9" s="7"/>
    </row>
    <row r="10" spans="1:27" ht="13.5" customHeight="1" x14ac:dyDescent="0.25">
      <c r="A10" s="1133" t="s">
        <v>188</v>
      </c>
      <c r="B10" s="719" t="s">
        <v>13</v>
      </c>
      <c r="C10" s="281">
        <v>5.67</v>
      </c>
      <c r="D10" s="644">
        <f t="shared" si="0"/>
        <v>2</v>
      </c>
      <c r="E10" s="283">
        <v>346</v>
      </c>
      <c r="F10" s="284">
        <v>4.25</v>
      </c>
      <c r="G10" s="426">
        <f>(C10-C6)/80*1000</f>
        <v>16.000000000000004</v>
      </c>
      <c r="H10" s="281">
        <v>2.96</v>
      </c>
      <c r="I10" s="644">
        <f t="shared" si="1"/>
        <v>3</v>
      </c>
      <c r="J10" s="283">
        <v>173.33</v>
      </c>
      <c r="K10" s="284">
        <v>3.63</v>
      </c>
      <c r="L10" s="284">
        <v>25.33</v>
      </c>
      <c r="M10" s="291">
        <v>121</v>
      </c>
      <c r="N10" s="425">
        <f>(H10-H6)/110*1000</f>
        <v>6.7272727272727249</v>
      </c>
      <c r="O10" s="1133" t="s">
        <v>188</v>
      </c>
      <c r="P10" s="719" t="s">
        <v>13</v>
      </c>
      <c r="Q10" s="281">
        <v>5.41</v>
      </c>
      <c r="R10" s="644">
        <f t="shared" si="2"/>
        <v>3</v>
      </c>
      <c r="S10" s="283">
        <v>306.67</v>
      </c>
      <c r="T10" s="284">
        <v>3.4</v>
      </c>
      <c r="U10" s="284">
        <v>23.33</v>
      </c>
      <c r="V10" s="283">
        <v>127.33</v>
      </c>
      <c r="W10" s="425">
        <f>(Q10-Q6)/140*1000</f>
        <v>16.714285714285715</v>
      </c>
      <c r="X10" s="425">
        <f t="shared" si="4"/>
        <v>4.68</v>
      </c>
      <c r="Y10" s="718">
        <f t="shared" si="3"/>
        <v>3</v>
      </c>
      <c r="Z10" s="73"/>
      <c r="AA10" s="73"/>
    </row>
    <row r="11" spans="1:27" ht="13.5" customHeight="1" x14ac:dyDescent="0.25">
      <c r="A11" s="1133"/>
      <c r="B11" s="719" t="s">
        <v>14</v>
      </c>
      <c r="C11" s="281">
        <v>5.89</v>
      </c>
      <c r="D11" s="644">
        <f t="shared" si="0"/>
        <v>1</v>
      </c>
      <c r="E11" s="283">
        <v>335</v>
      </c>
      <c r="F11" s="284">
        <v>5.01</v>
      </c>
      <c r="G11" s="426">
        <f>(C11-C7)/80*1000</f>
        <v>16.749999999999996</v>
      </c>
      <c r="H11" s="281">
        <v>3.6</v>
      </c>
      <c r="I11" s="644">
        <f t="shared" si="1"/>
        <v>1</v>
      </c>
      <c r="J11" s="283">
        <v>157.66999999999999</v>
      </c>
      <c r="K11" s="284">
        <v>3.6</v>
      </c>
      <c r="L11" s="284">
        <v>24.67</v>
      </c>
      <c r="M11" s="291">
        <v>119</v>
      </c>
      <c r="N11" s="425">
        <f>(H11-H7)/110*1000</f>
        <v>6.7272727272727293</v>
      </c>
      <c r="O11" s="1133"/>
      <c r="P11" s="719" t="s">
        <v>14</v>
      </c>
      <c r="Q11" s="281">
        <v>5.9</v>
      </c>
      <c r="R11" s="644">
        <f t="shared" si="2"/>
        <v>2</v>
      </c>
      <c r="S11" s="283">
        <v>321.67</v>
      </c>
      <c r="T11" s="284">
        <v>3.6</v>
      </c>
      <c r="U11" s="284">
        <v>23.4</v>
      </c>
      <c r="V11" s="283">
        <v>124.33</v>
      </c>
      <c r="W11" s="425">
        <f t="shared" ref="W11:W13" si="5">(Q11-Q7)/140*1000</f>
        <v>16.214285714285719</v>
      </c>
      <c r="X11" s="425">
        <f t="shared" si="4"/>
        <v>5.13</v>
      </c>
      <c r="Y11" s="718">
        <f t="shared" si="3"/>
        <v>1</v>
      </c>
      <c r="Z11" s="73"/>
      <c r="AA11" s="73"/>
    </row>
    <row r="12" spans="1:27" ht="13.5" customHeight="1" x14ac:dyDescent="0.25">
      <c r="A12" s="1133"/>
      <c r="B12" s="719" t="s">
        <v>15</v>
      </c>
      <c r="C12" s="281">
        <v>5.01</v>
      </c>
      <c r="D12" s="644">
        <f t="shared" si="0"/>
        <v>4</v>
      </c>
      <c r="E12" s="283">
        <v>294</v>
      </c>
      <c r="F12" s="284">
        <v>4.0999999999999996</v>
      </c>
      <c r="G12" s="426">
        <f>(C12-C8)/80*1000</f>
        <v>23.874999999999996</v>
      </c>
      <c r="H12" s="281">
        <v>2.3199999999999998</v>
      </c>
      <c r="I12" s="644">
        <f t="shared" si="1"/>
        <v>6</v>
      </c>
      <c r="J12" s="283">
        <v>180.33</v>
      </c>
      <c r="K12" s="284">
        <v>3.73</v>
      </c>
      <c r="L12" s="284">
        <v>24.37</v>
      </c>
      <c r="M12" s="291">
        <v>122</v>
      </c>
      <c r="N12" s="425">
        <f>(H12-H8)/110*1000</f>
        <v>9.0909090909088969E-2</v>
      </c>
      <c r="O12" s="1133"/>
      <c r="P12" s="719" t="s">
        <v>15</v>
      </c>
      <c r="Q12" s="281">
        <v>5.38</v>
      </c>
      <c r="R12" s="644">
        <f t="shared" si="2"/>
        <v>4</v>
      </c>
      <c r="S12" s="283">
        <v>312</v>
      </c>
      <c r="T12" s="284">
        <v>3.27</v>
      </c>
      <c r="U12" s="284">
        <v>23.57</v>
      </c>
      <c r="V12" s="283">
        <v>122.67</v>
      </c>
      <c r="W12" s="425">
        <f t="shared" si="5"/>
        <v>16.857142857142854</v>
      </c>
      <c r="X12" s="425">
        <f t="shared" si="4"/>
        <v>4.2366666666666672</v>
      </c>
      <c r="Y12" s="718">
        <f t="shared" si="3"/>
        <v>4</v>
      </c>
      <c r="Z12" s="30"/>
      <c r="AA12" s="73"/>
    </row>
    <row r="13" spans="1:27" ht="13.5" customHeight="1" x14ac:dyDescent="0.25">
      <c r="A13" s="1133"/>
      <c r="B13" s="719" t="s">
        <v>16</v>
      </c>
      <c r="C13" s="281">
        <v>5.12</v>
      </c>
      <c r="D13" s="644">
        <f t="shared" si="0"/>
        <v>3</v>
      </c>
      <c r="E13" s="283">
        <v>265.67</v>
      </c>
      <c r="F13" s="284">
        <v>4.2699999999999996</v>
      </c>
      <c r="G13" s="426">
        <f>(C13-C9)/80*1000</f>
        <v>24.625</v>
      </c>
      <c r="H13" s="281">
        <v>3.36</v>
      </c>
      <c r="I13" s="644">
        <f t="shared" si="1"/>
        <v>2</v>
      </c>
      <c r="J13" s="283">
        <v>190.67</v>
      </c>
      <c r="K13" s="284">
        <v>3.87</v>
      </c>
      <c r="L13" s="284">
        <v>21.4</v>
      </c>
      <c r="M13" s="291">
        <v>119</v>
      </c>
      <c r="N13" s="425">
        <f>(H13-H9)/110*1000</f>
        <v>6.3636363636363615</v>
      </c>
      <c r="O13" s="1133"/>
      <c r="P13" s="719" t="s">
        <v>16</v>
      </c>
      <c r="Q13" s="281">
        <v>5.99</v>
      </c>
      <c r="R13" s="644">
        <f t="shared" si="2"/>
        <v>1</v>
      </c>
      <c r="S13" s="283">
        <v>330</v>
      </c>
      <c r="T13" s="284">
        <v>3.7</v>
      </c>
      <c r="U13" s="284">
        <v>23.63</v>
      </c>
      <c r="V13" s="283">
        <v>111.33</v>
      </c>
      <c r="W13" s="425">
        <f t="shared" si="5"/>
        <v>14.428571428571429</v>
      </c>
      <c r="X13" s="425">
        <f t="shared" si="4"/>
        <v>4.8233333333333333</v>
      </c>
      <c r="Y13" s="718">
        <f t="shared" si="3"/>
        <v>2</v>
      </c>
      <c r="Z13" s="30"/>
      <c r="AA13" s="73"/>
    </row>
    <row r="14" spans="1:27" s="631" customFormat="1" ht="13.5" customHeight="1" x14ac:dyDescent="0.25">
      <c r="A14" s="1121" t="s">
        <v>61</v>
      </c>
      <c r="B14" s="1122"/>
      <c r="C14" s="26"/>
      <c r="D14" s="647"/>
      <c r="E14" s="27"/>
      <c r="F14" s="27"/>
      <c r="G14" s="426"/>
      <c r="H14" s="26"/>
      <c r="I14" s="647"/>
      <c r="J14" s="27"/>
      <c r="K14" s="27"/>
      <c r="L14" s="27"/>
      <c r="M14" s="27"/>
      <c r="N14" s="425"/>
      <c r="O14" s="1121" t="s">
        <v>61</v>
      </c>
      <c r="P14" s="1122"/>
      <c r="Q14" s="26"/>
      <c r="R14" s="647"/>
      <c r="S14" s="27"/>
      <c r="T14" s="27"/>
      <c r="U14" s="27"/>
      <c r="V14" s="27"/>
      <c r="W14" s="425"/>
      <c r="X14" s="425"/>
      <c r="Y14" s="720"/>
    </row>
    <row r="15" spans="1:27" s="649" customFormat="1" ht="13.5" customHeight="1" x14ac:dyDescent="0.25">
      <c r="A15" s="1111" t="s">
        <v>62</v>
      </c>
      <c r="B15" s="1112"/>
      <c r="C15" s="294">
        <v>0.26</v>
      </c>
      <c r="D15" s="647"/>
      <c r="E15" s="291">
        <v>10.31</v>
      </c>
      <c r="F15" s="291">
        <v>0.18</v>
      </c>
      <c r="G15" s="635"/>
      <c r="H15" s="294">
        <v>0.37</v>
      </c>
      <c r="I15" s="647"/>
      <c r="J15" s="291" t="s">
        <v>20</v>
      </c>
      <c r="K15" s="291" t="s">
        <v>20</v>
      </c>
      <c r="L15" s="291">
        <v>1.1100000000000001</v>
      </c>
      <c r="M15" s="291">
        <v>1.0900000000000001</v>
      </c>
      <c r="N15" s="721"/>
      <c r="O15" s="1111" t="s">
        <v>62</v>
      </c>
      <c r="P15" s="1112"/>
      <c r="Q15" s="294" t="s">
        <v>20</v>
      </c>
      <c r="R15" s="647"/>
      <c r="S15" s="291" t="s">
        <v>20</v>
      </c>
      <c r="T15" s="291" t="s">
        <v>20</v>
      </c>
      <c r="U15" s="291" t="s">
        <v>20</v>
      </c>
      <c r="V15" s="291" t="s">
        <v>20</v>
      </c>
      <c r="W15" s="721"/>
      <c r="X15" s="721"/>
      <c r="Y15" s="645"/>
    </row>
    <row r="16" spans="1:27" s="649" customFormat="1" ht="13.5" customHeight="1" x14ac:dyDescent="0.25">
      <c r="A16" s="1111" t="s">
        <v>63</v>
      </c>
      <c r="B16" s="1112"/>
      <c r="C16" s="294">
        <v>0.23</v>
      </c>
      <c r="D16" s="647"/>
      <c r="E16" s="291">
        <v>9.8800000000000008</v>
      </c>
      <c r="F16" s="291">
        <v>0.27</v>
      </c>
      <c r="G16" s="635"/>
      <c r="H16" s="294">
        <v>0.32</v>
      </c>
      <c r="I16" s="647"/>
      <c r="J16" s="291" t="s">
        <v>20</v>
      </c>
      <c r="K16" s="291" t="s">
        <v>20</v>
      </c>
      <c r="L16" s="291">
        <v>1.31</v>
      </c>
      <c r="M16" s="291">
        <v>1.59</v>
      </c>
      <c r="N16" s="721"/>
      <c r="O16" s="1111" t="s">
        <v>63</v>
      </c>
      <c r="P16" s="1112"/>
      <c r="Q16" s="294" t="s">
        <v>20</v>
      </c>
      <c r="R16" s="647"/>
      <c r="S16" s="291" t="s">
        <v>20</v>
      </c>
      <c r="T16" s="291" t="s">
        <v>20</v>
      </c>
      <c r="U16" s="291" t="s">
        <v>20</v>
      </c>
      <c r="V16" s="291" t="s">
        <v>20</v>
      </c>
      <c r="W16" s="721"/>
      <c r="X16" s="721"/>
      <c r="Y16" s="645"/>
    </row>
    <row r="17" spans="1:25" s="631" customFormat="1" ht="13.5" customHeight="1" x14ac:dyDescent="0.25">
      <c r="A17" s="651"/>
      <c r="B17" s="652"/>
      <c r="C17" s="26"/>
      <c r="D17" s="647"/>
      <c r="E17" s="27"/>
      <c r="F17" s="27"/>
      <c r="G17" s="426"/>
      <c r="H17" s="26"/>
      <c r="I17" s="647"/>
      <c r="J17" s="27"/>
      <c r="K17" s="27"/>
      <c r="L17" s="27"/>
      <c r="M17" s="27"/>
      <c r="N17" s="425"/>
      <c r="O17" s="651"/>
      <c r="P17" s="652"/>
      <c r="Q17" s="26"/>
      <c r="R17" s="647"/>
      <c r="S17" s="27"/>
      <c r="T17" s="27"/>
      <c r="U17" s="27"/>
      <c r="V17" s="27"/>
      <c r="W17" s="425"/>
      <c r="X17" s="425"/>
      <c r="Y17" s="720"/>
    </row>
    <row r="18" spans="1:25" s="631" customFormat="1" ht="13.5" customHeight="1" x14ac:dyDescent="0.25">
      <c r="A18" s="1121" t="s">
        <v>12</v>
      </c>
      <c r="B18" s="1122"/>
      <c r="C18" s="29">
        <f>AVERAGE(C6:C9)</f>
        <v>3.7974999999999999</v>
      </c>
      <c r="D18" s="644">
        <f>RANK(C18,C$18:C$19)</f>
        <v>2</v>
      </c>
      <c r="E18" s="52">
        <f>AVERAGE(E6:E9)</f>
        <v>279.58500000000004</v>
      </c>
      <c r="F18" s="6">
        <f>AVERAGE(F6:F9)</f>
        <v>3.5825</v>
      </c>
      <c r="G18" s="426"/>
      <c r="H18" s="29">
        <f>AVERAGE(H6:H9)</f>
        <v>2.5125000000000002</v>
      </c>
      <c r="I18" s="644">
        <f>RANK(H18,H$18:H$19)</f>
        <v>2</v>
      </c>
      <c r="J18" s="52">
        <f>AVERAGE(J6:J9)</f>
        <v>178.66500000000002</v>
      </c>
      <c r="K18" s="6">
        <f>AVERAGE(K6:K9)</f>
        <v>4.1099999999999994</v>
      </c>
      <c r="L18" s="6">
        <f>AVERAGE(L6:L9)</f>
        <v>24.607500000000002</v>
      </c>
      <c r="M18" s="52">
        <f>AVERAGE(M6:M9)</f>
        <v>119.25</v>
      </c>
      <c r="N18" s="425"/>
      <c r="O18" s="1121" t="s">
        <v>12</v>
      </c>
      <c r="P18" s="1122"/>
      <c r="Q18" s="29">
        <f>AVERAGE(Q6:Q9)</f>
        <v>3.4224999999999999</v>
      </c>
      <c r="R18" s="644">
        <f>RANK(Q18,Q$18:Q$19)</f>
        <v>2</v>
      </c>
      <c r="S18" s="52">
        <f>AVERAGE(S6:S9)</f>
        <v>270.5</v>
      </c>
      <c r="T18" s="6">
        <f>AVERAGE(T6:T9)</f>
        <v>2.5474999999999999</v>
      </c>
      <c r="U18" s="6">
        <f>AVERAGE(U6:U9)</f>
        <v>22.59</v>
      </c>
      <c r="V18" s="52">
        <f>AVERAGE(V6:V9)</f>
        <v>120.0825</v>
      </c>
      <c r="W18" s="425"/>
      <c r="X18" s="425">
        <f t="shared" ref="X18:X19" si="6">AVERAGE(C18,H18,Q18)</f>
        <v>3.2441666666666666</v>
      </c>
      <c r="Y18" s="645">
        <f>RANK(X18,X$18:X$19)</f>
        <v>2</v>
      </c>
    </row>
    <row r="19" spans="1:25" s="631" customFormat="1" ht="13.5" customHeight="1" x14ac:dyDescent="0.25">
      <c r="A19" s="1121" t="s">
        <v>17</v>
      </c>
      <c r="B19" s="1122"/>
      <c r="C19" s="29">
        <f>AVERAGE(C10:C13)</f>
        <v>5.4225000000000003</v>
      </c>
      <c r="D19" s="644">
        <f>RANK(C19,C$18:C$19)</f>
        <v>1</v>
      </c>
      <c r="E19" s="52">
        <f>AVERAGE(E10:E13)</f>
        <v>310.16750000000002</v>
      </c>
      <c r="F19" s="6">
        <f>AVERAGE(F10:F13)</f>
        <v>4.4074999999999998</v>
      </c>
      <c r="G19" s="426">
        <f>(C19-C18)/80*1000</f>
        <v>20.312500000000004</v>
      </c>
      <c r="H19" s="29">
        <f>AVERAGE(H10:H13)</f>
        <v>3.06</v>
      </c>
      <c r="I19" s="644">
        <f>RANK(H19,H$18:H$19)</f>
        <v>1</v>
      </c>
      <c r="J19" s="52">
        <f>AVERAGE(J10:J13)</f>
        <v>175.5</v>
      </c>
      <c r="K19" s="6">
        <f>AVERAGE(K10:K13)</f>
        <v>3.7075000000000005</v>
      </c>
      <c r="L19" s="6">
        <f>AVERAGE(L10:L13)</f>
        <v>23.942500000000003</v>
      </c>
      <c r="M19" s="52">
        <f>AVERAGE(M10:M13)</f>
        <v>120.25</v>
      </c>
      <c r="N19" s="425">
        <f>(H19-H18)/110*1000</f>
        <v>4.9772727272727257</v>
      </c>
      <c r="O19" s="1121" t="s">
        <v>17</v>
      </c>
      <c r="P19" s="1122"/>
      <c r="Q19" s="29">
        <f>AVERAGE(Q10:Q13)</f>
        <v>5.67</v>
      </c>
      <c r="R19" s="644">
        <f>RANK(Q19,Q$18:Q$19)</f>
        <v>1</v>
      </c>
      <c r="S19" s="52">
        <f>AVERAGE(S10:S13)</f>
        <v>317.58500000000004</v>
      </c>
      <c r="T19" s="6">
        <f>AVERAGE(T10:T13)</f>
        <v>3.4924999999999997</v>
      </c>
      <c r="U19" s="6">
        <f>AVERAGE(U10:U13)</f>
        <v>23.482499999999998</v>
      </c>
      <c r="V19" s="52">
        <f>AVERAGE(V10:V13)</f>
        <v>121.41499999999999</v>
      </c>
      <c r="W19" s="425">
        <f>(Q19-Q18)/140*1000</f>
        <v>16.053571428571427</v>
      </c>
      <c r="X19" s="425">
        <f t="shared" si="6"/>
        <v>4.7175000000000002</v>
      </c>
      <c r="Y19" s="645">
        <f>RANK(X19,X$18:X$19)</f>
        <v>1</v>
      </c>
    </row>
    <row r="20" spans="1:25" s="631" customFormat="1" ht="13.5" customHeight="1" x14ac:dyDescent="0.25">
      <c r="A20" s="719"/>
      <c r="B20" s="722"/>
      <c r="C20" s="26"/>
      <c r="D20" s="647"/>
      <c r="E20" s="27"/>
      <c r="F20" s="27"/>
      <c r="G20" s="426"/>
      <c r="H20" s="26"/>
      <c r="I20" s="647"/>
      <c r="J20" s="27"/>
      <c r="K20" s="27"/>
      <c r="L20" s="27"/>
      <c r="M20" s="27"/>
      <c r="N20" s="425"/>
      <c r="O20" s="719"/>
      <c r="P20" s="722"/>
      <c r="Q20" s="26"/>
      <c r="R20" s="647"/>
      <c r="S20" s="27"/>
      <c r="T20" s="27"/>
      <c r="U20" s="27"/>
      <c r="V20" s="27"/>
      <c r="W20" s="425"/>
      <c r="X20" s="425"/>
      <c r="Y20" s="720"/>
    </row>
    <row r="21" spans="1:25" s="655" customFormat="1" ht="13.5" customHeight="1" x14ac:dyDescent="0.25">
      <c r="A21" s="1111" t="s">
        <v>22</v>
      </c>
      <c r="B21" s="1112"/>
      <c r="C21" s="294">
        <v>0.04</v>
      </c>
      <c r="D21" s="647"/>
      <c r="E21" s="291">
        <v>21.42</v>
      </c>
      <c r="F21" s="291" t="s">
        <v>20</v>
      </c>
      <c r="G21" s="723"/>
      <c r="H21" s="294">
        <v>0.06</v>
      </c>
      <c r="I21" s="647"/>
      <c r="J21" s="291" t="s">
        <v>20</v>
      </c>
      <c r="K21" s="291" t="s">
        <v>20</v>
      </c>
      <c r="L21" s="291" t="s">
        <v>20</v>
      </c>
      <c r="M21" s="291" t="s">
        <v>20</v>
      </c>
      <c r="N21" s="724"/>
      <c r="O21" s="1111" t="s">
        <v>22</v>
      </c>
      <c r="P21" s="1112"/>
      <c r="Q21" s="294">
        <v>0.73</v>
      </c>
      <c r="R21" s="647"/>
      <c r="S21" s="291">
        <v>22.64</v>
      </c>
      <c r="T21" s="291">
        <v>0.09</v>
      </c>
      <c r="U21" s="291">
        <v>0.18</v>
      </c>
      <c r="V21" s="291" t="s">
        <v>20</v>
      </c>
      <c r="W21" s="724"/>
      <c r="X21" s="724"/>
      <c r="Y21" s="718"/>
    </row>
    <row r="22" spans="1:25" s="661" customFormat="1" ht="13.5" customHeight="1" x14ac:dyDescent="0.25">
      <c r="A22" s="1119" t="s">
        <v>23</v>
      </c>
      <c r="B22" s="1120"/>
      <c r="C22" s="294">
        <v>0.54</v>
      </c>
      <c r="D22" s="647"/>
      <c r="E22" s="291">
        <v>5.73</v>
      </c>
      <c r="F22" s="291">
        <v>7.74</v>
      </c>
      <c r="G22" s="676"/>
      <c r="H22" s="294">
        <v>1.28</v>
      </c>
      <c r="I22" s="647"/>
      <c r="J22" s="291">
        <v>4.29</v>
      </c>
      <c r="K22" s="291">
        <v>9.44</v>
      </c>
      <c r="L22" s="291">
        <v>2.65</v>
      </c>
      <c r="M22" s="291">
        <v>0.78</v>
      </c>
      <c r="N22" s="725"/>
      <c r="O22" s="1119" t="s">
        <v>23</v>
      </c>
      <c r="P22" s="1120"/>
      <c r="Q22" s="294">
        <v>9.15</v>
      </c>
      <c r="R22" s="647"/>
      <c r="S22" s="291">
        <v>4.38</v>
      </c>
      <c r="T22" s="291">
        <v>1.79</v>
      </c>
      <c r="U22" s="291">
        <v>0.44</v>
      </c>
      <c r="V22" s="291">
        <v>1.18</v>
      </c>
      <c r="W22" s="725"/>
      <c r="X22" s="725"/>
      <c r="Y22" s="726"/>
    </row>
    <row r="23" spans="1:25" s="631" customFormat="1" ht="13.5" customHeight="1" x14ac:dyDescent="0.25">
      <c r="A23" s="651" t="s">
        <v>24</v>
      </c>
      <c r="B23" s="652"/>
      <c r="C23" s="681"/>
      <c r="D23" s="635"/>
      <c r="E23" s="682"/>
      <c r="F23" s="426"/>
      <c r="G23" s="426"/>
      <c r="H23" s="681"/>
      <c r="I23" s="635"/>
      <c r="J23" s="682"/>
      <c r="K23" s="426"/>
      <c r="L23" s="426"/>
      <c r="M23" s="426"/>
      <c r="N23" s="425"/>
      <c r="O23" s="651" t="s">
        <v>24</v>
      </c>
      <c r="P23" s="652"/>
      <c r="Q23" s="681"/>
      <c r="R23" s="635"/>
      <c r="S23" s="682"/>
      <c r="T23" s="426"/>
      <c r="U23" s="426"/>
      <c r="V23" s="426"/>
      <c r="W23" s="425"/>
      <c r="X23" s="425"/>
      <c r="Y23" s="720"/>
    </row>
    <row r="24" spans="1:25" s="631" customFormat="1" ht="13.5" customHeight="1" x14ac:dyDescent="0.25">
      <c r="A24" s="1121" t="s">
        <v>13</v>
      </c>
      <c r="B24" s="1122"/>
      <c r="C24" s="523">
        <f>AVERAGE(C6,C10)</f>
        <v>5.0299999999999994</v>
      </c>
      <c r="D24" s="644">
        <f>RANK(C24,C$24:C$27)</f>
        <v>2</v>
      </c>
      <c r="E24" s="38">
        <f t="shared" ref="E24:F27" si="7">AVERAGE(E6,E10)</f>
        <v>321</v>
      </c>
      <c r="F24" s="30">
        <f t="shared" si="7"/>
        <v>4</v>
      </c>
      <c r="G24" s="426">
        <f>(G10)</f>
        <v>16.000000000000004</v>
      </c>
      <c r="H24" s="523">
        <f>AVERAGE(H6,H10)</f>
        <v>2.59</v>
      </c>
      <c r="I24" s="644">
        <f>RANK(H24,H$24:H$27)</f>
        <v>3</v>
      </c>
      <c r="J24" s="38">
        <f t="shared" ref="J24:M27" si="8">AVERAGE(J6,J10)</f>
        <v>177.83</v>
      </c>
      <c r="K24" s="30">
        <f t="shared" si="8"/>
        <v>3.75</v>
      </c>
      <c r="L24" s="30">
        <f t="shared" si="8"/>
        <v>24.93</v>
      </c>
      <c r="M24" s="38">
        <f t="shared" si="8"/>
        <v>118.5</v>
      </c>
      <c r="N24" s="425">
        <f>(N10)</f>
        <v>6.7272727272727249</v>
      </c>
      <c r="O24" s="1121" t="s">
        <v>13</v>
      </c>
      <c r="P24" s="1122"/>
      <c r="Q24" s="523">
        <f>AVERAGE(Q6,Q10)</f>
        <v>4.24</v>
      </c>
      <c r="R24" s="644">
        <f>RANK(Q24,Q$24:Q$27)</f>
        <v>3</v>
      </c>
      <c r="S24" s="38">
        <f t="shared" ref="S24:V27" si="9">AVERAGE(S6,S10)</f>
        <v>281.67</v>
      </c>
      <c r="T24" s="30">
        <f t="shared" si="9"/>
        <v>2.915</v>
      </c>
      <c r="U24" s="30">
        <f t="shared" si="9"/>
        <v>22.979999999999997</v>
      </c>
      <c r="V24" s="38">
        <f t="shared" si="9"/>
        <v>126.83</v>
      </c>
      <c r="W24" s="425">
        <f>(W10)</f>
        <v>16.714285714285715</v>
      </c>
      <c r="X24" s="425">
        <f t="shared" ref="X24:X27" si="10">AVERAGE(C24,H24,Q24)</f>
        <v>3.9533333333333331</v>
      </c>
      <c r="Y24" s="718">
        <f>RANK(X24,X$24:X$27)</f>
        <v>3</v>
      </c>
    </row>
    <row r="25" spans="1:25" s="631" customFormat="1" ht="13.5" customHeight="1" x14ac:dyDescent="0.25">
      <c r="A25" s="1121" t="s">
        <v>14</v>
      </c>
      <c r="B25" s="1122"/>
      <c r="C25" s="523">
        <f>AVERAGE(C7,C11)</f>
        <v>5.22</v>
      </c>
      <c r="D25" s="644">
        <f>RANK(C25,C$24:C$27)</f>
        <v>1</v>
      </c>
      <c r="E25" s="38">
        <f t="shared" si="7"/>
        <v>331.33500000000004</v>
      </c>
      <c r="F25" s="30">
        <f t="shared" si="7"/>
        <v>4.6150000000000002</v>
      </c>
      <c r="G25" s="426">
        <f>(G11)</f>
        <v>16.749999999999996</v>
      </c>
      <c r="H25" s="523">
        <f>AVERAGE(H7,H11)</f>
        <v>3.23</v>
      </c>
      <c r="I25" s="644">
        <f>RANK(H25,H$24:H$27)</f>
        <v>1</v>
      </c>
      <c r="J25" s="38">
        <f t="shared" si="8"/>
        <v>164.5</v>
      </c>
      <c r="K25" s="30">
        <f t="shared" si="8"/>
        <v>3.8499999999999996</v>
      </c>
      <c r="L25" s="30">
        <f t="shared" si="8"/>
        <v>24.770000000000003</v>
      </c>
      <c r="M25" s="38">
        <f t="shared" si="8"/>
        <v>118.5</v>
      </c>
      <c r="N25" s="425">
        <f>(N11)</f>
        <v>6.7272727272727293</v>
      </c>
      <c r="O25" s="1121" t="s">
        <v>14</v>
      </c>
      <c r="P25" s="1122"/>
      <c r="Q25" s="523">
        <f>AVERAGE(Q7,Q11)</f>
        <v>4.7650000000000006</v>
      </c>
      <c r="R25" s="644">
        <f>RANK(Q25,Q$24:Q$27)</f>
        <v>2</v>
      </c>
      <c r="S25" s="38">
        <f t="shared" si="9"/>
        <v>301.67</v>
      </c>
      <c r="T25" s="30">
        <f t="shared" si="9"/>
        <v>3.0649999999999999</v>
      </c>
      <c r="U25" s="30">
        <f t="shared" si="9"/>
        <v>22.85</v>
      </c>
      <c r="V25" s="38">
        <f t="shared" si="9"/>
        <v>123.5</v>
      </c>
      <c r="W25" s="425">
        <f>(W11)</f>
        <v>16.214285714285719</v>
      </c>
      <c r="X25" s="425">
        <f t="shared" si="10"/>
        <v>4.4050000000000002</v>
      </c>
      <c r="Y25" s="718">
        <f>RANK(X25,X$24:X$27)</f>
        <v>1</v>
      </c>
    </row>
    <row r="26" spans="1:25" s="631" customFormat="1" ht="13.5" customHeight="1" x14ac:dyDescent="0.25">
      <c r="A26" s="1121" t="s">
        <v>15</v>
      </c>
      <c r="B26" s="1122"/>
      <c r="C26" s="523">
        <f>AVERAGE(C8,C12)</f>
        <v>4.0549999999999997</v>
      </c>
      <c r="D26" s="644">
        <f>RANK(C26,C$24:C$27)</f>
        <v>4</v>
      </c>
      <c r="E26" s="38">
        <f t="shared" si="7"/>
        <v>275.5</v>
      </c>
      <c r="F26" s="30">
        <f t="shared" si="7"/>
        <v>3.6049999999999995</v>
      </c>
      <c r="G26" s="426">
        <f>(G12)</f>
        <v>23.874999999999996</v>
      </c>
      <c r="H26" s="523">
        <f>AVERAGE(H8,H12)</f>
        <v>2.3149999999999999</v>
      </c>
      <c r="I26" s="644">
        <f>RANK(H26,H$24:H$27)</f>
        <v>4</v>
      </c>
      <c r="J26" s="38">
        <f t="shared" si="8"/>
        <v>177</v>
      </c>
      <c r="K26" s="30">
        <f t="shared" si="8"/>
        <v>4</v>
      </c>
      <c r="L26" s="30">
        <f t="shared" si="8"/>
        <v>24.450000000000003</v>
      </c>
      <c r="M26" s="38">
        <f t="shared" si="8"/>
        <v>122</v>
      </c>
      <c r="N26" s="425">
        <f>(N12)</f>
        <v>9.0909090909088969E-2</v>
      </c>
      <c r="O26" s="1121" t="s">
        <v>15</v>
      </c>
      <c r="P26" s="1122"/>
      <c r="Q26" s="523">
        <f>AVERAGE(Q8,Q12)</f>
        <v>4.2</v>
      </c>
      <c r="R26" s="644">
        <f>RANK(Q26,Q$24:Q$27)</f>
        <v>4</v>
      </c>
      <c r="S26" s="38">
        <f t="shared" si="9"/>
        <v>285.16499999999996</v>
      </c>
      <c r="T26" s="30">
        <f t="shared" si="9"/>
        <v>2.8849999999999998</v>
      </c>
      <c r="U26" s="30">
        <f t="shared" si="9"/>
        <v>23.185000000000002</v>
      </c>
      <c r="V26" s="38">
        <f t="shared" si="9"/>
        <v>122</v>
      </c>
      <c r="W26" s="425">
        <f>(W12)</f>
        <v>16.857142857142854</v>
      </c>
      <c r="X26" s="425">
        <f t="shared" si="10"/>
        <v>3.5233333333333334</v>
      </c>
      <c r="Y26" s="718">
        <f>RANK(X26,X$24:X$27)</f>
        <v>4</v>
      </c>
    </row>
    <row r="27" spans="1:25" s="631" customFormat="1" ht="13.5" customHeight="1" x14ac:dyDescent="0.25">
      <c r="A27" s="1121" t="s">
        <v>16</v>
      </c>
      <c r="B27" s="1122"/>
      <c r="C27" s="523">
        <f>AVERAGE(C9,C13)</f>
        <v>4.1349999999999998</v>
      </c>
      <c r="D27" s="644">
        <f>RANK(C27,C$24:C$27)</f>
        <v>3</v>
      </c>
      <c r="E27" s="38">
        <f t="shared" si="7"/>
        <v>251.67000000000002</v>
      </c>
      <c r="F27" s="30">
        <f t="shared" si="7"/>
        <v>3.76</v>
      </c>
      <c r="G27" s="426">
        <f>(G13)</f>
        <v>24.625</v>
      </c>
      <c r="H27" s="523">
        <f>AVERAGE(H9,H13)</f>
        <v>3.01</v>
      </c>
      <c r="I27" s="644">
        <f>RANK(H27,H$24:H$27)</f>
        <v>2</v>
      </c>
      <c r="J27" s="38">
        <f t="shared" si="8"/>
        <v>189</v>
      </c>
      <c r="K27" s="30">
        <f t="shared" si="8"/>
        <v>4.0350000000000001</v>
      </c>
      <c r="L27" s="30">
        <f t="shared" si="8"/>
        <v>22.95</v>
      </c>
      <c r="M27" s="38">
        <f t="shared" si="8"/>
        <v>120</v>
      </c>
      <c r="N27" s="425">
        <f>(N13)</f>
        <v>6.3636363636363615</v>
      </c>
      <c r="O27" s="1121" t="s">
        <v>16</v>
      </c>
      <c r="P27" s="1122"/>
      <c r="Q27" s="523">
        <f>AVERAGE(Q9,Q13)</f>
        <v>4.9800000000000004</v>
      </c>
      <c r="R27" s="644">
        <f>RANK(Q27,Q$24:Q$27)</f>
        <v>1</v>
      </c>
      <c r="S27" s="38">
        <f t="shared" si="9"/>
        <v>307.66499999999996</v>
      </c>
      <c r="T27" s="30">
        <f t="shared" si="9"/>
        <v>3.2149999999999999</v>
      </c>
      <c r="U27" s="30">
        <f t="shared" si="9"/>
        <v>23.13</v>
      </c>
      <c r="V27" s="38">
        <f t="shared" si="9"/>
        <v>110.66499999999999</v>
      </c>
      <c r="W27" s="425">
        <f>(W13)</f>
        <v>14.428571428571429</v>
      </c>
      <c r="X27" s="425">
        <f t="shared" si="10"/>
        <v>4.041666666666667</v>
      </c>
      <c r="Y27" s="718">
        <f>RANK(X27,X$24:X$27)</f>
        <v>2</v>
      </c>
    </row>
    <row r="28" spans="1:25" s="631" customFormat="1" ht="6.75" customHeight="1" x14ac:dyDescent="0.25">
      <c r="A28" s="719"/>
      <c r="B28" s="722"/>
      <c r="C28" s="523"/>
      <c r="D28" s="644"/>
      <c r="E28" s="38"/>
      <c r="F28" s="30"/>
      <c r="G28" s="426"/>
      <c r="H28" s="523"/>
      <c r="I28" s="644"/>
      <c r="J28" s="38"/>
      <c r="K28" s="30"/>
      <c r="L28" s="30"/>
      <c r="M28" s="30"/>
      <c r="N28" s="425"/>
      <c r="O28" s="719"/>
      <c r="P28" s="722"/>
      <c r="Q28" s="523"/>
      <c r="R28" s="644"/>
      <c r="S28" s="38"/>
      <c r="T28" s="30"/>
      <c r="U28" s="30"/>
      <c r="V28" s="30"/>
      <c r="W28" s="425"/>
      <c r="X28" s="425"/>
      <c r="Y28" s="718"/>
    </row>
    <row r="29" spans="1:25" s="655" customFormat="1" ht="13.5" customHeight="1" x14ac:dyDescent="0.25">
      <c r="A29" s="1111" t="s">
        <v>22</v>
      </c>
      <c r="B29" s="1112"/>
      <c r="C29" s="294" t="s">
        <v>20</v>
      </c>
      <c r="D29" s="647"/>
      <c r="E29" s="291">
        <v>7.29</v>
      </c>
      <c r="F29" s="291">
        <v>0.13</v>
      </c>
      <c r="G29" s="723"/>
      <c r="H29" s="294">
        <v>0.26</v>
      </c>
      <c r="I29" s="647"/>
      <c r="J29" s="291">
        <v>13.56</v>
      </c>
      <c r="K29" s="291" t="s">
        <v>20</v>
      </c>
      <c r="L29" s="291">
        <v>0.78</v>
      </c>
      <c r="M29" s="291">
        <v>0.77</v>
      </c>
      <c r="N29" s="724"/>
      <c r="O29" s="1111" t="s">
        <v>22</v>
      </c>
      <c r="P29" s="1112"/>
      <c r="Q29" s="294">
        <v>0.49</v>
      </c>
      <c r="R29" s="647"/>
      <c r="S29" s="291">
        <v>15.08</v>
      </c>
      <c r="T29" s="291">
        <v>0.22</v>
      </c>
      <c r="U29" s="291" t="s">
        <v>20</v>
      </c>
      <c r="V29" s="291">
        <v>2.86</v>
      </c>
      <c r="W29" s="724"/>
      <c r="X29" s="425"/>
      <c r="Y29" s="718"/>
    </row>
    <row r="30" spans="1:25" s="672" customFormat="1" ht="13.5" customHeight="1" x14ac:dyDescent="0.25">
      <c r="A30" s="1119" t="s">
        <v>23</v>
      </c>
      <c r="B30" s="1120"/>
      <c r="C30" s="294">
        <v>11.21</v>
      </c>
      <c r="D30" s="647"/>
      <c r="E30" s="291">
        <v>1.96</v>
      </c>
      <c r="F30" s="291">
        <v>2.57</v>
      </c>
      <c r="G30" s="426"/>
      <c r="H30" s="294">
        <v>7.37</v>
      </c>
      <c r="I30" s="647"/>
      <c r="J30" s="291">
        <v>6.09</v>
      </c>
      <c r="K30" s="291">
        <v>6.13</v>
      </c>
      <c r="L30" s="291">
        <v>2.56</v>
      </c>
      <c r="M30" s="291">
        <v>0.51</v>
      </c>
      <c r="N30" s="425"/>
      <c r="O30" s="1119" t="s">
        <v>23</v>
      </c>
      <c r="P30" s="1120"/>
      <c r="Q30" s="294">
        <v>8.6300000000000008</v>
      </c>
      <c r="R30" s="647"/>
      <c r="S30" s="291">
        <v>4.08</v>
      </c>
      <c r="T30" s="291">
        <v>5.7</v>
      </c>
      <c r="U30" s="291">
        <v>1.05</v>
      </c>
      <c r="V30" s="291">
        <v>1.88</v>
      </c>
      <c r="W30" s="425"/>
      <c r="X30" s="425"/>
      <c r="Y30" s="726"/>
    </row>
    <row r="31" spans="1:25" s="680" customFormat="1" ht="13.5" customHeight="1" x14ac:dyDescent="0.25">
      <c r="A31" s="1121" t="s">
        <v>26</v>
      </c>
      <c r="B31" s="1122"/>
      <c r="C31" s="673">
        <f>AVERAGE(C24:C27)</f>
        <v>4.6099999999999994</v>
      </c>
      <c r="D31" s="674"/>
      <c r="E31" s="675">
        <f>AVERAGE(E24:E27)</f>
        <v>294.87625000000003</v>
      </c>
      <c r="F31" s="676">
        <f>AVERAGE(F24:F27)</f>
        <v>3.9949999999999997</v>
      </c>
      <c r="G31" s="676"/>
      <c r="H31" s="673">
        <f>AVERAGE(H24:H27)</f>
        <v>2.7862499999999999</v>
      </c>
      <c r="I31" s="674"/>
      <c r="J31" s="675">
        <f>AVERAGE(J24:J27)</f>
        <v>177.08250000000001</v>
      </c>
      <c r="K31" s="676">
        <f>AVERAGE(K24:K27)</f>
        <v>3.9087499999999999</v>
      </c>
      <c r="L31" s="676">
        <f>AVERAGE(L24:L27)</f>
        <v>24.275000000000002</v>
      </c>
      <c r="M31" s="675">
        <f>AVERAGE(M24:M27)</f>
        <v>119.75</v>
      </c>
      <c r="N31" s="725"/>
      <c r="O31" s="1121" t="s">
        <v>26</v>
      </c>
      <c r="P31" s="1122"/>
      <c r="Q31" s="673">
        <f>AVERAGE(Q24:Q27)</f>
        <v>4.5462500000000006</v>
      </c>
      <c r="R31" s="674"/>
      <c r="S31" s="675">
        <f>AVERAGE(S24:S27)</f>
        <v>294.04250000000002</v>
      </c>
      <c r="T31" s="676">
        <f>AVERAGE(T24:T27)</f>
        <v>3.02</v>
      </c>
      <c r="U31" s="676">
        <f>AVERAGE(U24:U27)</f>
        <v>23.036249999999999</v>
      </c>
      <c r="V31" s="675">
        <f>AVERAGE(V24:V27)</f>
        <v>120.74875</v>
      </c>
      <c r="W31" s="725"/>
      <c r="X31" s="725">
        <f>AVERAGE(C31,H31,Q31)</f>
        <v>3.980833333333333</v>
      </c>
      <c r="Y31" s="727"/>
    </row>
    <row r="32" spans="1:25" s="631" customFormat="1" ht="6" customHeight="1" x14ac:dyDescent="0.25">
      <c r="A32" s="719"/>
      <c r="B32" s="722"/>
      <c r="C32" s="681"/>
      <c r="D32" s="635"/>
      <c r="E32" s="682"/>
      <c r="F32" s="426"/>
      <c r="G32" s="426"/>
      <c r="H32" s="681"/>
      <c r="I32" s="635"/>
      <c r="J32" s="682"/>
      <c r="K32" s="426"/>
      <c r="L32" s="426"/>
      <c r="M32" s="426"/>
      <c r="N32" s="425"/>
      <c r="O32" s="719"/>
      <c r="P32" s="722"/>
      <c r="Q32" s="681"/>
      <c r="R32" s="635"/>
      <c r="S32" s="682"/>
      <c r="T32" s="426"/>
      <c r="U32" s="426"/>
      <c r="V32" s="426"/>
      <c r="W32" s="425"/>
      <c r="X32" s="425"/>
      <c r="Y32" s="720"/>
    </row>
    <row r="33" spans="1:25" s="631" customFormat="1" ht="12.75" customHeight="1" x14ac:dyDescent="0.25">
      <c r="A33" s="1121" t="s">
        <v>27</v>
      </c>
      <c r="B33" s="1122"/>
      <c r="C33" s="728" t="s">
        <v>28</v>
      </c>
      <c r="D33" s="635"/>
      <c r="E33" s="682"/>
      <c r="F33" s="426"/>
      <c r="G33" s="426"/>
      <c r="H33" s="728" t="s">
        <v>491</v>
      </c>
      <c r="I33" s="635"/>
      <c r="J33" s="682"/>
      <c r="K33" s="426"/>
      <c r="L33" s="426"/>
      <c r="M33" s="426"/>
      <c r="N33" s="425"/>
      <c r="O33" s="1121" t="s">
        <v>27</v>
      </c>
      <c r="P33" s="1122"/>
      <c r="Q33" s="728" t="s">
        <v>491</v>
      </c>
      <c r="R33" s="635"/>
      <c r="S33" s="682"/>
      <c r="T33" s="426"/>
      <c r="U33" s="426"/>
      <c r="V33" s="426"/>
      <c r="W33" s="425"/>
      <c r="X33" s="425"/>
      <c r="Y33" s="720"/>
    </row>
    <row r="34" spans="1:25" s="631" customFormat="1" ht="12.75" customHeight="1" x14ac:dyDescent="0.25">
      <c r="A34" s="1121" t="s">
        <v>29</v>
      </c>
      <c r="B34" s="1122"/>
      <c r="C34" s="729" t="s">
        <v>30</v>
      </c>
      <c r="D34" s="635"/>
      <c r="E34" s="682"/>
      <c r="F34" s="426"/>
      <c r="G34" s="426"/>
      <c r="H34" s="729">
        <v>7.4</v>
      </c>
      <c r="I34" s="635"/>
      <c r="J34" s="682"/>
      <c r="K34" s="426"/>
      <c r="L34" s="426"/>
      <c r="M34" s="426"/>
      <c r="N34" s="425"/>
      <c r="O34" s="1121" t="s">
        <v>29</v>
      </c>
      <c r="P34" s="1122"/>
      <c r="Q34" s="729">
        <v>8.5</v>
      </c>
      <c r="R34" s="635"/>
      <c r="S34" s="682"/>
      <c r="T34" s="426"/>
      <c r="U34" s="426"/>
      <c r="V34" s="426"/>
      <c r="W34" s="425"/>
      <c r="X34" s="425"/>
      <c r="Y34" s="720"/>
    </row>
    <row r="35" spans="1:25" s="631" customFormat="1" ht="12.75" customHeight="1" x14ac:dyDescent="0.25">
      <c r="A35" s="1121" t="s">
        <v>31</v>
      </c>
      <c r="B35" s="1122"/>
      <c r="C35" s="681"/>
      <c r="D35" s="635"/>
      <c r="E35" s="682"/>
      <c r="F35" s="426"/>
      <c r="G35" s="426"/>
      <c r="H35" s="681"/>
      <c r="I35" s="635"/>
      <c r="J35" s="682"/>
      <c r="K35" s="426"/>
      <c r="L35" s="426"/>
      <c r="M35" s="426"/>
      <c r="N35" s="425"/>
      <c r="O35" s="1121" t="s">
        <v>31</v>
      </c>
      <c r="P35" s="1122"/>
      <c r="Q35" s="681"/>
      <c r="R35" s="635"/>
      <c r="S35" s="682"/>
      <c r="T35" s="426"/>
      <c r="U35" s="426"/>
      <c r="V35" s="426"/>
      <c r="W35" s="425"/>
      <c r="X35" s="425"/>
      <c r="Y35" s="720"/>
    </row>
    <row r="36" spans="1:25" s="689" customFormat="1" ht="12.75" customHeight="1" x14ac:dyDescent="0.25">
      <c r="A36" s="1125" t="s">
        <v>12</v>
      </c>
      <c r="B36" s="1126"/>
      <c r="C36" s="730" t="s">
        <v>107</v>
      </c>
      <c r="D36" s="644"/>
      <c r="E36" s="682"/>
      <c r="F36" s="682"/>
      <c r="G36" s="682"/>
      <c r="H36" s="730" t="s">
        <v>108</v>
      </c>
      <c r="I36" s="644"/>
      <c r="J36" s="682"/>
      <c r="K36" s="682"/>
      <c r="L36" s="682"/>
      <c r="M36" s="682"/>
      <c r="N36" s="687"/>
      <c r="O36" s="1125" t="s">
        <v>12</v>
      </c>
      <c r="P36" s="1126"/>
      <c r="Q36" s="730" t="s">
        <v>492</v>
      </c>
      <c r="R36" s="644"/>
      <c r="S36" s="682"/>
      <c r="T36" s="682"/>
      <c r="U36" s="682"/>
      <c r="V36" s="682"/>
      <c r="W36" s="687"/>
      <c r="X36" s="687"/>
      <c r="Y36" s="645"/>
    </row>
    <row r="37" spans="1:25" s="689" customFormat="1" ht="12.75" customHeight="1" x14ac:dyDescent="0.25">
      <c r="A37" s="1125" t="s">
        <v>17</v>
      </c>
      <c r="B37" s="1126"/>
      <c r="C37" s="730" t="s">
        <v>113</v>
      </c>
      <c r="D37" s="644"/>
      <c r="E37" s="682"/>
      <c r="F37" s="682"/>
      <c r="G37" s="682"/>
      <c r="H37" s="730" t="s">
        <v>114</v>
      </c>
      <c r="I37" s="644"/>
      <c r="J37" s="682"/>
      <c r="K37" s="682"/>
      <c r="L37" s="682"/>
      <c r="M37" s="682"/>
      <c r="N37" s="687"/>
      <c r="O37" s="1125" t="s">
        <v>17</v>
      </c>
      <c r="P37" s="1126"/>
      <c r="Q37" s="730" t="s">
        <v>493</v>
      </c>
      <c r="R37" s="644"/>
      <c r="S37" s="682"/>
      <c r="T37" s="682"/>
      <c r="U37" s="682"/>
      <c r="V37" s="682"/>
      <c r="W37" s="687"/>
      <c r="X37" s="687"/>
      <c r="Y37" s="645"/>
    </row>
    <row r="38" spans="1:25" s="697" customFormat="1" ht="12.75" customHeight="1" x14ac:dyDescent="0.25">
      <c r="A38" s="1155" t="s">
        <v>494</v>
      </c>
      <c r="B38" s="1156"/>
      <c r="C38" s="730" t="s">
        <v>113</v>
      </c>
      <c r="D38" s="731"/>
      <c r="E38" s="732"/>
      <c r="F38" s="732"/>
      <c r="G38" s="732"/>
      <c r="H38" s="730" t="s">
        <v>114</v>
      </c>
      <c r="I38" s="731"/>
      <c r="J38" s="732"/>
      <c r="K38" s="732"/>
      <c r="L38" s="732"/>
      <c r="M38" s="732"/>
      <c r="N38" s="733"/>
      <c r="O38" s="1155" t="s">
        <v>494</v>
      </c>
      <c r="P38" s="1156"/>
      <c r="Q38" s="730" t="s">
        <v>493</v>
      </c>
      <c r="R38" s="731"/>
      <c r="S38" s="732"/>
      <c r="T38" s="732"/>
      <c r="U38" s="732"/>
      <c r="V38" s="732"/>
      <c r="W38" s="733"/>
      <c r="X38" s="733"/>
      <c r="Y38" s="734"/>
    </row>
    <row r="39" spans="1:25" s="631" customFormat="1" ht="12.75" customHeight="1" x14ac:dyDescent="0.25">
      <c r="A39" s="1121" t="s">
        <v>3</v>
      </c>
      <c r="B39" s="1122"/>
      <c r="C39" s="735"/>
      <c r="D39" s="635"/>
      <c r="E39" s="682"/>
      <c r="F39" s="426"/>
      <c r="G39" s="426"/>
      <c r="H39" s="735"/>
      <c r="I39" s="635"/>
      <c r="J39" s="682"/>
      <c r="K39" s="426"/>
      <c r="L39" s="426"/>
      <c r="M39" s="426"/>
      <c r="N39" s="425"/>
      <c r="O39" s="1121" t="s">
        <v>3</v>
      </c>
      <c r="P39" s="1122"/>
      <c r="Q39" s="735"/>
      <c r="R39" s="635"/>
      <c r="S39" s="682"/>
      <c r="T39" s="426"/>
      <c r="U39" s="426"/>
      <c r="V39" s="426"/>
      <c r="W39" s="425"/>
      <c r="X39" s="425"/>
      <c r="Y39" s="720"/>
    </row>
    <row r="40" spans="1:25" s="631" customFormat="1" ht="12.75" customHeight="1" x14ac:dyDescent="0.25">
      <c r="A40" s="1121" t="s">
        <v>13</v>
      </c>
      <c r="B40" s="1122"/>
      <c r="C40" s="500" t="s">
        <v>495</v>
      </c>
      <c r="D40" s="736"/>
      <c r="E40" s="737"/>
      <c r="F40" s="738"/>
      <c r="G40" s="738"/>
      <c r="H40" s="500" t="s">
        <v>495</v>
      </c>
      <c r="I40" s="736"/>
      <c r="J40" s="737"/>
      <c r="K40" s="738"/>
      <c r="L40" s="738"/>
      <c r="M40" s="738"/>
      <c r="N40" s="739"/>
      <c r="O40" s="1121" t="s">
        <v>13</v>
      </c>
      <c r="P40" s="1122"/>
      <c r="Q40" s="500" t="s">
        <v>495</v>
      </c>
      <c r="R40" s="736"/>
      <c r="S40" s="737"/>
      <c r="T40" s="738"/>
      <c r="U40" s="738"/>
      <c r="V40" s="738"/>
      <c r="W40" s="739"/>
      <c r="X40" s="425"/>
      <c r="Y40" s="720"/>
    </row>
    <row r="41" spans="1:25" s="631" customFormat="1" ht="12.75" customHeight="1" x14ac:dyDescent="0.25">
      <c r="A41" s="1121" t="s">
        <v>14</v>
      </c>
      <c r="B41" s="1122"/>
      <c r="C41" s="500" t="s">
        <v>496</v>
      </c>
      <c r="D41" s="736"/>
      <c r="E41" s="737"/>
      <c r="F41" s="738"/>
      <c r="G41" s="738"/>
      <c r="H41" s="500" t="s">
        <v>496</v>
      </c>
      <c r="I41" s="736"/>
      <c r="J41" s="737"/>
      <c r="K41" s="738"/>
      <c r="L41" s="738"/>
      <c r="M41" s="738"/>
      <c r="N41" s="739"/>
      <c r="O41" s="1121" t="s">
        <v>14</v>
      </c>
      <c r="P41" s="1122"/>
      <c r="Q41" s="500" t="s">
        <v>496</v>
      </c>
      <c r="R41" s="736"/>
      <c r="S41" s="737"/>
      <c r="T41" s="738"/>
      <c r="U41" s="738"/>
      <c r="V41" s="738"/>
      <c r="W41" s="739"/>
      <c r="X41" s="425"/>
      <c r="Y41" s="720"/>
    </row>
    <row r="42" spans="1:25" s="631" customFormat="1" ht="12.75" customHeight="1" x14ac:dyDescent="0.25">
      <c r="A42" s="1121" t="s">
        <v>15</v>
      </c>
      <c r="B42" s="1122"/>
      <c r="C42" s="500" t="s">
        <v>497</v>
      </c>
      <c r="D42" s="736"/>
      <c r="E42" s="737"/>
      <c r="F42" s="738"/>
      <c r="G42" s="738"/>
      <c r="H42" s="500" t="s">
        <v>497</v>
      </c>
      <c r="I42" s="736"/>
      <c r="J42" s="737"/>
      <c r="K42" s="738"/>
      <c r="L42" s="738"/>
      <c r="M42" s="738"/>
      <c r="N42" s="739"/>
      <c r="O42" s="1121" t="s">
        <v>15</v>
      </c>
      <c r="P42" s="1122"/>
      <c r="Q42" s="500" t="s">
        <v>497</v>
      </c>
      <c r="R42" s="736"/>
      <c r="S42" s="737"/>
      <c r="T42" s="738"/>
      <c r="U42" s="738"/>
      <c r="V42" s="738"/>
      <c r="W42" s="739"/>
      <c r="X42" s="425"/>
      <c r="Y42" s="720"/>
    </row>
    <row r="43" spans="1:25" s="631" customFormat="1" ht="12.75" customHeight="1" x14ac:dyDescent="0.25">
      <c r="A43" s="1121" t="s">
        <v>16</v>
      </c>
      <c r="B43" s="1122"/>
      <c r="C43" s="500" t="s">
        <v>498</v>
      </c>
      <c r="D43" s="736"/>
      <c r="E43" s="737"/>
      <c r="F43" s="738"/>
      <c r="G43" s="738"/>
      <c r="H43" s="500" t="s">
        <v>499</v>
      </c>
      <c r="I43" s="736"/>
      <c r="J43" s="737"/>
      <c r="K43" s="738"/>
      <c r="L43" s="738"/>
      <c r="M43" s="738"/>
      <c r="N43" s="739"/>
      <c r="O43" s="1121" t="s">
        <v>16</v>
      </c>
      <c r="P43" s="1122"/>
      <c r="Q43" s="500" t="s">
        <v>500</v>
      </c>
      <c r="R43" s="736"/>
      <c r="S43" s="737"/>
      <c r="T43" s="738"/>
      <c r="U43" s="738"/>
      <c r="V43" s="738"/>
      <c r="W43" s="739"/>
      <c r="X43" s="425"/>
      <c r="Y43" s="720"/>
    </row>
    <row r="44" spans="1:25" s="746" customFormat="1" ht="12.75" customHeight="1" x14ac:dyDescent="0.25">
      <c r="A44" s="1157" t="s">
        <v>426</v>
      </c>
      <c r="B44" s="1158"/>
      <c r="C44" s="692" t="s">
        <v>30</v>
      </c>
      <c r="D44" s="740"/>
      <c r="E44" s="741"/>
      <c r="F44" s="742"/>
      <c r="G44" s="742"/>
      <c r="H44" s="692" t="s">
        <v>237</v>
      </c>
      <c r="I44" s="740"/>
      <c r="J44" s="741"/>
      <c r="K44" s="742"/>
      <c r="L44" s="742"/>
      <c r="M44" s="742"/>
      <c r="N44" s="743"/>
      <c r="O44" s="1157" t="s">
        <v>426</v>
      </c>
      <c r="P44" s="1158"/>
      <c r="Q44" s="692" t="s">
        <v>30</v>
      </c>
      <c r="R44" s="740"/>
      <c r="S44" s="741"/>
      <c r="T44" s="742"/>
      <c r="U44" s="742"/>
      <c r="V44" s="742"/>
      <c r="W44" s="743"/>
      <c r="X44" s="744"/>
      <c r="Y44" s="745"/>
    </row>
  </sheetData>
  <mergeCells count="65">
    <mergeCell ref="A43:B43"/>
    <mergeCell ref="O43:P43"/>
    <mergeCell ref="A44:B44"/>
    <mergeCell ref="O44:P44"/>
    <mergeCell ref="A40:B40"/>
    <mergeCell ref="O40:P40"/>
    <mergeCell ref="A41:B41"/>
    <mergeCell ref="O41:P41"/>
    <mergeCell ref="A42:B42"/>
    <mergeCell ref="O42:P42"/>
    <mergeCell ref="A37:B37"/>
    <mergeCell ref="O37:P37"/>
    <mergeCell ref="A38:B38"/>
    <mergeCell ref="O38:P38"/>
    <mergeCell ref="A39:B39"/>
    <mergeCell ref="O39:P39"/>
    <mergeCell ref="A34:B34"/>
    <mergeCell ref="O34:P34"/>
    <mergeCell ref="A35:B35"/>
    <mergeCell ref="O35:P35"/>
    <mergeCell ref="A36:B36"/>
    <mergeCell ref="O36:P36"/>
    <mergeCell ref="A30:B30"/>
    <mergeCell ref="O30:P30"/>
    <mergeCell ref="A31:B31"/>
    <mergeCell ref="O31:P31"/>
    <mergeCell ref="A33:B33"/>
    <mergeCell ref="O33:P33"/>
    <mergeCell ref="A26:B26"/>
    <mergeCell ref="O26:P26"/>
    <mergeCell ref="A27:B27"/>
    <mergeCell ref="O27:P27"/>
    <mergeCell ref="A29:B29"/>
    <mergeCell ref="O29:P29"/>
    <mergeCell ref="A22:B22"/>
    <mergeCell ref="O22:P22"/>
    <mergeCell ref="A24:B24"/>
    <mergeCell ref="O24:P24"/>
    <mergeCell ref="A25:B25"/>
    <mergeCell ref="O25:P25"/>
    <mergeCell ref="A18:B18"/>
    <mergeCell ref="O18:P18"/>
    <mergeCell ref="A19:B19"/>
    <mergeCell ref="O19:P19"/>
    <mergeCell ref="A21:B21"/>
    <mergeCell ref="O21:P21"/>
    <mergeCell ref="A14:B14"/>
    <mergeCell ref="O14:P14"/>
    <mergeCell ref="A15:B15"/>
    <mergeCell ref="O15:P15"/>
    <mergeCell ref="A16:B16"/>
    <mergeCell ref="O16:P16"/>
    <mergeCell ref="Q4:W4"/>
    <mergeCell ref="X4:X5"/>
    <mergeCell ref="Y4:Y5"/>
    <mergeCell ref="A6:A9"/>
    <mergeCell ref="O6:O9"/>
    <mergeCell ref="P4:P5"/>
    <mergeCell ref="A10:A13"/>
    <mergeCell ref="O10:O13"/>
    <mergeCell ref="A4:A5"/>
    <mergeCell ref="B4:B5"/>
    <mergeCell ref="C4:G4"/>
    <mergeCell ref="H4:N4"/>
    <mergeCell ref="O4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29"/>
  <sheetViews>
    <sheetView workbookViewId="0">
      <selection activeCell="H12" sqref="H12"/>
    </sheetView>
  </sheetViews>
  <sheetFormatPr defaultRowHeight="13.5" x14ac:dyDescent="0.25"/>
  <cols>
    <col min="1" max="1" width="6.28515625" style="254" customWidth="1"/>
    <col min="2" max="2" width="8" style="254" customWidth="1"/>
    <col min="3" max="3" width="7.85546875" style="386" customWidth="1"/>
    <col min="4" max="4" width="3.7109375" style="386" customWidth="1"/>
    <col min="5" max="5" width="7.85546875" style="387" customWidth="1"/>
    <col min="6" max="6" width="7.85546875" style="386" customWidth="1"/>
    <col min="7" max="7" width="13.28515625" style="386" customWidth="1"/>
    <col min="8" max="8" width="7.85546875" style="386" customWidth="1"/>
    <col min="9" max="9" width="3.7109375" style="386" customWidth="1"/>
    <col min="10" max="10" width="7.85546875" style="387" customWidth="1"/>
    <col min="11" max="11" width="7.85546875" style="386" customWidth="1"/>
    <col min="12" max="12" width="5.28515625" style="386" customWidth="1"/>
    <col min="13" max="13" width="7.85546875" style="386" customWidth="1"/>
    <col min="14" max="14" width="13.140625" style="386" customWidth="1"/>
    <col min="15" max="15" width="7.85546875" style="386" customWidth="1"/>
    <col min="16" max="16" width="3.7109375" style="386" customWidth="1"/>
    <col min="17" max="17" width="7.85546875" style="387" customWidth="1"/>
    <col min="18" max="18" width="5.85546875" style="386" customWidth="1"/>
    <col min="19" max="19" width="5.5703125" style="386" customWidth="1"/>
    <col min="20" max="20" width="7.28515625" style="386" customWidth="1"/>
    <col min="21" max="21" width="13.85546875" style="386" customWidth="1"/>
    <col min="22" max="22" width="6.28515625" style="254" customWidth="1"/>
    <col min="23" max="23" width="6.5703125" style="254" customWidth="1"/>
    <col min="24" max="24" width="6.28515625" style="386" customWidth="1"/>
    <col min="25" max="25" width="4.28515625" style="386" customWidth="1"/>
    <col min="26" max="26" width="6.85546875" style="387" customWidth="1"/>
    <col min="27" max="28" width="7.85546875" style="386" customWidth="1"/>
    <col min="29" max="29" width="7" style="386" customWidth="1"/>
    <col min="30" max="30" width="12.85546875" style="386" customWidth="1"/>
    <col min="31" max="31" width="5.5703125" style="386" customWidth="1"/>
    <col min="32" max="32" width="4.140625" style="386" customWidth="1"/>
    <col min="33" max="33" width="6.140625" style="386" customWidth="1"/>
    <col min="34" max="34" width="8.140625" style="387" customWidth="1"/>
    <col min="35" max="35" width="7" style="386" customWidth="1"/>
    <col min="36" max="36" width="6.7109375" style="388" customWidth="1"/>
    <col min="37" max="37" width="10.140625" style="386" customWidth="1"/>
    <col min="38" max="38" width="5.7109375" style="388" customWidth="1"/>
    <col min="39" max="39" width="4.28515625" style="386" customWidth="1"/>
    <col min="40" max="40" width="7" style="389" customWidth="1"/>
    <col min="41" max="41" width="7.140625" style="388" customWidth="1"/>
    <col min="42" max="42" width="6.85546875" style="388" customWidth="1"/>
    <col min="43" max="43" width="7" style="388" customWidth="1"/>
    <col min="44" max="44" width="9" style="388" customWidth="1"/>
    <col min="45" max="46" width="6.28515625" style="254" customWidth="1"/>
    <col min="47" max="47" width="5.42578125" style="388" customWidth="1"/>
    <col min="48" max="48" width="4.28515625" style="386" customWidth="1"/>
    <col min="49" max="49" width="6.5703125" style="389" customWidth="1"/>
    <col min="50" max="50" width="6.5703125" style="388" customWidth="1"/>
    <col min="51" max="51" width="5.85546875" style="388" customWidth="1"/>
    <col min="52" max="52" width="6.85546875" style="388" customWidth="1"/>
    <col min="53" max="53" width="12.5703125" style="388" customWidth="1"/>
    <col min="54" max="54" width="5.42578125" style="388" customWidth="1"/>
    <col min="55" max="55" width="4.28515625" style="386" customWidth="1"/>
    <col min="56" max="56" width="6.5703125" style="389" customWidth="1"/>
    <col min="57" max="57" width="6.5703125" style="388" customWidth="1"/>
    <col min="58" max="58" width="5.85546875" style="388" customWidth="1"/>
    <col min="59" max="59" width="6.85546875" style="388" customWidth="1"/>
    <col min="60" max="60" width="12.5703125" style="388" customWidth="1"/>
    <col min="61" max="61" width="5.42578125" style="388" customWidth="1"/>
    <col min="62" max="62" width="4.28515625" style="386" customWidth="1"/>
    <col min="63" max="63" width="6.5703125" style="389" customWidth="1"/>
    <col min="64" max="64" width="7.85546875" style="389" customWidth="1"/>
    <col min="65" max="65" width="5.85546875" style="388" customWidth="1"/>
    <col min="66" max="66" width="6.85546875" style="388" customWidth="1"/>
    <col min="67" max="67" width="12.5703125" style="388" customWidth="1"/>
    <col min="68" max="68" width="6.28515625" style="254" customWidth="1"/>
    <col min="69" max="69" width="6.85546875" style="254" customWidth="1"/>
    <col min="70" max="70" width="6" style="388" customWidth="1"/>
    <col min="71" max="71" width="5.28515625" style="386" customWidth="1"/>
    <col min="72" max="72" width="8.85546875" style="389" customWidth="1"/>
    <col min="73" max="73" width="7.85546875" style="389" customWidth="1"/>
    <col min="74" max="74" width="5.85546875" style="388" customWidth="1"/>
    <col min="75" max="75" width="7.85546875" style="388" customWidth="1"/>
    <col min="76" max="76" width="13" style="388" customWidth="1"/>
    <col min="77" max="77" width="6" style="388" customWidth="1"/>
    <col min="78" max="78" width="4.7109375" style="386" customWidth="1"/>
    <col min="79" max="79" width="8.85546875" style="389" customWidth="1"/>
    <col min="80" max="80" width="7.85546875" style="389" customWidth="1"/>
    <col min="81" max="81" width="5.85546875" style="388" customWidth="1"/>
    <col min="82" max="82" width="12.5703125" style="388" customWidth="1"/>
    <col min="83" max="83" width="6.7109375" style="388" customWidth="1"/>
    <col min="84" max="84" width="5.42578125" style="386" customWidth="1"/>
    <col min="85" max="85" width="7" style="389" customWidth="1"/>
    <col min="86" max="86" width="7.42578125" style="388" customWidth="1"/>
    <col min="87" max="87" width="7.85546875" style="388" customWidth="1"/>
    <col min="88" max="88" width="13" style="388" customWidth="1"/>
    <col min="89" max="89" width="6.28515625" style="254" customWidth="1"/>
    <col min="90" max="90" width="6.5703125" style="254" customWidth="1"/>
    <col min="91" max="91" width="7.140625" style="388" customWidth="1"/>
    <col min="92" max="92" width="7.140625" style="386" customWidth="1"/>
    <col min="93" max="95" width="7.140625" style="388" customWidth="1"/>
    <col min="96" max="96" width="9" style="388" customWidth="1"/>
    <col min="97" max="97" width="13.28515625" style="388" customWidth="1"/>
    <col min="98" max="98" width="7.140625" style="388" customWidth="1"/>
    <col min="99" max="99" width="7.140625" style="386" customWidth="1"/>
    <col min="100" max="102" width="7.140625" style="388" customWidth="1"/>
    <col min="103" max="103" width="6.28515625" style="388" customWidth="1"/>
    <col min="104" max="104" width="12.85546875" style="388" customWidth="1"/>
    <col min="105" max="105" width="5.7109375" style="254" customWidth="1"/>
    <col min="106" max="106" width="4.7109375" style="254" customWidth="1"/>
    <col min="107" max="16384" width="9.140625" style="254"/>
  </cols>
  <sheetData>
    <row r="1" spans="1:106" ht="12.75" customHeight="1" x14ac:dyDescent="0.25">
      <c r="A1" s="249" t="s">
        <v>164</v>
      </c>
      <c r="B1" s="249"/>
      <c r="C1" s="250"/>
      <c r="D1" s="251"/>
      <c r="E1" s="251"/>
      <c r="F1" s="250"/>
      <c r="G1" s="250"/>
      <c r="H1" s="250"/>
      <c r="I1" s="251"/>
      <c r="J1" s="251"/>
      <c r="K1" s="250"/>
      <c r="L1" s="250"/>
      <c r="M1" s="250"/>
      <c r="N1" s="250"/>
      <c r="O1" s="250"/>
      <c r="P1" s="251"/>
      <c r="Q1" s="251"/>
      <c r="R1" s="250"/>
      <c r="S1" s="250"/>
      <c r="T1" s="250"/>
      <c r="U1" s="250"/>
      <c r="V1" s="249" t="s">
        <v>165</v>
      </c>
      <c r="W1" s="249"/>
      <c r="X1" s="250"/>
      <c r="Y1" s="251"/>
      <c r="Z1" s="251"/>
      <c r="AA1" s="250"/>
      <c r="AB1" s="250"/>
      <c r="AC1" s="250"/>
      <c r="AD1" s="250"/>
      <c r="AE1" s="250"/>
      <c r="AF1" s="251"/>
      <c r="AG1" s="251"/>
      <c r="AH1" s="251"/>
      <c r="AI1" s="250"/>
      <c r="AJ1" s="252"/>
      <c r="AK1" s="250"/>
      <c r="AL1" s="252"/>
      <c r="AM1" s="251"/>
      <c r="AN1" s="253"/>
      <c r="AO1" s="252"/>
      <c r="AP1" s="252"/>
      <c r="AQ1" s="252"/>
      <c r="AR1" s="252"/>
      <c r="AS1" s="249" t="s">
        <v>165</v>
      </c>
      <c r="AT1" s="249"/>
      <c r="AU1" s="252"/>
      <c r="AV1" s="251"/>
      <c r="AW1" s="253"/>
      <c r="AX1" s="252"/>
      <c r="AY1" s="252"/>
      <c r="AZ1" s="252"/>
      <c r="BA1" s="252"/>
      <c r="BB1" s="252"/>
      <c r="BC1" s="251"/>
      <c r="BD1" s="253"/>
      <c r="BE1" s="252"/>
      <c r="BF1" s="252"/>
      <c r="BG1" s="252"/>
      <c r="BH1" s="252"/>
      <c r="BI1" s="252"/>
      <c r="BJ1" s="251"/>
      <c r="BK1" s="253"/>
      <c r="BL1" s="253"/>
      <c r="BM1" s="252"/>
      <c r="BN1" s="252"/>
      <c r="BO1" s="252"/>
      <c r="BP1" s="249" t="s">
        <v>165</v>
      </c>
      <c r="BQ1" s="249"/>
      <c r="BR1" s="252"/>
      <c r="BS1" s="251"/>
      <c r="BT1" s="253"/>
      <c r="BU1" s="253"/>
      <c r="BV1" s="252"/>
      <c r="BW1" s="252"/>
      <c r="BX1" s="252"/>
      <c r="BY1" s="252"/>
      <c r="BZ1" s="251"/>
      <c r="CA1" s="253"/>
      <c r="CB1" s="253"/>
      <c r="CC1" s="252"/>
      <c r="CD1" s="252"/>
      <c r="CE1" s="252"/>
      <c r="CF1" s="251"/>
      <c r="CG1" s="253"/>
      <c r="CH1" s="252"/>
      <c r="CI1" s="252"/>
      <c r="CJ1" s="252"/>
      <c r="CK1" s="249" t="s">
        <v>165</v>
      </c>
      <c r="CL1" s="249"/>
      <c r="CM1" s="252"/>
      <c r="CN1" s="251"/>
      <c r="CO1" s="252"/>
      <c r="CP1" s="252"/>
      <c r="CQ1" s="252"/>
      <c r="CR1" s="252"/>
      <c r="CS1" s="252"/>
      <c r="CT1" s="252"/>
      <c r="CU1" s="251"/>
      <c r="CV1" s="252"/>
      <c r="CW1" s="252"/>
      <c r="CX1" s="252"/>
      <c r="CY1" s="252"/>
      <c r="CZ1" s="252"/>
    </row>
    <row r="2" spans="1:106" ht="12.75" customHeight="1" x14ac:dyDescent="0.25">
      <c r="A2" s="255" t="s">
        <v>166</v>
      </c>
      <c r="B2" s="256"/>
      <c r="C2" s="250"/>
      <c r="D2" s="250"/>
      <c r="E2" s="257"/>
      <c r="F2" s="250"/>
      <c r="G2" s="250"/>
      <c r="H2" s="250"/>
      <c r="I2" s="250"/>
      <c r="J2" s="257"/>
      <c r="K2" s="250"/>
      <c r="L2" s="250"/>
      <c r="M2" s="250"/>
      <c r="N2" s="250"/>
      <c r="O2" s="250"/>
      <c r="P2" s="250"/>
      <c r="Q2" s="257"/>
      <c r="R2" s="250"/>
      <c r="S2" s="250"/>
      <c r="T2" s="250"/>
      <c r="U2" s="250"/>
      <c r="V2" s="255"/>
      <c r="W2" s="256"/>
      <c r="X2" s="250"/>
      <c r="Y2" s="250"/>
      <c r="Z2" s="257"/>
      <c r="AA2" s="250"/>
      <c r="AB2" s="250"/>
      <c r="AC2" s="250"/>
      <c r="AD2" s="250"/>
      <c r="AE2" s="250"/>
      <c r="AF2" s="250"/>
      <c r="AG2" s="250"/>
      <c r="AH2" s="257"/>
      <c r="AI2" s="250"/>
      <c r="AJ2" s="252"/>
      <c r="AK2" s="250"/>
      <c r="AL2" s="252"/>
      <c r="AM2" s="250"/>
      <c r="AN2" s="253"/>
      <c r="AO2" s="252"/>
      <c r="AP2" s="252"/>
      <c r="AQ2" s="252"/>
      <c r="AR2" s="252"/>
      <c r="AS2" s="255"/>
      <c r="AT2" s="256"/>
      <c r="AU2" s="252"/>
      <c r="AV2" s="250"/>
      <c r="AW2" s="253"/>
      <c r="AX2" s="252"/>
      <c r="AY2" s="252"/>
      <c r="AZ2" s="252"/>
      <c r="BA2" s="252"/>
      <c r="BB2" s="252"/>
      <c r="BC2" s="250"/>
      <c r="BD2" s="253"/>
      <c r="BE2" s="252"/>
      <c r="BF2" s="252"/>
      <c r="BG2" s="252"/>
      <c r="BH2" s="252"/>
      <c r="BI2" s="252"/>
      <c r="BJ2" s="250"/>
      <c r="BK2" s="253"/>
      <c r="BL2" s="253"/>
      <c r="BM2" s="252"/>
      <c r="BN2" s="252"/>
      <c r="BO2" s="252"/>
      <c r="BP2" s="255"/>
      <c r="BQ2" s="256"/>
      <c r="BR2" s="252"/>
      <c r="BS2" s="250"/>
      <c r="BT2" s="253"/>
      <c r="BU2" s="253"/>
      <c r="BV2" s="252"/>
      <c r="BW2" s="252"/>
      <c r="BX2" s="252"/>
      <c r="BY2" s="252"/>
      <c r="BZ2" s="250"/>
      <c r="CA2" s="253"/>
      <c r="CB2" s="253"/>
      <c r="CC2" s="252"/>
      <c r="CD2" s="252"/>
      <c r="CE2" s="252"/>
      <c r="CF2" s="250"/>
      <c r="CG2" s="253"/>
      <c r="CH2" s="252"/>
      <c r="CI2" s="252"/>
      <c r="CJ2" s="252"/>
      <c r="CK2" s="255"/>
      <c r="CL2" s="256"/>
      <c r="CM2" s="252"/>
      <c r="CN2" s="250"/>
      <c r="CO2" s="252"/>
      <c r="CP2" s="252"/>
      <c r="CQ2" s="252"/>
      <c r="CR2" s="252"/>
      <c r="CS2" s="252"/>
      <c r="CT2" s="252"/>
      <c r="CU2" s="250"/>
      <c r="CV2" s="252"/>
      <c r="CW2" s="252"/>
      <c r="CX2" s="252"/>
      <c r="CY2" s="252"/>
      <c r="CZ2" s="252"/>
    </row>
    <row r="3" spans="1:106" s="258" customFormat="1" ht="11.25" customHeight="1" x14ac:dyDescent="0.25">
      <c r="A3" s="866" t="s">
        <v>2</v>
      </c>
      <c r="B3" s="865" t="s">
        <v>3</v>
      </c>
      <c r="C3" s="868" t="s">
        <v>167</v>
      </c>
      <c r="D3" s="869"/>
      <c r="E3" s="869"/>
      <c r="F3" s="868"/>
      <c r="G3" s="868"/>
      <c r="H3" s="868" t="s">
        <v>89</v>
      </c>
      <c r="I3" s="869"/>
      <c r="J3" s="869"/>
      <c r="K3" s="868"/>
      <c r="L3" s="870"/>
      <c r="M3" s="870"/>
      <c r="N3" s="868"/>
      <c r="O3" s="868" t="s">
        <v>168</v>
      </c>
      <c r="P3" s="869"/>
      <c r="Q3" s="869"/>
      <c r="R3" s="868"/>
      <c r="S3" s="870"/>
      <c r="T3" s="870"/>
      <c r="U3" s="868"/>
      <c r="V3" s="866" t="s">
        <v>2</v>
      </c>
      <c r="W3" s="865" t="s">
        <v>3</v>
      </c>
      <c r="X3" s="879" t="s">
        <v>169</v>
      </c>
      <c r="Y3" s="869"/>
      <c r="Z3" s="869"/>
      <c r="AA3" s="868"/>
      <c r="AB3" s="868"/>
      <c r="AC3" s="868"/>
      <c r="AD3" s="870"/>
      <c r="AE3" s="868" t="s">
        <v>170</v>
      </c>
      <c r="AF3" s="869"/>
      <c r="AG3" s="869"/>
      <c r="AH3" s="869"/>
      <c r="AI3" s="869"/>
      <c r="AJ3" s="869"/>
      <c r="AK3" s="868"/>
      <c r="AL3" s="878" t="s">
        <v>90</v>
      </c>
      <c r="AM3" s="878"/>
      <c r="AN3" s="878"/>
      <c r="AO3" s="878"/>
      <c r="AP3" s="878"/>
      <c r="AQ3" s="878"/>
      <c r="AR3" s="879"/>
      <c r="AS3" s="866" t="s">
        <v>2</v>
      </c>
      <c r="AT3" s="865" t="s">
        <v>3</v>
      </c>
      <c r="AU3" s="878" t="s">
        <v>91</v>
      </c>
      <c r="AV3" s="878"/>
      <c r="AW3" s="878"/>
      <c r="AX3" s="878"/>
      <c r="AY3" s="878"/>
      <c r="AZ3" s="878"/>
      <c r="BA3" s="878"/>
      <c r="BB3" s="870" t="s">
        <v>92</v>
      </c>
      <c r="BC3" s="878"/>
      <c r="BD3" s="878"/>
      <c r="BE3" s="878"/>
      <c r="BF3" s="878"/>
      <c r="BG3" s="878"/>
      <c r="BH3" s="879"/>
      <c r="BI3" s="878" t="s">
        <v>144</v>
      </c>
      <c r="BJ3" s="878"/>
      <c r="BK3" s="878"/>
      <c r="BL3" s="878"/>
      <c r="BM3" s="878"/>
      <c r="BN3" s="878"/>
      <c r="BO3" s="879"/>
      <c r="BP3" s="866" t="s">
        <v>2</v>
      </c>
      <c r="BQ3" s="865" t="s">
        <v>3</v>
      </c>
      <c r="BR3" s="878" t="s">
        <v>93</v>
      </c>
      <c r="BS3" s="878"/>
      <c r="BT3" s="878"/>
      <c r="BU3" s="878"/>
      <c r="BV3" s="878"/>
      <c r="BW3" s="878"/>
      <c r="BX3" s="879"/>
      <c r="BY3" s="878" t="s">
        <v>171</v>
      </c>
      <c r="BZ3" s="878"/>
      <c r="CA3" s="878"/>
      <c r="CB3" s="878"/>
      <c r="CC3" s="878"/>
      <c r="CD3" s="879"/>
      <c r="CE3" s="878" t="s">
        <v>172</v>
      </c>
      <c r="CF3" s="878"/>
      <c r="CG3" s="878"/>
      <c r="CH3" s="878"/>
      <c r="CI3" s="878"/>
      <c r="CJ3" s="878"/>
      <c r="CK3" s="866" t="s">
        <v>2</v>
      </c>
      <c r="CL3" s="865" t="s">
        <v>3</v>
      </c>
      <c r="CM3" s="868" t="s">
        <v>173</v>
      </c>
      <c r="CN3" s="869"/>
      <c r="CO3" s="869"/>
      <c r="CP3" s="869"/>
      <c r="CQ3" s="869"/>
      <c r="CR3" s="868"/>
      <c r="CS3" s="868"/>
      <c r="CT3" s="879" t="s">
        <v>174</v>
      </c>
      <c r="CU3" s="869"/>
      <c r="CV3" s="869"/>
      <c r="CW3" s="868"/>
      <c r="CX3" s="868"/>
      <c r="CY3" s="868"/>
      <c r="CZ3" s="868"/>
      <c r="DA3" s="871" t="s">
        <v>5</v>
      </c>
      <c r="DB3" s="873" t="s">
        <v>6</v>
      </c>
    </row>
    <row r="4" spans="1:106" s="267" customFormat="1" ht="48.75" customHeight="1" x14ac:dyDescent="0.25">
      <c r="A4" s="867"/>
      <c r="B4" s="865"/>
      <c r="C4" s="259" t="s">
        <v>7</v>
      </c>
      <c r="D4" s="260" t="s">
        <v>6</v>
      </c>
      <c r="E4" s="261" t="s">
        <v>175</v>
      </c>
      <c r="F4" s="260" t="s">
        <v>50</v>
      </c>
      <c r="G4" s="262" t="s">
        <v>98</v>
      </c>
      <c r="H4" s="259" t="s">
        <v>7</v>
      </c>
      <c r="I4" s="260" t="s">
        <v>6</v>
      </c>
      <c r="J4" s="261" t="s">
        <v>175</v>
      </c>
      <c r="K4" s="260" t="s">
        <v>50</v>
      </c>
      <c r="L4" s="260" t="s">
        <v>176</v>
      </c>
      <c r="M4" s="260" t="s">
        <v>10</v>
      </c>
      <c r="N4" s="262" t="s">
        <v>98</v>
      </c>
      <c r="O4" s="263" t="s">
        <v>7</v>
      </c>
      <c r="P4" s="264" t="s">
        <v>6</v>
      </c>
      <c r="Q4" s="265" t="s">
        <v>175</v>
      </c>
      <c r="R4" s="264" t="s">
        <v>50</v>
      </c>
      <c r="S4" s="264" t="s">
        <v>176</v>
      </c>
      <c r="T4" s="264" t="s">
        <v>10</v>
      </c>
      <c r="U4" s="266" t="s">
        <v>98</v>
      </c>
      <c r="V4" s="867"/>
      <c r="W4" s="865"/>
      <c r="X4" s="264" t="s">
        <v>7</v>
      </c>
      <c r="Y4" s="264" t="s">
        <v>6</v>
      </c>
      <c r="Z4" s="265" t="s">
        <v>175</v>
      </c>
      <c r="AA4" s="264" t="s">
        <v>50</v>
      </c>
      <c r="AB4" s="264" t="s">
        <v>176</v>
      </c>
      <c r="AC4" s="264" t="s">
        <v>10</v>
      </c>
      <c r="AD4" s="264" t="s">
        <v>98</v>
      </c>
      <c r="AE4" s="259" t="s">
        <v>7</v>
      </c>
      <c r="AF4" s="260" t="s">
        <v>6</v>
      </c>
      <c r="AG4" s="261" t="s">
        <v>177</v>
      </c>
      <c r="AH4" s="261" t="s">
        <v>178</v>
      </c>
      <c r="AI4" s="260" t="s">
        <v>176</v>
      </c>
      <c r="AJ4" s="260" t="s">
        <v>10</v>
      </c>
      <c r="AK4" s="262" t="s">
        <v>98</v>
      </c>
      <c r="AL4" s="264" t="s">
        <v>7</v>
      </c>
      <c r="AM4" s="264" t="s">
        <v>6</v>
      </c>
      <c r="AN4" s="265" t="s">
        <v>175</v>
      </c>
      <c r="AO4" s="264" t="s">
        <v>50</v>
      </c>
      <c r="AP4" s="264" t="s">
        <v>176</v>
      </c>
      <c r="AQ4" s="264" t="s">
        <v>10</v>
      </c>
      <c r="AR4" s="266" t="s">
        <v>98</v>
      </c>
      <c r="AS4" s="867"/>
      <c r="AT4" s="865"/>
      <c r="AU4" s="260" t="s">
        <v>7</v>
      </c>
      <c r="AV4" s="260" t="s">
        <v>6</v>
      </c>
      <c r="AW4" s="261" t="s">
        <v>175</v>
      </c>
      <c r="AX4" s="260" t="s">
        <v>50</v>
      </c>
      <c r="AY4" s="260" t="s">
        <v>176</v>
      </c>
      <c r="AZ4" s="260" t="s">
        <v>10</v>
      </c>
      <c r="BA4" s="260" t="s">
        <v>98</v>
      </c>
      <c r="BB4" s="259" t="s">
        <v>7</v>
      </c>
      <c r="BC4" s="260" t="s">
        <v>6</v>
      </c>
      <c r="BD4" s="261" t="s">
        <v>175</v>
      </c>
      <c r="BE4" s="260" t="s">
        <v>50</v>
      </c>
      <c r="BF4" s="260" t="s">
        <v>176</v>
      </c>
      <c r="BG4" s="260" t="s">
        <v>10</v>
      </c>
      <c r="BH4" s="262" t="s">
        <v>98</v>
      </c>
      <c r="BI4" s="260" t="s">
        <v>7</v>
      </c>
      <c r="BJ4" s="260" t="s">
        <v>6</v>
      </c>
      <c r="BK4" s="261" t="s">
        <v>175</v>
      </c>
      <c r="BL4" s="260" t="s">
        <v>50</v>
      </c>
      <c r="BM4" s="260" t="s">
        <v>176</v>
      </c>
      <c r="BN4" s="260" t="s">
        <v>10</v>
      </c>
      <c r="BO4" s="262" t="s">
        <v>98</v>
      </c>
      <c r="BP4" s="867"/>
      <c r="BQ4" s="865"/>
      <c r="BR4" s="260" t="s">
        <v>7</v>
      </c>
      <c r="BS4" s="260" t="s">
        <v>6</v>
      </c>
      <c r="BT4" s="261" t="s">
        <v>175</v>
      </c>
      <c r="BU4" s="260" t="s">
        <v>50</v>
      </c>
      <c r="BV4" s="260" t="s">
        <v>176</v>
      </c>
      <c r="BW4" s="260" t="s">
        <v>10</v>
      </c>
      <c r="BX4" s="262" t="s">
        <v>98</v>
      </c>
      <c r="BY4" s="260" t="s">
        <v>7</v>
      </c>
      <c r="BZ4" s="260" t="s">
        <v>6</v>
      </c>
      <c r="CA4" s="261" t="s">
        <v>175</v>
      </c>
      <c r="CB4" s="260" t="s">
        <v>50</v>
      </c>
      <c r="CC4" s="260" t="s">
        <v>176</v>
      </c>
      <c r="CD4" s="262" t="s">
        <v>98</v>
      </c>
      <c r="CE4" s="260" t="s">
        <v>7</v>
      </c>
      <c r="CF4" s="260" t="s">
        <v>6</v>
      </c>
      <c r="CG4" s="261" t="s">
        <v>175</v>
      </c>
      <c r="CH4" s="260" t="s">
        <v>176</v>
      </c>
      <c r="CI4" s="260" t="s">
        <v>10</v>
      </c>
      <c r="CJ4" s="260" t="s">
        <v>98</v>
      </c>
      <c r="CK4" s="867"/>
      <c r="CL4" s="865"/>
      <c r="CM4" s="259" t="s">
        <v>7</v>
      </c>
      <c r="CN4" s="260" t="s">
        <v>6</v>
      </c>
      <c r="CO4" s="261" t="s">
        <v>175</v>
      </c>
      <c r="CP4" s="261" t="s">
        <v>178</v>
      </c>
      <c r="CQ4" s="260" t="s">
        <v>176</v>
      </c>
      <c r="CR4" s="260" t="s">
        <v>10</v>
      </c>
      <c r="CS4" s="262" t="s">
        <v>98</v>
      </c>
      <c r="CT4" s="260" t="s">
        <v>7</v>
      </c>
      <c r="CU4" s="260" t="s">
        <v>6</v>
      </c>
      <c r="CV4" s="261" t="s">
        <v>175</v>
      </c>
      <c r="CW4" s="260" t="s">
        <v>50</v>
      </c>
      <c r="CX4" s="260" t="s">
        <v>176</v>
      </c>
      <c r="CY4" s="260" t="s">
        <v>10</v>
      </c>
      <c r="CZ4" s="262" t="s">
        <v>98</v>
      </c>
      <c r="DA4" s="872"/>
      <c r="DB4" s="874"/>
    </row>
    <row r="5" spans="1:106" s="280" customFormat="1" ht="12.75" customHeight="1" x14ac:dyDescent="0.25">
      <c r="A5" s="875" t="s">
        <v>179</v>
      </c>
      <c r="B5" s="268" t="s">
        <v>13</v>
      </c>
      <c r="C5" s="269">
        <v>4.54</v>
      </c>
      <c r="D5" s="270">
        <f>RANK(C5,C$5:C$40)</f>
        <v>27</v>
      </c>
      <c r="E5" s="271">
        <v>271.67</v>
      </c>
      <c r="F5" s="272">
        <v>1.86</v>
      </c>
      <c r="G5" s="273"/>
      <c r="H5" s="269">
        <v>4.0199999999999996</v>
      </c>
      <c r="I5" s="270">
        <f>RANK(H5,H$5:H$40)</f>
        <v>8</v>
      </c>
      <c r="J5" s="271">
        <v>264.67</v>
      </c>
      <c r="K5" s="272">
        <v>5.88</v>
      </c>
      <c r="L5" s="272">
        <v>27.47</v>
      </c>
      <c r="M5" s="271">
        <v>82.67</v>
      </c>
      <c r="N5" s="274"/>
      <c r="O5" s="272">
        <v>3.33</v>
      </c>
      <c r="P5" s="270">
        <f>RANK(O5,O$5:O$40)</f>
        <v>27</v>
      </c>
      <c r="Q5" s="271">
        <v>203</v>
      </c>
      <c r="R5" s="272">
        <v>3.21</v>
      </c>
      <c r="S5" s="272">
        <v>24.73</v>
      </c>
      <c r="T5" s="271">
        <v>74</v>
      </c>
      <c r="U5" s="274"/>
      <c r="V5" s="875" t="s">
        <v>179</v>
      </c>
      <c r="W5" s="275" t="s">
        <v>13</v>
      </c>
      <c r="X5" s="269">
        <v>4.53</v>
      </c>
      <c r="Y5" s="270">
        <f>RANK(X5,X$5:X$40)</f>
        <v>5</v>
      </c>
      <c r="Z5" s="271">
        <v>102</v>
      </c>
      <c r="AA5" s="272">
        <v>3.83</v>
      </c>
      <c r="AB5" s="272">
        <v>23.3</v>
      </c>
      <c r="AC5" s="271">
        <v>79.33</v>
      </c>
      <c r="AD5" s="273"/>
      <c r="AE5" s="269">
        <v>4.9000000000000004</v>
      </c>
      <c r="AF5" s="270">
        <f>RANK(AE5,AE$5:AE$40)</f>
        <v>9</v>
      </c>
      <c r="AG5" s="271">
        <v>270</v>
      </c>
      <c r="AH5" s="271">
        <v>187.16</v>
      </c>
      <c r="AI5" s="272">
        <v>26.08</v>
      </c>
      <c r="AJ5" s="271">
        <v>88</v>
      </c>
      <c r="AK5" s="274"/>
      <c r="AL5" s="269">
        <v>3.67</v>
      </c>
      <c r="AM5" s="270">
        <f>RANK(AL5,AL$5:AL$40)</f>
        <v>30</v>
      </c>
      <c r="AN5" s="271">
        <v>228.33</v>
      </c>
      <c r="AO5" s="272">
        <v>3</v>
      </c>
      <c r="AP5" s="272">
        <v>22.55</v>
      </c>
      <c r="AQ5" s="271">
        <v>91.67</v>
      </c>
      <c r="AR5" s="276"/>
      <c r="AS5" s="875" t="s">
        <v>179</v>
      </c>
      <c r="AT5" s="268" t="s">
        <v>13</v>
      </c>
      <c r="AU5" s="269">
        <v>5.66</v>
      </c>
      <c r="AV5" s="270">
        <f>RANK(AU5,AU$5:AU$40)</f>
        <v>23</v>
      </c>
      <c r="AW5" s="271">
        <v>329.5</v>
      </c>
      <c r="AX5" s="272">
        <v>3.44</v>
      </c>
      <c r="AY5" s="272">
        <v>23.86</v>
      </c>
      <c r="AZ5" s="271">
        <v>103.33</v>
      </c>
      <c r="BA5" s="277"/>
      <c r="BB5" s="269">
        <v>6.06</v>
      </c>
      <c r="BC5" s="270">
        <f>RANK(BB5,BB$5:BB$40)</f>
        <v>10</v>
      </c>
      <c r="BD5" s="271">
        <v>268.33</v>
      </c>
      <c r="BE5" s="272">
        <v>4.88</v>
      </c>
      <c r="BF5" s="272">
        <v>27.47</v>
      </c>
      <c r="BG5" s="271">
        <v>95.33</v>
      </c>
      <c r="BH5" s="277"/>
      <c r="BI5" s="269">
        <v>2.76</v>
      </c>
      <c r="BJ5" s="270">
        <f>RANK(BI5,BI$5:BI$40)</f>
        <v>20</v>
      </c>
      <c r="BK5" s="271">
        <v>252.67</v>
      </c>
      <c r="BL5" s="272">
        <v>3.41</v>
      </c>
      <c r="BM5" s="272">
        <v>26.47</v>
      </c>
      <c r="BN5" s="271">
        <v>100.33</v>
      </c>
      <c r="BO5" s="276"/>
      <c r="BP5" s="875" t="s">
        <v>179</v>
      </c>
      <c r="BQ5" s="268" t="s">
        <v>13</v>
      </c>
      <c r="BR5" s="269">
        <v>5.3</v>
      </c>
      <c r="BS5" s="270">
        <f>RANK(BR5,BR$5:BR$40)</f>
        <v>26</v>
      </c>
      <c r="BT5" s="271">
        <v>296</v>
      </c>
      <c r="BU5" s="272">
        <v>3.62</v>
      </c>
      <c r="BV5" s="272">
        <v>25.27</v>
      </c>
      <c r="BW5" s="271">
        <v>102.33</v>
      </c>
      <c r="BX5" s="277"/>
      <c r="BY5" s="269">
        <v>6.01</v>
      </c>
      <c r="BZ5" s="270">
        <f>RANK(BY5,BY$5:BY$40)</f>
        <v>29</v>
      </c>
      <c r="CA5" s="271">
        <v>209.33</v>
      </c>
      <c r="CB5" s="272">
        <v>3.89</v>
      </c>
      <c r="CC5" s="272">
        <v>26.13</v>
      </c>
      <c r="CD5" s="277"/>
      <c r="CE5" s="269">
        <v>3.26</v>
      </c>
      <c r="CF5" s="270">
        <f>RANK(CE5,CE$5:CE$40)</f>
        <v>27</v>
      </c>
      <c r="CG5" s="271">
        <v>211</v>
      </c>
      <c r="CH5" s="272">
        <v>24.22</v>
      </c>
      <c r="CI5" s="271">
        <v>78.33</v>
      </c>
      <c r="CJ5" s="277"/>
      <c r="CK5" s="875" t="s">
        <v>179</v>
      </c>
      <c r="CL5" s="268" t="s">
        <v>13</v>
      </c>
      <c r="CM5" s="269">
        <v>4.75</v>
      </c>
      <c r="CN5" s="270">
        <f>RANK(CM5,CM$5:CM$40)</f>
        <v>26</v>
      </c>
      <c r="CO5" s="271">
        <v>155.66999999999999</v>
      </c>
      <c r="CP5" s="271">
        <v>200</v>
      </c>
      <c r="CQ5" s="272">
        <v>28.47</v>
      </c>
      <c r="CR5" s="271">
        <v>84</v>
      </c>
      <c r="CS5" s="276"/>
      <c r="CT5" s="269">
        <v>6.05</v>
      </c>
      <c r="CU5" s="270">
        <f>RANK(CT5,CT$5:CT$40)</f>
        <v>2</v>
      </c>
      <c r="CV5" s="271">
        <v>221</v>
      </c>
      <c r="CW5" s="272">
        <v>23.5</v>
      </c>
      <c r="CX5" s="272">
        <v>24.25</v>
      </c>
      <c r="CY5" s="271">
        <v>93.67</v>
      </c>
      <c r="CZ5" s="276"/>
      <c r="DA5" s="278">
        <f>AVERAGE(C5,O5,BB5,AL5,H5,X5,BI5,CM5,CE5,AU5,BY5,BR5,AE5,CT5)</f>
        <v>4.6314285714285708</v>
      </c>
      <c r="DB5" s="279">
        <f>RANK(DA5,DA$5:DA$40)</f>
        <v>19</v>
      </c>
    </row>
    <row r="6" spans="1:106" s="280" customFormat="1" ht="12.75" customHeight="1" x14ac:dyDescent="0.25">
      <c r="A6" s="876"/>
      <c r="B6" s="268" t="s">
        <v>14</v>
      </c>
      <c r="C6" s="281">
        <v>4.45</v>
      </c>
      <c r="D6" s="282">
        <f t="shared" ref="D6:D40" si="0">RANK(C6,C$5:C$40)</f>
        <v>29</v>
      </c>
      <c r="E6" s="283">
        <v>263.67</v>
      </c>
      <c r="F6" s="284">
        <v>1.8</v>
      </c>
      <c r="G6" s="250"/>
      <c r="H6" s="281">
        <v>3.97</v>
      </c>
      <c r="I6" s="282">
        <f t="shared" ref="I6:I40" si="1">RANK(H6,H$5:H$40)</f>
        <v>10</v>
      </c>
      <c r="J6" s="283">
        <v>257</v>
      </c>
      <c r="K6" s="284">
        <v>5.66</v>
      </c>
      <c r="L6" s="284">
        <v>27.2</v>
      </c>
      <c r="M6" s="283">
        <v>80.67</v>
      </c>
      <c r="N6" s="285"/>
      <c r="O6" s="284">
        <v>3.53</v>
      </c>
      <c r="P6" s="282">
        <f t="shared" ref="P6:P40" si="2">RANK(O6,O$5:O$40)</f>
        <v>22</v>
      </c>
      <c r="Q6" s="283">
        <v>174</v>
      </c>
      <c r="R6" s="284">
        <v>2.63</v>
      </c>
      <c r="S6" s="284">
        <v>24.2</v>
      </c>
      <c r="T6" s="283">
        <v>78</v>
      </c>
      <c r="U6" s="285"/>
      <c r="V6" s="876"/>
      <c r="W6" s="275" t="s">
        <v>14</v>
      </c>
      <c r="X6" s="281">
        <v>4.08</v>
      </c>
      <c r="Y6" s="282">
        <f t="shared" ref="Y6:Y39" si="3">RANK(X6,X$5:X$40)</f>
        <v>9</v>
      </c>
      <c r="Z6" s="283">
        <v>105</v>
      </c>
      <c r="AA6" s="284">
        <v>3.63</v>
      </c>
      <c r="AB6" s="284">
        <v>22.37</v>
      </c>
      <c r="AC6" s="283">
        <v>76</v>
      </c>
      <c r="AD6" s="250"/>
      <c r="AE6" s="281">
        <v>4.49</v>
      </c>
      <c r="AF6" s="282">
        <f t="shared" ref="AF6:AF40" si="4">RANK(AE6,AE$5:AE$40)</f>
        <v>20</v>
      </c>
      <c r="AG6" s="283">
        <v>260</v>
      </c>
      <c r="AH6" s="283">
        <v>179.56</v>
      </c>
      <c r="AI6" s="284">
        <v>21.33</v>
      </c>
      <c r="AJ6" s="283">
        <v>88.67</v>
      </c>
      <c r="AK6" s="285"/>
      <c r="AL6" s="281">
        <v>4</v>
      </c>
      <c r="AM6" s="282">
        <f t="shared" ref="AM6:AM40" si="5">RANK(AL6,AL$5:AL$40)</f>
        <v>27</v>
      </c>
      <c r="AN6" s="283">
        <v>246</v>
      </c>
      <c r="AO6" s="284">
        <v>3.69</v>
      </c>
      <c r="AP6" s="284">
        <v>25.32</v>
      </c>
      <c r="AQ6" s="283">
        <v>91.67</v>
      </c>
      <c r="AR6" s="278"/>
      <c r="AS6" s="876"/>
      <c r="AT6" s="268" t="s">
        <v>14</v>
      </c>
      <c r="AU6" s="281">
        <v>5.69</v>
      </c>
      <c r="AV6" s="282">
        <f t="shared" ref="AV6:AV40" si="6">RANK(AU6,AU$5:AU$40)</f>
        <v>22</v>
      </c>
      <c r="AW6" s="283">
        <v>314.83</v>
      </c>
      <c r="AX6" s="284">
        <v>4.59</v>
      </c>
      <c r="AY6" s="284">
        <v>21.57</v>
      </c>
      <c r="AZ6" s="283">
        <v>105.67</v>
      </c>
      <c r="BA6" s="252"/>
      <c r="BB6" s="281">
        <v>5.68</v>
      </c>
      <c r="BC6" s="282">
        <f t="shared" ref="BC6:BC39" si="7">RANK(BB6,BB$5:BB$40)</f>
        <v>17</v>
      </c>
      <c r="BD6" s="283">
        <v>283</v>
      </c>
      <c r="BE6" s="284">
        <v>5.0599999999999996</v>
      </c>
      <c r="BF6" s="284">
        <v>22.09</v>
      </c>
      <c r="BG6" s="283">
        <v>94.67</v>
      </c>
      <c r="BH6" s="252"/>
      <c r="BI6" s="281">
        <v>2.56</v>
      </c>
      <c r="BJ6" s="282">
        <f t="shared" ref="BJ6:BJ39" si="8">RANK(BI6,BI$5:BI$40)</f>
        <v>28</v>
      </c>
      <c r="BK6" s="283">
        <v>239.33</v>
      </c>
      <c r="BL6" s="284">
        <v>3.37</v>
      </c>
      <c r="BM6" s="284">
        <v>26.3</v>
      </c>
      <c r="BN6" s="283">
        <v>95</v>
      </c>
      <c r="BO6" s="278"/>
      <c r="BP6" s="876"/>
      <c r="BQ6" s="268" t="s">
        <v>14</v>
      </c>
      <c r="BR6" s="281">
        <v>5.28</v>
      </c>
      <c r="BS6" s="282">
        <f t="shared" ref="BS6:BS40" si="9">RANK(BR6,BR$5:BR$40)</f>
        <v>27</v>
      </c>
      <c r="BT6" s="283">
        <v>259.33</v>
      </c>
      <c r="BU6" s="284">
        <v>3.58</v>
      </c>
      <c r="BV6" s="284">
        <v>20.67</v>
      </c>
      <c r="BW6" s="283">
        <v>98</v>
      </c>
      <c r="BX6" s="252"/>
      <c r="BY6" s="281">
        <v>5.81</v>
      </c>
      <c r="BZ6" s="282">
        <f t="shared" ref="BZ6:BZ40" si="10">RANK(BY6,BY$5:BY$40)</f>
        <v>32</v>
      </c>
      <c r="CA6" s="283">
        <v>195.33</v>
      </c>
      <c r="CB6" s="284">
        <v>3.91</v>
      </c>
      <c r="CC6" s="284">
        <v>19.27</v>
      </c>
      <c r="CD6" s="252"/>
      <c r="CE6" s="281">
        <v>3.51</v>
      </c>
      <c r="CF6" s="282">
        <f t="shared" ref="CF6:CF40" si="11">RANK(CE6,CE$5:CE$40)</f>
        <v>24</v>
      </c>
      <c r="CG6" s="283">
        <v>228.67</v>
      </c>
      <c r="CH6" s="284">
        <v>24.57</v>
      </c>
      <c r="CI6" s="283">
        <v>80.33</v>
      </c>
      <c r="CJ6" s="252"/>
      <c r="CK6" s="876"/>
      <c r="CL6" s="268" t="s">
        <v>14</v>
      </c>
      <c r="CM6" s="281">
        <v>5.26</v>
      </c>
      <c r="CN6" s="282">
        <f t="shared" ref="CN6:CN40" si="12">RANK(CM6,CM$5:CM$40)</f>
        <v>15</v>
      </c>
      <c r="CO6" s="283">
        <v>169.33</v>
      </c>
      <c r="CP6" s="283">
        <v>229.11</v>
      </c>
      <c r="CQ6" s="284">
        <v>24.23</v>
      </c>
      <c r="CR6" s="283">
        <v>84.67</v>
      </c>
      <c r="CS6" s="278"/>
      <c r="CT6" s="281">
        <v>4.53</v>
      </c>
      <c r="CU6" s="282">
        <f t="shared" ref="CU6:CU40" si="13">RANK(CT6,CT$5:CT$40)</f>
        <v>19</v>
      </c>
      <c r="CV6" s="283">
        <v>185</v>
      </c>
      <c r="CW6" s="284">
        <v>29.45</v>
      </c>
      <c r="CX6" s="284">
        <v>21.42</v>
      </c>
      <c r="CY6" s="283">
        <v>96</v>
      </c>
      <c r="CZ6" s="278"/>
      <c r="DA6" s="278">
        <f t="shared" ref="DA6:DA40" si="14">AVERAGE(C6,O6,BB6,AL6,H6,X6,BI6,CM6,CE6,AU6,BY6,BR6,AE6,CT6)</f>
        <v>4.4885714285714284</v>
      </c>
      <c r="DB6" s="279">
        <f t="shared" ref="DB6:DB40" si="15">RANK(DA6,DA$5:DA$40)</f>
        <v>24</v>
      </c>
    </row>
    <row r="7" spans="1:106" s="280" customFormat="1" ht="12.75" customHeight="1" x14ac:dyDescent="0.25">
      <c r="A7" s="876"/>
      <c r="B7" s="268" t="s">
        <v>15</v>
      </c>
      <c r="C7" s="281">
        <v>4.38</v>
      </c>
      <c r="D7" s="282">
        <f t="shared" si="0"/>
        <v>31</v>
      </c>
      <c r="E7" s="283">
        <v>259.33</v>
      </c>
      <c r="F7" s="284">
        <v>1.78</v>
      </c>
      <c r="G7" s="250"/>
      <c r="H7" s="281">
        <v>3.22</v>
      </c>
      <c r="I7" s="282">
        <f t="shared" si="1"/>
        <v>28</v>
      </c>
      <c r="J7" s="283">
        <v>230</v>
      </c>
      <c r="K7" s="284">
        <v>4.33</v>
      </c>
      <c r="L7" s="284">
        <v>23.87</v>
      </c>
      <c r="M7" s="283">
        <v>78.67</v>
      </c>
      <c r="N7" s="285"/>
      <c r="O7" s="284">
        <v>3.62</v>
      </c>
      <c r="P7" s="282">
        <f t="shared" si="2"/>
        <v>20</v>
      </c>
      <c r="Q7" s="283">
        <v>184.33</v>
      </c>
      <c r="R7" s="284">
        <v>3.07</v>
      </c>
      <c r="S7" s="284">
        <v>22.2</v>
      </c>
      <c r="T7" s="283">
        <v>81</v>
      </c>
      <c r="U7" s="285"/>
      <c r="V7" s="876"/>
      <c r="W7" s="275" t="s">
        <v>15</v>
      </c>
      <c r="X7" s="281">
        <v>4.71</v>
      </c>
      <c r="Y7" s="282">
        <f t="shared" si="3"/>
        <v>2</v>
      </c>
      <c r="Z7" s="283">
        <v>109.33</v>
      </c>
      <c r="AA7" s="284">
        <v>3.77</v>
      </c>
      <c r="AB7" s="284">
        <v>24.67</v>
      </c>
      <c r="AC7" s="283">
        <v>80.67</v>
      </c>
      <c r="AD7" s="250"/>
      <c r="AE7" s="281">
        <v>5.21</v>
      </c>
      <c r="AF7" s="282">
        <f t="shared" si="4"/>
        <v>6</v>
      </c>
      <c r="AG7" s="283">
        <v>290</v>
      </c>
      <c r="AH7" s="283">
        <v>174.32</v>
      </c>
      <c r="AI7" s="284">
        <v>31.82</v>
      </c>
      <c r="AJ7" s="283">
        <v>94</v>
      </c>
      <c r="AK7" s="285"/>
      <c r="AL7" s="281">
        <v>4.3099999999999996</v>
      </c>
      <c r="AM7" s="282">
        <f t="shared" si="5"/>
        <v>24</v>
      </c>
      <c r="AN7" s="283">
        <v>264</v>
      </c>
      <c r="AO7" s="284">
        <v>3.9</v>
      </c>
      <c r="AP7" s="284">
        <v>26.69</v>
      </c>
      <c r="AQ7" s="283">
        <v>91.67</v>
      </c>
      <c r="AR7" s="278"/>
      <c r="AS7" s="876"/>
      <c r="AT7" s="268" t="s">
        <v>15</v>
      </c>
      <c r="AU7" s="281">
        <v>5.88</v>
      </c>
      <c r="AV7" s="282">
        <f t="shared" si="6"/>
        <v>16</v>
      </c>
      <c r="AW7" s="283">
        <v>327.5</v>
      </c>
      <c r="AX7" s="284">
        <v>3.98</v>
      </c>
      <c r="AY7" s="284">
        <v>29.83</v>
      </c>
      <c r="AZ7" s="283">
        <v>92.33</v>
      </c>
      <c r="BA7" s="252"/>
      <c r="BB7" s="281">
        <v>5.41</v>
      </c>
      <c r="BC7" s="282">
        <f t="shared" si="7"/>
        <v>20</v>
      </c>
      <c r="BD7" s="283">
        <v>306</v>
      </c>
      <c r="BE7" s="284">
        <v>4.3499999999999996</v>
      </c>
      <c r="BF7" s="284">
        <v>28.46</v>
      </c>
      <c r="BG7" s="283">
        <v>91</v>
      </c>
      <c r="BH7" s="252"/>
      <c r="BI7" s="281">
        <v>2.57</v>
      </c>
      <c r="BJ7" s="282">
        <f t="shared" si="8"/>
        <v>26</v>
      </c>
      <c r="BK7" s="283">
        <v>238.67</v>
      </c>
      <c r="BL7" s="284">
        <v>3.32</v>
      </c>
      <c r="BM7" s="284">
        <v>26.37</v>
      </c>
      <c r="BN7" s="283">
        <v>87</v>
      </c>
      <c r="BO7" s="278"/>
      <c r="BP7" s="876"/>
      <c r="BQ7" s="268" t="s">
        <v>15</v>
      </c>
      <c r="BR7" s="281">
        <v>5.03</v>
      </c>
      <c r="BS7" s="282">
        <f t="shared" si="9"/>
        <v>31</v>
      </c>
      <c r="BT7" s="283">
        <v>235.67</v>
      </c>
      <c r="BU7" s="284">
        <v>3.74</v>
      </c>
      <c r="BV7" s="284">
        <v>28.9</v>
      </c>
      <c r="BW7" s="283">
        <v>93.33</v>
      </c>
      <c r="BX7" s="252"/>
      <c r="BY7" s="281">
        <v>5.85</v>
      </c>
      <c r="BZ7" s="282">
        <f t="shared" si="10"/>
        <v>31</v>
      </c>
      <c r="CA7" s="283">
        <v>200.33</v>
      </c>
      <c r="CB7" s="284">
        <v>3.95</v>
      </c>
      <c r="CC7" s="284">
        <v>31.77</v>
      </c>
      <c r="CD7" s="252"/>
      <c r="CE7" s="281">
        <v>3</v>
      </c>
      <c r="CF7" s="282">
        <f t="shared" si="11"/>
        <v>31</v>
      </c>
      <c r="CG7" s="283">
        <v>195</v>
      </c>
      <c r="CH7" s="284">
        <v>24.17</v>
      </c>
      <c r="CI7" s="283">
        <v>75.33</v>
      </c>
      <c r="CJ7" s="252"/>
      <c r="CK7" s="876"/>
      <c r="CL7" s="268" t="s">
        <v>15</v>
      </c>
      <c r="CM7" s="281">
        <v>4.24</v>
      </c>
      <c r="CN7" s="282">
        <f t="shared" si="12"/>
        <v>30</v>
      </c>
      <c r="CO7" s="283">
        <v>185</v>
      </c>
      <c r="CP7" s="283">
        <v>224.67</v>
      </c>
      <c r="CQ7" s="284">
        <v>25.37</v>
      </c>
      <c r="CR7" s="283">
        <v>84.33</v>
      </c>
      <c r="CS7" s="278"/>
      <c r="CT7" s="281">
        <v>3.43</v>
      </c>
      <c r="CU7" s="282">
        <f t="shared" si="13"/>
        <v>24</v>
      </c>
      <c r="CV7" s="283">
        <v>173.67</v>
      </c>
      <c r="CW7" s="284">
        <v>29.64</v>
      </c>
      <c r="CX7" s="284">
        <v>27.84</v>
      </c>
      <c r="CY7" s="283">
        <v>94.33</v>
      </c>
      <c r="CZ7" s="278"/>
      <c r="DA7" s="278">
        <f t="shared" si="14"/>
        <v>4.3471428571428579</v>
      </c>
      <c r="DB7" s="279">
        <f t="shared" si="15"/>
        <v>28</v>
      </c>
    </row>
    <row r="8" spans="1:106" s="280" customFormat="1" ht="12.75" customHeight="1" x14ac:dyDescent="0.25">
      <c r="A8" s="876"/>
      <c r="B8" s="268" t="s">
        <v>16</v>
      </c>
      <c r="C8" s="281">
        <v>4.6500000000000004</v>
      </c>
      <c r="D8" s="282">
        <f t="shared" si="0"/>
        <v>24</v>
      </c>
      <c r="E8" s="283">
        <v>281.33</v>
      </c>
      <c r="F8" s="284">
        <v>2.14</v>
      </c>
      <c r="G8" s="250"/>
      <c r="H8" s="281">
        <v>3.53</v>
      </c>
      <c r="I8" s="282">
        <f t="shared" si="1"/>
        <v>18</v>
      </c>
      <c r="J8" s="283">
        <v>251.33</v>
      </c>
      <c r="K8" s="284">
        <v>5.22</v>
      </c>
      <c r="L8" s="284">
        <v>25.6</v>
      </c>
      <c r="M8" s="283">
        <v>78.33</v>
      </c>
      <c r="N8" s="285"/>
      <c r="O8" s="284">
        <v>3.3</v>
      </c>
      <c r="P8" s="282">
        <f t="shared" si="2"/>
        <v>28</v>
      </c>
      <c r="Q8" s="283">
        <v>207</v>
      </c>
      <c r="R8" s="284">
        <v>2.2000000000000002</v>
      </c>
      <c r="S8" s="284">
        <v>21.53</v>
      </c>
      <c r="T8" s="283">
        <v>77.33</v>
      </c>
      <c r="U8" s="285"/>
      <c r="V8" s="876"/>
      <c r="W8" s="275" t="s">
        <v>16</v>
      </c>
      <c r="X8" s="281">
        <v>3.77</v>
      </c>
      <c r="Y8" s="282">
        <f t="shared" si="3"/>
        <v>16</v>
      </c>
      <c r="Z8" s="283">
        <v>102.33</v>
      </c>
      <c r="AA8" s="284">
        <v>3.57</v>
      </c>
      <c r="AB8" s="284">
        <v>23.43</v>
      </c>
      <c r="AC8" s="283">
        <v>82.67</v>
      </c>
      <c r="AD8" s="250"/>
      <c r="AE8" s="281">
        <v>5.53</v>
      </c>
      <c r="AF8" s="282">
        <f t="shared" si="4"/>
        <v>4</v>
      </c>
      <c r="AG8" s="283">
        <v>263.33</v>
      </c>
      <c r="AH8" s="283">
        <v>163.56</v>
      </c>
      <c r="AI8" s="284">
        <v>25.14</v>
      </c>
      <c r="AJ8" s="283">
        <v>92</v>
      </c>
      <c r="AK8" s="285"/>
      <c r="AL8" s="281">
        <v>4.53</v>
      </c>
      <c r="AM8" s="282">
        <f t="shared" si="5"/>
        <v>22</v>
      </c>
      <c r="AN8" s="283">
        <v>264.67</v>
      </c>
      <c r="AO8" s="284">
        <v>4.0999999999999996</v>
      </c>
      <c r="AP8" s="284">
        <v>27.46</v>
      </c>
      <c r="AQ8" s="283">
        <v>88.33</v>
      </c>
      <c r="AR8" s="278"/>
      <c r="AS8" s="876"/>
      <c r="AT8" s="268" t="s">
        <v>16</v>
      </c>
      <c r="AU8" s="281">
        <v>5.66</v>
      </c>
      <c r="AV8" s="282">
        <f t="shared" si="6"/>
        <v>23</v>
      </c>
      <c r="AW8" s="283">
        <v>348.33</v>
      </c>
      <c r="AX8" s="284">
        <v>3.74</v>
      </c>
      <c r="AY8" s="284">
        <v>23.67</v>
      </c>
      <c r="AZ8" s="283">
        <v>92.33</v>
      </c>
      <c r="BA8" s="252"/>
      <c r="BB8" s="281">
        <v>6.25</v>
      </c>
      <c r="BC8" s="282">
        <f t="shared" si="7"/>
        <v>8</v>
      </c>
      <c r="BD8" s="283">
        <v>325.33</v>
      </c>
      <c r="BE8" s="284">
        <v>3.53</v>
      </c>
      <c r="BF8" s="284">
        <v>23.64</v>
      </c>
      <c r="BG8" s="283">
        <v>91</v>
      </c>
      <c r="BH8" s="252"/>
      <c r="BI8" s="281">
        <v>2.71</v>
      </c>
      <c r="BJ8" s="282">
        <f t="shared" si="8"/>
        <v>21</v>
      </c>
      <c r="BK8" s="283">
        <v>244</v>
      </c>
      <c r="BL8" s="284">
        <v>3.4</v>
      </c>
      <c r="BM8" s="284">
        <v>26.42</v>
      </c>
      <c r="BN8" s="283">
        <v>91.33</v>
      </c>
      <c r="BO8" s="278"/>
      <c r="BP8" s="876"/>
      <c r="BQ8" s="268" t="s">
        <v>16</v>
      </c>
      <c r="BR8" s="281">
        <v>5.56</v>
      </c>
      <c r="BS8" s="282">
        <f t="shared" si="9"/>
        <v>17</v>
      </c>
      <c r="BT8" s="283">
        <v>321</v>
      </c>
      <c r="BU8" s="284">
        <v>3.44</v>
      </c>
      <c r="BV8" s="284">
        <v>24.07</v>
      </c>
      <c r="BW8" s="283">
        <v>96</v>
      </c>
      <c r="BX8" s="252"/>
      <c r="BY8" s="281">
        <v>5.9</v>
      </c>
      <c r="BZ8" s="282">
        <f t="shared" si="10"/>
        <v>30</v>
      </c>
      <c r="CA8" s="283">
        <v>205.33</v>
      </c>
      <c r="CB8" s="284">
        <v>3.76</v>
      </c>
      <c r="CC8" s="284">
        <v>22.71</v>
      </c>
      <c r="CD8" s="252"/>
      <c r="CE8" s="281">
        <v>3.64</v>
      </c>
      <c r="CF8" s="282">
        <f t="shared" si="11"/>
        <v>18</v>
      </c>
      <c r="CG8" s="283">
        <v>237</v>
      </c>
      <c r="CH8" s="284">
        <v>24.68</v>
      </c>
      <c r="CI8" s="283">
        <v>81.67</v>
      </c>
      <c r="CJ8" s="252"/>
      <c r="CK8" s="876"/>
      <c r="CL8" s="268" t="s">
        <v>16</v>
      </c>
      <c r="CM8" s="281">
        <v>5.4</v>
      </c>
      <c r="CN8" s="282">
        <f t="shared" si="12"/>
        <v>13</v>
      </c>
      <c r="CO8" s="283">
        <v>181.67</v>
      </c>
      <c r="CP8" s="283">
        <v>195.44</v>
      </c>
      <c r="CQ8" s="284">
        <v>23.23</v>
      </c>
      <c r="CR8" s="283">
        <v>83</v>
      </c>
      <c r="CS8" s="278"/>
      <c r="CT8" s="281">
        <v>5</v>
      </c>
      <c r="CU8" s="282">
        <f t="shared" si="13"/>
        <v>15</v>
      </c>
      <c r="CV8" s="283">
        <v>231</v>
      </c>
      <c r="CW8" s="284">
        <v>19.47</v>
      </c>
      <c r="CX8" s="284">
        <v>22.95</v>
      </c>
      <c r="CY8" s="283">
        <v>90.33</v>
      </c>
      <c r="CZ8" s="278"/>
      <c r="DA8" s="278">
        <f t="shared" si="14"/>
        <v>4.6735714285714289</v>
      </c>
      <c r="DB8" s="279">
        <f t="shared" si="15"/>
        <v>18</v>
      </c>
    </row>
    <row r="9" spans="1:106" s="280" customFormat="1" ht="12.75" customHeight="1" x14ac:dyDescent="0.25">
      <c r="A9" s="876"/>
      <c r="B9" s="268" t="s">
        <v>56</v>
      </c>
      <c r="C9" s="281">
        <v>4.8</v>
      </c>
      <c r="D9" s="282">
        <f t="shared" si="0"/>
        <v>21</v>
      </c>
      <c r="E9" s="283">
        <v>284.33</v>
      </c>
      <c r="F9" s="284">
        <v>2.2599999999999998</v>
      </c>
      <c r="G9" s="250"/>
      <c r="H9" s="281">
        <v>3.5</v>
      </c>
      <c r="I9" s="282">
        <f t="shared" si="1"/>
        <v>20</v>
      </c>
      <c r="J9" s="283">
        <v>251</v>
      </c>
      <c r="K9" s="284">
        <v>5.22</v>
      </c>
      <c r="L9" s="284">
        <v>26.4</v>
      </c>
      <c r="M9" s="283">
        <v>80.67</v>
      </c>
      <c r="N9" s="285"/>
      <c r="O9" s="284">
        <v>3.34</v>
      </c>
      <c r="P9" s="282">
        <f t="shared" si="2"/>
        <v>26</v>
      </c>
      <c r="Q9" s="283">
        <v>207</v>
      </c>
      <c r="R9" s="284">
        <v>2.8</v>
      </c>
      <c r="S9" s="284">
        <v>27.27</v>
      </c>
      <c r="T9" s="283">
        <v>77</v>
      </c>
      <c r="U9" s="285"/>
      <c r="V9" s="876"/>
      <c r="W9" s="275" t="s">
        <v>56</v>
      </c>
      <c r="X9" s="281">
        <v>3.95</v>
      </c>
      <c r="Y9" s="282">
        <f t="shared" si="3"/>
        <v>10</v>
      </c>
      <c r="Z9" s="283">
        <v>106</v>
      </c>
      <c r="AA9" s="284">
        <v>3.4</v>
      </c>
      <c r="AB9" s="284">
        <v>20.329999999999998</v>
      </c>
      <c r="AC9" s="283">
        <v>76</v>
      </c>
      <c r="AD9" s="250"/>
      <c r="AE9" s="281">
        <v>4.01</v>
      </c>
      <c r="AF9" s="282">
        <f t="shared" si="4"/>
        <v>29</v>
      </c>
      <c r="AG9" s="283">
        <v>210</v>
      </c>
      <c r="AH9" s="283">
        <v>195.68</v>
      </c>
      <c r="AI9" s="284">
        <v>25.61</v>
      </c>
      <c r="AJ9" s="283">
        <v>96.67</v>
      </c>
      <c r="AK9" s="285"/>
      <c r="AL9" s="281">
        <v>5.05</v>
      </c>
      <c r="AM9" s="282">
        <f t="shared" si="5"/>
        <v>14</v>
      </c>
      <c r="AN9" s="283">
        <v>313.33</v>
      </c>
      <c r="AO9" s="284">
        <v>4.97</v>
      </c>
      <c r="AP9" s="284">
        <v>33.42</v>
      </c>
      <c r="AQ9" s="283">
        <v>87</v>
      </c>
      <c r="AR9" s="278"/>
      <c r="AS9" s="876"/>
      <c r="AT9" s="268" t="s">
        <v>56</v>
      </c>
      <c r="AU9" s="281">
        <v>6.03</v>
      </c>
      <c r="AV9" s="282">
        <f t="shared" si="6"/>
        <v>13</v>
      </c>
      <c r="AW9" s="283">
        <v>319.17</v>
      </c>
      <c r="AX9" s="284">
        <v>5.52</v>
      </c>
      <c r="AY9" s="284">
        <v>25.08</v>
      </c>
      <c r="AZ9" s="283">
        <v>93.33</v>
      </c>
      <c r="BA9" s="252"/>
      <c r="BB9" s="281">
        <v>5.74</v>
      </c>
      <c r="BC9" s="282">
        <f t="shared" si="7"/>
        <v>16</v>
      </c>
      <c r="BD9" s="283">
        <v>296.33</v>
      </c>
      <c r="BE9" s="284">
        <v>5.17</v>
      </c>
      <c r="BF9" s="284">
        <v>25.75</v>
      </c>
      <c r="BG9" s="283">
        <v>93.67</v>
      </c>
      <c r="BH9" s="252"/>
      <c r="BI9" s="281">
        <v>2.5</v>
      </c>
      <c r="BJ9" s="282">
        <f t="shared" si="8"/>
        <v>30</v>
      </c>
      <c r="BK9" s="283">
        <v>238</v>
      </c>
      <c r="BL9" s="284">
        <v>3.39</v>
      </c>
      <c r="BM9" s="284">
        <v>26.31</v>
      </c>
      <c r="BN9" s="283">
        <v>83.67</v>
      </c>
      <c r="BO9" s="278"/>
      <c r="BP9" s="876"/>
      <c r="BQ9" s="268" t="s">
        <v>56</v>
      </c>
      <c r="BR9" s="281">
        <v>5.38</v>
      </c>
      <c r="BS9" s="282">
        <f t="shared" si="9"/>
        <v>23</v>
      </c>
      <c r="BT9" s="283">
        <v>272.67</v>
      </c>
      <c r="BU9" s="284">
        <v>3.97</v>
      </c>
      <c r="BV9" s="284">
        <v>25.5</v>
      </c>
      <c r="BW9" s="283">
        <v>95.33</v>
      </c>
      <c r="BX9" s="252"/>
      <c r="BY9" s="281">
        <v>6.27</v>
      </c>
      <c r="BZ9" s="282">
        <f t="shared" si="10"/>
        <v>25</v>
      </c>
      <c r="CA9" s="283">
        <v>224.33</v>
      </c>
      <c r="CB9" s="284">
        <v>6.83</v>
      </c>
      <c r="CC9" s="284">
        <v>25.34</v>
      </c>
      <c r="CD9" s="252"/>
      <c r="CE9" s="281">
        <v>3.52</v>
      </c>
      <c r="CF9" s="282">
        <f t="shared" si="11"/>
        <v>23</v>
      </c>
      <c r="CG9" s="283">
        <v>225</v>
      </c>
      <c r="CH9" s="284">
        <v>24.6</v>
      </c>
      <c r="CI9" s="283">
        <v>81.33</v>
      </c>
      <c r="CJ9" s="252"/>
      <c r="CK9" s="876"/>
      <c r="CL9" s="268" t="s">
        <v>56</v>
      </c>
      <c r="CM9" s="281">
        <v>4.0599999999999996</v>
      </c>
      <c r="CN9" s="282">
        <f t="shared" si="12"/>
        <v>31</v>
      </c>
      <c r="CO9" s="283">
        <v>172.33</v>
      </c>
      <c r="CP9" s="283">
        <v>186.22</v>
      </c>
      <c r="CQ9" s="284">
        <v>28.67</v>
      </c>
      <c r="CR9" s="283">
        <v>84</v>
      </c>
      <c r="CS9" s="278"/>
      <c r="CT9" s="281">
        <v>5.36</v>
      </c>
      <c r="CU9" s="282">
        <f t="shared" si="13"/>
        <v>9</v>
      </c>
      <c r="CV9" s="283">
        <v>169.33</v>
      </c>
      <c r="CW9" s="284">
        <v>35.159999999999997</v>
      </c>
      <c r="CX9" s="284">
        <v>35.04</v>
      </c>
      <c r="CY9" s="283">
        <v>94</v>
      </c>
      <c r="CZ9" s="278"/>
      <c r="DA9" s="278">
        <f t="shared" si="14"/>
        <v>4.5364285714285719</v>
      </c>
      <c r="DB9" s="279">
        <f t="shared" si="15"/>
        <v>22</v>
      </c>
    </row>
    <row r="10" spans="1:106" s="280" customFormat="1" ht="12.75" customHeight="1" x14ac:dyDescent="0.25">
      <c r="A10" s="876"/>
      <c r="B10" s="268" t="s">
        <v>57</v>
      </c>
      <c r="C10" s="281">
        <v>4.28</v>
      </c>
      <c r="D10" s="282">
        <f t="shared" si="0"/>
        <v>32</v>
      </c>
      <c r="E10" s="283">
        <v>231</v>
      </c>
      <c r="F10" s="284">
        <v>1.62</v>
      </c>
      <c r="G10" s="250"/>
      <c r="H10" s="281">
        <v>3.17</v>
      </c>
      <c r="I10" s="282">
        <f t="shared" si="1"/>
        <v>30</v>
      </c>
      <c r="J10" s="283">
        <v>229.67</v>
      </c>
      <c r="K10" s="284">
        <v>5.22</v>
      </c>
      <c r="L10" s="284">
        <v>23.33</v>
      </c>
      <c r="M10" s="283">
        <v>78</v>
      </c>
      <c r="N10" s="285"/>
      <c r="O10" s="284">
        <v>3.52</v>
      </c>
      <c r="P10" s="282">
        <f t="shared" si="2"/>
        <v>23</v>
      </c>
      <c r="Q10" s="283">
        <v>209</v>
      </c>
      <c r="R10" s="284">
        <v>2.41</v>
      </c>
      <c r="S10" s="284">
        <v>24.3</v>
      </c>
      <c r="T10" s="283">
        <v>72</v>
      </c>
      <c r="U10" s="285"/>
      <c r="V10" s="876"/>
      <c r="W10" s="275" t="s">
        <v>57</v>
      </c>
      <c r="X10" s="281">
        <v>3.48</v>
      </c>
      <c r="Y10" s="282">
        <f t="shared" si="3"/>
        <v>24</v>
      </c>
      <c r="Z10" s="283">
        <v>111.33</v>
      </c>
      <c r="AA10" s="284">
        <v>3.83</v>
      </c>
      <c r="AB10" s="284">
        <v>24.13</v>
      </c>
      <c r="AC10" s="283">
        <v>74.33</v>
      </c>
      <c r="AD10" s="250"/>
      <c r="AE10" s="281">
        <v>4.78</v>
      </c>
      <c r="AF10" s="282">
        <f t="shared" si="4"/>
        <v>11</v>
      </c>
      <c r="AG10" s="283">
        <v>250</v>
      </c>
      <c r="AH10" s="283">
        <v>181.74</v>
      </c>
      <c r="AI10" s="284">
        <v>33.35</v>
      </c>
      <c r="AJ10" s="283">
        <v>93.67</v>
      </c>
      <c r="AK10" s="285"/>
      <c r="AL10" s="281">
        <v>4.49</v>
      </c>
      <c r="AM10" s="282">
        <f t="shared" si="5"/>
        <v>23</v>
      </c>
      <c r="AN10" s="283">
        <v>264.33</v>
      </c>
      <c r="AO10" s="284">
        <v>3.97</v>
      </c>
      <c r="AP10" s="284">
        <v>27.05</v>
      </c>
      <c r="AQ10" s="283">
        <v>85.67</v>
      </c>
      <c r="AR10" s="278"/>
      <c r="AS10" s="876"/>
      <c r="AT10" s="268" t="s">
        <v>57</v>
      </c>
      <c r="AU10" s="281">
        <v>5.97</v>
      </c>
      <c r="AV10" s="282">
        <f t="shared" si="6"/>
        <v>14</v>
      </c>
      <c r="AW10" s="283">
        <v>330.67</v>
      </c>
      <c r="AX10" s="284">
        <v>4.92</v>
      </c>
      <c r="AY10" s="284">
        <v>31.8</v>
      </c>
      <c r="AZ10" s="283">
        <v>94.33</v>
      </c>
      <c r="BA10" s="252"/>
      <c r="BB10" s="281">
        <v>4.4000000000000004</v>
      </c>
      <c r="BC10" s="282">
        <f t="shared" si="7"/>
        <v>28</v>
      </c>
      <c r="BD10" s="283">
        <v>316</v>
      </c>
      <c r="BE10" s="284">
        <v>4.1500000000000004</v>
      </c>
      <c r="BF10" s="284">
        <v>26.94</v>
      </c>
      <c r="BG10" s="283">
        <v>87.67</v>
      </c>
      <c r="BH10" s="252"/>
      <c r="BI10" s="281">
        <v>2.65</v>
      </c>
      <c r="BJ10" s="282">
        <f t="shared" si="8"/>
        <v>23</v>
      </c>
      <c r="BK10" s="283">
        <v>220.67</v>
      </c>
      <c r="BL10" s="284">
        <v>3.15</v>
      </c>
      <c r="BM10" s="284">
        <v>26.3</v>
      </c>
      <c r="BN10" s="283">
        <v>93</v>
      </c>
      <c r="BO10" s="278"/>
      <c r="BP10" s="876"/>
      <c r="BQ10" s="268" t="s">
        <v>57</v>
      </c>
      <c r="BR10" s="281">
        <v>4.9400000000000004</v>
      </c>
      <c r="BS10" s="282">
        <f t="shared" si="9"/>
        <v>33</v>
      </c>
      <c r="BT10" s="283">
        <v>243.67</v>
      </c>
      <c r="BU10" s="284">
        <v>3.63</v>
      </c>
      <c r="BV10" s="284">
        <v>31.97</v>
      </c>
      <c r="BW10" s="283">
        <v>92</v>
      </c>
      <c r="BX10" s="252"/>
      <c r="BY10" s="281">
        <v>6.66</v>
      </c>
      <c r="BZ10" s="282">
        <f t="shared" si="10"/>
        <v>17</v>
      </c>
      <c r="CA10" s="283">
        <v>264</v>
      </c>
      <c r="CB10" s="284">
        <v>5.12</v>
      </c>
      <c r="CC10" s="284">
        <v>32.06</v>
      </c>
      <c r="CD10" s="252"/>
      <c r="CE10" s="281">
        <v>3.25</v>
      </c>
      <c r="CF10" s="282">
        <f t="shared" si="11"/>
        <v>28</v>
      </c>
      <c r="CG10" s="283">
        <v>209</v>
      </c>
      <c r="CH10" s="284">
        <v>24.38</v>
      </c>
      <c r="CI10" s="283">
        <v>75.67</v>
      </c>
      <c r="CJ10" s="252"/>
      <c r="CK10" s="876"/>
      <c r="CL10" s="268" t="s">
        <v>57</v>
      </c>
      <c r="CM10" s="281">
        <v>4.99</v>
      </c>
      <c r="CN10" s="282">
        <f t="shared" si="12"/>
        <v>21</v>
      </c>
      <c r="CO10" s="283">
        <v>182.33</v>
      </c>
      <c r="CP10" s="283">
        <v>209</v>
      </c>
      <c r="CQ10" s="284">
        <v>32.270000000000003</v>
      </c>
      <c r="CR10" s="283">
        <v>85</v>
      </c>
      <c r="CS10" s="278"/>
      <c r="CT10" s="281">
        <v>5.19</v>
      </c>
      <c r="CU10" s="282">
        <f t="shared" si="13"/>
        <v>12</v>
      </c>
      <c r="CV10" s="283">
        <v>186.33</v>
      </c>
      <c r="CW10" s="284">
        <v>27.45</v>
      </c>
      <c r="CX10" s="284">
        <v>34.68</v>
      </c>
      <c r="CY10" s="283">
        <v>95.67</v>
      </c>
      <c r="CZ10" s="278"/>
      <c r="DA10" s="278">
        <f t="shared" si="14"/>
        <v>4.4121428571428565</v>
      </c>
      <c r="DB10" s="279">
        <f t="shared" si="15"/>
        <v>26</v>
      </c>
    </row>
    <row r="11" spans="1:106" s="280" customFormat="1" ht="12.75" customHeight="1" x14ac:dyDescent="0.25">
      <c r="A11" s="876"/>
      <c r="B11" s="268" t="s">
        <v>58</v>
      </c>
      <c r="C11" s="281">
        <v>4.9400000000000004</v>
      </c>
      <c r="D11" s="282">
        <f t="shared" si="0"/>
        <v>19</v>
      </c>
      <c r="E11" s="283">
        <v>294</v>
      </c>
      <c r="F11" s="284">
        <v>2.48</v>
      </c>
      <c r="G11" s="250"/>
      <c r="H11" s="281">
        <v>3.23</v>
      </c>
      <c r="I11" s="282">
        <f t="shared" si="1"/>
        <v>27</v>
      </c>
      <c r="J11" s="283">
        <v>234</v>
      </c>
      <c r="K11" s="284">
        <v>4.4400000000000004</v>
      </c>
      <c r="L11" s="284">
        <v>23.73</v>
      </c>
      <c r="M11" s="283">
        <v>83</v>
      </c>
      <c r="N11" s="285"/>
      <c r="O11" s="284">
        <v>3.62</v>
      </c>
      <c r="P11" s="282">
        <f t="shared" si="2"/>
        <v>20</v>
      </c>
      <c r="Q11" s="283">
        <v>211.67</v>
      </c>
      <c r="R11" s="284">
        <v>2.29</v>
      </c>
      <c r="S11" s="284">
        <v>24.97</v>
      </c>
      <c r="T11" s="283">
        <v>72</v>
      </c>
      <c r="U11" s="285"/>
      <c r="V11" s="876"/>
      <c r="W11" s="275" t="s">
        <v>58</v>
      </c>
      <c r="X11" s="281">
        <v>3.55</v>
      </c>
      <c r="Y11" s="282">
        <f t="shared" si="3"/>
        <v>21</v>
      </c>
      <c r="Z11" s="283">
        <v>108.33</v>
      </c>
      <c r="AA11" s="284">
        <v>3.63</v>
      </c>
      <c r="AB11" s="284">
        <v>21.47</v>
      </c>
      <c r="AC11" s="283">
        <v>82.33</v>
      </c>
      <c r="AD11" s="250"/>
      <c r="AE11" s="281">
        <v>4.25</v>
      </c>
      <c r="AF11" s="282">
        <f t="shared" si="4"/>
        <v>25</v>
      </c>
      <c r="AG11" s="283">
        <v>226.67</v>
      </c>
      <c r="AH11" s="283">
        <v>133.33000000000001</v>
      </c>
      <c r="AI11" s="284">
        <v>23.65</v>
      </c>
      <c r="AJ11" s="283">
        <v>92.67</v>
      </c>
      <c r="AK11" s="285"/>
      <c r="AL11" s="281">
        <v>4.58</v>
      </c>
      <c r="AM11" s="282">
        <f t="shared" si="5"/>
        <v>21</v>
      </c>
      <c r="AN11" s="283">
        <v>278.33</v>
      </c>
      <c r="AO11" s="284">
        <v>4.2300000000000004</v>
      </c>
      <c r="AP11" s="284">
        <v>27.48</v>
      </c>
      <c r="AQ11" s="283">
        <v>89</v>
      </c>
      <c r="AR11" s="278"/>
      <c r="AS11" s="876"/>
      <c r="AT11" s="268" t="s">
        <v>58</v>
      </c>
      <c r="AU11" s="281">
        <v>5.34</v>
      </c>
      <c r="AV11" s="282">
        <f t="shared" si="6"/>
        <v>32</v>
      </c>
      <c r="AW11" s="283">
        <v>336.67</v>
      </c>
      <c r="AX11" s="284">
        <v>3.52</v>
      </c>
      <c r="AY11" s="284">
        <v>22.22</v>
      </c>
      <c r="AZ11" s="283">
        <v>86.67</v>
      </c>
      <c r="BA11" s="252"/>
      <c r="BB11" s="281">
        <v>4.78</v>
      </c>
      <c r="BC11" s="282">
        <f t="shared" si="7"/>
        <v>25</v>
      </c>
      <c r="BD11" s="283">
        <v>302.67</v>
      </c>
      <c r="BE11" s="284">
        <v>3.19</v>
      </c>
      <c r="BF11" s="284">
        <v>23.78</v>
      </c>
      <c r="BG11" s="283">
        <v>95.67</v>
      </c>
      <c r="BH11" s="252"/>
      <c r="BI11" s="281">
        <v>2.48</v>
      </c>
      <c r="BJ11" s="282">
        <f t="shared" si="8"/>
        <v>31</v>
      </c>
      <c r="BK11" s="283">
        <v>217.67</v>
      </c>
      <c r="BL11" s="284">
        <v>3.36</v>
      </c>
      <c r="BM11" s="284">
        <v>26.34</v>
      </c>
      <c r="BN11" s="283">
        <v>83.67</v>
      </c>
      <c r="BO11" s="278"/>
      <c r="BP11" s="876"/>
      <c r="BQ11" s="268" t="s">
        <v>58</v>
      </c>
      <c r="BR11" s="281">
        <v>5.15</v>
      </c>
      <c r="BS11" s="282">
        <f t="shared" si="9"/>
        <v>28</v>
      </c>
      <c r="BT11" s="283">
        <v>259</v>
      </c>
      <c r="BU11" s="284">
        <v>3.94</v>
      </c>
      <c r="BV11" s="284">
        <v>22.47</v>
      </c>
      <c r="BW11" s="283">
        <v>98</v>
      </c>
      <c r="BX11" s="252"/>
      <c r="BY11" s="281">
        <v>5.48</v>
      </c>
      <c r="BZ11" s="282">
        <f t="shared" si="10"/>
        <v>36</v>
      </c>
      <c r="CA11" s="283">
        <v>150.66999999999999</v>
      </c>
      <c r="CB11" s="284">
        <v>3.25</v>
      </c>
      <c r="CC11" s="284">
        <v>22.1</v>
      </c>
      <c r="CD11" s="252"/>
      <c r="CE11" s="281">
        <v>3.88</v>
      </c>
      <c r="CF11" s="282">
        <f t="shared" si="11"/>
        <v>7</v>
      </c>
      <c r="CG11" s="283">
        <v>241</v>
      </c>
      <c r="CH11" s="284">
        <v>24.72</v>
      </c>
      <c r="CI11" s="283">
        <v>80.33</v>
      </c>
      <c r="CJ11" s="252"/>
      <c r="CK11" s="876"/>
      <c r="CL11" s="268" t="s">
        <v>58</v>
      </c>
      <c r="CM11" s="281">
        <v>3.79</v>
      </c>
      <c r="CN11" s="282">
        <f t="shared" si="12"/>
        <v>33</v>
      </c>
      <c r="CO11" s="283">
        <v>166.33</v>
      </c>
      <c r="CP11" s="283">
        <v>230.89</v>
      </c>
      <c r="CQ11" s="284">
        <v>23.1</v>
      </c>
      <c r="CR11" s="283">
        <v>82.67</v>
      </c>
      <c r="CS11" s="278"/>
      <c r="CT11" s="281">
        <v>4.26</v>
      </c>
      <c r="CU11" s="282">
        <f t="shared" si="13"/>
        <v>21</v>
      </c>
      <c r="CV11" s="283">
        <v>218</v>
      </c>
      <c r="CW11" s="284">
        <v>20.04</v>
      </c>
      <c r="CX11" s="284">
        <v>20.96</v>
      </c>
      <c r="CY11" s="283">
        <v>92.67</v>
      </c>
      <c r="CZ11" s="278"/>
      <c r="DA11" s="278">
        <f t="shared" si="14"/>
        <v>4.237857142857143</v>
      </c>
      <c r="DB11" s="279">
        <f t="shared" si="15"/>
        <v>29</v>
      </c>
    </row>
    <row r="12" spans="1:106" s="280" customFormat="1" ht="12.75" customHeight="1" x14ac:dyDescent="0.25">
      <c r="A12" s="876"/>
      <c r="B12" s="268" t="s">
        <v>59</v>
      </c>
      <c r="C12" s="281">
        <v>4.6399999999999997</v>
      </c>
      <c r="D12" s="282">
        <f t="shared" si="0"/>
        <v>25</v>
      </c>
      <c r="E12" s="283">
        <v>283.33</v>
      </c>
      <c r="F12" s="284">
        <v>2.27</v>
      </c>
      <c r="G12" s="250"/>
      <c r="H12" s="281">
        <v>3.64</v>
      </c>
      <c r="I12" s="282">
        <f t="shared" si="1"/>
        <v>16</v>
      </c>
      <c r="J12" s="283">
        <v>256.33</v>
      </c>
      <c r="K12" s="284">
        <v>5.33</v>
      </c>
      <c r="L12" s="284">
        <v>27</v>
      </c>
      <c r="M12" s="283">
        <v>80.33</v>
      </c>
      <c r="N12" s="285"/>
      <c r="O12" s="284">
        <v>3.28</v>
      </c>
      <c r="P12" s="282">
        <f t="shared" si="2"/>
        <v>29</v>
      </c>
      <c r="Q12" s="283">
        <v>207.67</v>
      </c>
      <c r="R12" s="284">
        <v>3.18</v>
      </c>
      <c r="S12" s="284">
        <v>23.2</v>
      </c>
      <c r="T12" s="283">
        <v>74</v>
      </c>
      <c r="U12" s="285"/>
      <c r="V12" s="876"/>
      <c r="W12" s="275" t="s">
        <v>59</v>
      </c>
      <c r="X12" s="281">
        <v>2.52</v>
      </c>
      <c r="Y12" s="282">
        <f t="shared" si="3"/>
        <v>33</v>
      </c>
      <c r="Z12" s="283">
        <v>90</v>
      </c>
      <c r="AA12" s="284">
        <v>3.1</v>
      </c>
      <c r="AB12" s="284">
        <v>22.73</v>
      </c>
      <c r="AC12" s="283">
        <v>73.67</v>
      </c>
      <c r="AD12" s="250"/>
      <c r="AE12" s="281">
        <v>3.55</v>
      </c>
      <c r="AF12" s="282">
        <f t="shared" si="4"/>
        <v>32</v>
      </c>
      <c r="AG12" s="283">
        <v>223.33</v>
      </c>
      <c r="AH12" s="283">
        <v>177.59</v>
      </c>
      <c r="AI12" s="284">
        <v>26.31</v>
      </c>
      <c r="AJ12" s="283">
        <v>93.67</v>
      </c>
      <c r="AK12" s="285"/>
      <c r="AL12" s="281">
        <v>4.78</v>
      </c>
      <c r="AM12" s="282">
        <f t="shared" si="5"/>
        <v>19</v>
      </c>
      <c r="AN12" s="283">
        <v>284.67</v>
      </c>
      <c r="AO12" s="284">
        <v>4.42</v>
      </c>
      <c r="AP12" s="284">
        <v>27.71</v>
      </c>
      <c r="AQ12" s="283">
        <v>87</v>
      </c>
      <c r="AR12" s="278"/>
      <c r="AS12" s="876"/>
      <c r="AT12" s="268" t="s">
        <v>59</v>
      </c>
      <c r="AU12" s="281">
        <v>5.3</v>
      </c>
      <c r="AV12" s="282">
        <f t="shared" si="6"/>
        <v>34</v>
      </c>
      <c r="AW12" s="283">
        <v>315.5</v>
      </c>
      <c r="AX12" s="284">
        <v>4.47</v>
      </c>
      <c r="AY12" s="284">
        <v>25.89</v>
      </c>
      <c r="AZ12" s="283">
        <v>95</v>
      </c>
      <c r="BA12" s="252"/>
      <c r="BB12" s="281">
        <v>5.86</v>
      </c>
      <c r="BC12" s="282">
        <f t="shared" si="7"/>
        <v>15</v>
      </c>
      <c r="BD12" s="283">
        <v>297.33</v>
      </c>
      <c r="BE12" s="284">
        <v>4.08</v>
      </c>
      <c r="BF12" s="284">
        <v>22</v>
      </c>
      <c r="BG12" s="283">
        <v>94.67</v>
      </c>
      <c r="BH12" s="252"/>
      <c r="BI12" s="281">
        <v>2.66</v>
      </c>
      <c r="BJ12" s="282">
        <f t="shared" si="8"/>
        <v>22</v>
      </c>
      <c r="BK12" s="283">
        <v>238.67</v>
      </c>
      <c r="BL12" s="284">
        <v>3.32</v>
      </c>
      <c r="BM12" s="284">
        <v>26.37</v>
      </c>
      <c r="BN12" s="283">
        <v>92</v>
      </c>
      <c r="BO12" s="278"/>
      <c r="BP12" s="876"/>
      <c r="BQ12" s="268" t="s">
        <v>59</v>
      </c>
      <c r="BR12" s="281">
        <v>5.0599999999999996</v>
      </c>
      <c r="BS12" s="282">
        <f t="shared" si="9"/>
        <v>30</v>
      </c>
      <c r="BT12" s="283">
        <v>286.33</v>
      </c>
      <c r="BU12" s="284">
        <v>3.4</v>
      </c>
      <c r="BV12" s="284">
        <v>24.53</v>
      </c>
      <c r="BW12" s="283">
        <v>95</v>
      </c>
      <c r="BX12" s="252"/>
      <c r="BY12" s="281">
        <v>6.34</v>
      </c>
      <c r="BZ12" s="282">
        <f t="shared" si="10"/>
        <v>22</v>
      </c>
      <c r="CA12" s="283">
        <v>241.67</v>
      </c>
      <c r="CB12" s="284">
        <v>4.33</v>
      </c>
      <c r="CC12" s="284">
        <v>25.21</v>
      </c>
      <c r="CD12" s="252"/>
      <c r="CE12" s="281">
        <v>3.35</v>
      </c>
      <c r="CF12" s="282">
        <f t="shared" si="11"/>
        <v>26</v>
      </c>
      <c r="CG12" s="283">
        <v>219</v>
      </c>
      <c r="CH12" s="284">
        <v>24.65</v>
      </c>
      <c r="CI12" s="283">
        <v>78</v>
      </c>
      <c r="CJ12" s="252"/>
      <c r="CK12" s="876"/>
      <c r="CL12" s="268" t="s">
        <v>59</v>
      </c>
      <c r="CM12" s="281">
        <v>3.76</v>
      </c>
      <c r="CN12" s="282">
        <f t="shared" si="12"/>
        <v>34</v>
      </c>
      <c r="CO12" s="283">
        <v>166</v>
      </c>
      <c r="CP12" s="283">
        <v>240.33</v>
      </c>
      <c r="CQ12" s="284">
        <v>25.93</v>
      </c>
      <c r="CR12" s="283">
        <v>82.67</v>
      </c>
      <c r="CS12" s="278"/>
      <c r="CT12" s="281">
        <v>3.18</v>
      </c>
      <c r="CU12" s="282">
        <f t="shared" si="13"/>
        <v>28</v>
      </c>
      <c r="CV12" s="283">
        <v>189.33</v>
      </c>
      <c r="CW12" s="284">
        <v>29.84</v>
      </c>
      <c r="CX12" s="284">
        <v>28.02</v>
      </c>
      <c r="CY12" s="283">
        <v>93.33</v>
      </c>
      <c r="CZ12" s="278"/>
      <c r="DA12" s="278">
        <f t="shared" si="14"/>
        <v>4.137142857142857</v>
      </c>
      <c r="DB12" s="279">
        <f t="shared" si="15"/>
        <v>32</v>
      </c>
    </row>
    <row r="13" spans="1:106" s="280" customFormat="1" ht="12.75" customHeight="1" x14ac:dyDescent="0.25">
      <c r="A13" s="876"/>
      <c r="B13" s="268" t="s">
        <v>99</v>
      </c>
      <c r="C13" s="281">
        <v>4.17</v>
      </c>
      <c r="D13" s="282">
        <f t="shared" si="0"/>
        <v>35</v>
      </c>
      <c r="E13" s="283">
        <v>229.33</v>
      </c>
      <c r="F13" s="284">
        <v>1.67</v>
      </c>
      <c r="G13" s="250"/>
      <c r="H13" s="281">
        <v>3.35</v>
      </c>
      <c r="I13" s="282">
        <f t="shared" si="1"/>
        <v>24</v>
      </c>
      <c r="J13" s="283">
        <v>238.33</v>
      </c>
      <c r="K13" s="284">
        <v>4.7699999999999996</v>
      </c>
      <c r="L13" s="284">
        <v>24.8</v>
      </c>
      <c r="M13" s="283">
        <v>82.67</v>
      </c>
      <c r="N13" s="285"/>
      <c r="O13" s="284">
        <v>3.5</v>
      </c>
      <c r="P13" s="282">
        <f t="shared" si="2"/>
        <v>24</v>
      </c>
      <c r="Q13" s="283">
        <v>189.67</v>
      </c>
      <c r="R13" s="284">
        <v>2.69</v>
      </c>
      <c r="S13" s="284">
        <v>24.3</v>
      </c>
      <c r="T13" s="283">
        <v>71.67</v>
      </c>
      <c r="U13" s="285"/>
      <c r="V13" s="876"/>
      <c r="W13" s="275" t="s">
        <v>99</v>
      </c>
      <c r="X13" s="281">
        <v>2.2599999999999998</v>
      </c>
      <c r="Y13" s="282">
        <f t="shared" si="3"/>
        <v>34</v>
      </c>
      <c r="Z13" s="283">
        <v>93</v>
      </c>
      <c r="AA13" s="284">
        <v>3.07</v>
      </c>
      <c r="AB13" s="284">
        <v>21.77</v>
      </c>
      <c r="AC13" s="283">
        <v>74.33</v>
      </c>
      <c r="AD13" s="250"/>
      <c r="AE13" s="281">
        <v>4.4000000000000004</v>
      </c>
      <c r="AF13" s="282">
        <f t="shared" si="4"/>
        <v>22</v>
      </c>
      <c r="AG13" s="283">
        <v>240</v>
      </c>
      <c r="AH13" s="283">
        <v>179.03</v>
      </c>
      <c r="AI13" s="284">
        <v>28.56</v>
      </c>
      <c r="AJ13" s="283">
        <v>86.67</v>
      </c>
      <c r="AK13" s="285"/>
      <c r="AL13" s="281">
        <v>4.8899999999999997</v>
      </c>
      <c r="AM13" s="282">
        <f t="shared" si="5"/>
        <v>16</v>
      </c>
      <c r="AN13" s="283">
        <v>291.67</v>
      </c>
      <c r="AO13" s="284">
        <v>4.74</v>
      </c>
      <c r="AP13" s="284">
        <v>27.92</v>
      </c>
      <c r="AQ13" s="283">
        <v>90.33</v>
      </c>
      <c r="AR13" s="278"/>
      <c r="AS13" s="876"/>
      <c r="AT13" s="268" t="s">
        <v>99</v>
      </c>
      <c r="AU13" s="281">
        <v>5.56</v>
      </c>
      <c r="AV13" s="282">
        <f t="shared" si="6"/>
        <v>27</v>
      </c>
      <c r="AW13" s="283">
        <v>339.17</v>
      </c>
      <c r="AX13" s="284">
        <v>4.05</v>
      </c>
      <c r="AY13" s="284">
        <v>26.86</v>
      </c>
      <c r="AZ13" s="283">
        <v>104.67</v>
      </c>
      <c r="BA13" s="252"/>
      <c r="BB13" s="281">
        <v>6.95</v>
      </c>
      <c r="BC13" s="282">
        <f t="shared" si="7"/>
        <v>3</v>
      </c>
      <c r="BD13" s="283">
        <v>321.67</v>
      </c>
      <c r="BE13" s="284">
        <v>4.92</v>
      </c>
      <c r="BF13" s="284">
        <v>26</v>
      </c>
      <c r="BG13" s="283">
        <v>96.67</v>
      </c>
      <c r="BH13" s="252"/>
      <c r="BI13" s="281">
        <v>2.59</v>
      </c>
      <c r="BJ13" s="282">
        <f t="shared" si="8"/>
        <v>24</v>
      </c>
      <c r="BK13" s="283">
        <v>244</v>
      </c>
      <c r="BL13" s="284">
        <v>3.4</v>
      </c>
      <c r="BM13" s="284">
        <v>26.42</v>
      </c>
      <c r="BN13" s="283">
        <v>89.33</v>
      </c>
      <c r="BO13" s="278"/>
      <c r="BP13" s="876"/>
      <c r="BQ13" s="268" t="s">
        <v>99</v>
      </c>
      <c r="BR13" s="281">
        <v>5.65</v>
      </c>
      <c r="BS13" s="282">
        <f t="shared" si="9"/>
        <v>12</v>
      </c>
      <c r="BT13" s="283">
        <v>241.67</v>
      </c>
      <c r="BU13" s="284">
        <v>3.52</v>
      </c>
      <c r="BV13" s="284">
        <v>27.17</v>
      </c>
      <c r="BW13" s="283">
        <v>95</v>
      </c>
      <c r="BX13" s="252"/>
      <c r="BY13" s="281">
        <v>6.28</v>
      </c>
      <c r="BZ13" s="282">
        <f t="shared" si="10"/>
        <v>24</v>
      </c>
      <c r="CA13" s="283">
        <v>229.33</v>
      </c>
      <c r="CB13" s="284">
        <v>4.33</v>
      </c>
      <c r="CC13" s="284">
        <v>26.06</v>
      </c>
      <c r="CD13" s="252"/>
      <c r="CE13" s="281">
        <v>3.65</v>
      </c>
      <c r="CF13" s="282">
        <f t="shared" si="11"/>
        <v>15</v>
      </c>
      <c r="CG13" s="283">
        <v>234</v>
      </c>
      <c r="CH13" s="284">
        <v>24.78</v>
      </c>
      <c r="CI13" s="283">
        <v>81.33</v>
      </c>
      <c r="CJ13" s="252"/>
      <c r="CK13" s="876"/>
      <c r="CL13" s="268" t="s">
        <v>99</v>
      </c>
      <c r="CM13" s="281">
        <v>4.28</v>
      </c>
      <c r="CN13" s="282">
        <f t="shared" si="12"/>
        <v>29</v>
      </c>
      <c r="CO13" s="283">
        <v>177.33</v>
      </c>
      <c r="CP13" s="283">
        <v>233.67</v>
      </c>
      <c r="CQ13" s="284">
        <v>26.73</v>
      </c>
      <c r="CR13" s="283">
        <v>85</v>
      </c>
      <c r="CS13" s="278"/>
      <c r="CT13" s="281">
        <v>5.46</v>
      </c>
      <c r="CU13" s="282">
        <f t="shared" si="13"/>
        <v>8</v>
      </c>
      <c r="CV13" s="283">
        <v>205.67</v>
      </c>
      <c r="CW13" s="284">
        <v>31.08</v>
      </c>
      <c r="CX13" s="284">
        <v>30.7</v>
      </c>
      <c r="CY13" s="283">
        <v>96.33</v>
      </c>
      <c r="CZ13" s="278"/>
      <c r="DA13" s="278">
        <f t="shared" si="14"/>
        <v>4.4992857142857146</v>
      </c>
      <c r="DB13" s="279">
        <f t="shared" si="15"/>
        <v>23</v>
      </c>
    </row>
    <row r="14" spans="1:106" s="280" customFormat="1" ht="12.75" customHeight="1" x14ac:dyDescent="0.25">
      <c r="A14" s="876"/>
      <c r="B14" s="268" t="s">
        <v>100</v>
      </c>
      <c r="C14" s="281">
        <v>4.83</v>
      </c>
      <c r="D14" s="282">
        <f t="shared" si="0"/>
        <v>20</v>
      </c>
      <c r="E14" s="283">
        <v>288</v>
      </c>
      <c r="F14" s="284">
        <v>2.4500000000000002</v>
      </c>
      <c r="G14" s="250"/>
      <c r="H14" s="281">
        <v>3.41</v>
      </c>
      <c r="I14" s="282">
        <f t="shared" si="1"/>
        <v>22</v>
      </c>
      <c r="J14" s="283">
        <v>244.67</v>
      </c>
      <c r="K14" s="284">
        <v>5.1100000000000003</v>
      </c>
      <c r="L14" s="284">
        <v>24.33</v>
      </c>
      <c r="M14" s="283">
        <v>84</v>
      </c>
      <c r="N14" s="285"/>
      <c r="O14" s="284">
        <v>2.67</v>
      </c>
      <c r="P14" s="282">
        <f t="shared" si="2"/>
        <v>36</v>
      </c>
      <c r="Q14" s="283">
        <v>222</v>
      </c>
      <c r="R14" s="284">
        <v>3.1</v>
      </c>
      <c r="S14" s="284">
        <v>23.33</v>
      </c>
      <c r="T14" s="283">
        <v>72.67</v>
      </c>
      <c r="U14" s="285"/>
      <c r="V14" s="876"/>
      <c r="W14" s="275" t="s">
        <v>100</v>
      </c>
      <c r="X14" s="281">
        <v>3.95</v>
      </c>
      <c r="Y14" s="282">
        <f t="shared" si="3"/>
        <v>10</v>
      </c>
      <c r="Z14" s="283">
        <v>106.67</v>
      </c>
      <c r="AA14" s="284">
        <v>4.2300000000000004</v>
      </c>
      <c r="AB14" s="284">
        <v>24.1</v>
      </c>
      <c r="AC14" s="283">
        <v>82.67</v>
      </c>
      <c r="AD14" s="250"/>
      <c r="AE14" s="281">
        <v>4.6500000000000004</v>
      </c>
      <c r="AF14" s="282">
        <f t="shared" si="4"/>
        <v>16</v>
      </c>
      <c r="AG14" s="283">
        <v>256.67</v>
      </c>
      <c r="AH14" s="283">
        <v>176.02</v>
      </c>
      <c r="AI14" s="284">
        <v>27.7</v>
      </c>
      <c r="AJ14" s="283">
        <v>84.33</v>
      </c>
      <c r="AK14" s="285"/>
      <c r="AL14" s="281">
        <v>4.83</v>
      </c>
      <c r="AM14" s="282">
        <f t="shared" si="5"/>
        <v>17</v>
      </c>
      <c r="AN14" s="283">
        <v>288.33</v>
      </c>
      <c r="AO14" s="284">
        <v>4.45</v>
      </c>
      <c r="AP14" s="284">
        <v>27.85</v>
      </c>
      <c r="AQ14" s="283">
        <v>92</v>
      </c>
      <c r="AR14" s="278"/>
      <c r="AS14" s="876"/>
      <c r="AT14" s="268" t="s">
        <v>100</v>
      </c>
      <c r="AU14" s="281">
        <v>5.87</v>
      </c>
      <c r="AV14" s="282">
        <f t="shared" si="6"/>
        <v>17</v>
      </c>
      <c r="AW14" s="283">
        <v>319.5</v>
      </c>
      <c r="AX14" s="284">
        <v>4.33</v>
      </c>
      <c r="AY14" s="284">
        <v>27.78</v>
      </c>
      <c r="AZ14" s="283">
        <v>105</v>
      </c>
      <c r="BA14" s="252"/>
      <c r="BB14" s="281">
        <v>6.76</v>
      </c>
      <c r="BC14" s="282">
        <f t="shared" si="7"/>
        <v>6</v>
      </c>
      <c r="BD14" s="283">
        <v>329.33</v>
      </c>
      <c r="BE14" s="284">
        <v>3.59</v>
      </c>
      <c r="BF14" s="284">
        <v>27.05</v>
      </c>
      <c r="BG14" s="283">
        <v>96</v>
      </c>
      <c r="BH14" s="252"/>
      <c r="BI14" s="281">
        <v>2.57</v>
      </c>
      <c r="BJ14" s="282">
        <f t="shared" si="8"/>
        <v>26</v>
      </c>
      <c r="BK14" s="283">
        <v>236.67</v>
      </c>
      <c r="BL14" s="284">
        <v>3.31</v>
      </c>
      <c r="BM14" s="284">
        <v>26.29</v>
      </c>
      <c r="BN14" s="283">
        <v>76.67</v>
      </c>
      <c r="BO14" s="278"/>
      <c r="BP14" s="876"/>
      <c r="BQ14" s="268" t="s">
        <v>100</v>
      </c>
      <c r="BR14" s="281">
        <v>5.44</v>
      </c>
      <c r="BS14" s="282">
        <f t="shared" si="9"/>
        <v>20</v>
      </c>
      <c r="BT14" s="283">
        <v>239.67</v>
      </c>
      <c r="BU14" s="284">
        <v>3.46</v>
      </c>
      <c r="BV14" s="284">
        <v>23.37</v>
      </c>
      <c r="BW14" s="283">
        <v>100.33</v>
      </c>
      <c r="BX14" s="252"/>
      <c r="BY14" s="281">
        <v>6.51</v>
      </c>
      <c r="BZ14" s="282">
        <f t="shared" si="10"/>
        <v>20</v>
      </c>
      <c r="CA14" s="283">
        <v>249.33</v>
      </c>
      <c r="CB14" s="284">
        <v>3.77</v>
      </c>
      <c r="CC14" s="284">
        <v>24.79</v>
      </c>
      <c r="CD14" s="252"/>
      <c r="CE14" s="281">
        <v>3.93</v>
      </c>
      <c r="CF14" s="282">
        <f t="shared" si="11"/>
        <v>6</v>
      </c>
      <c r="CG14" s="283">
        <v>250</v>
      </c>
      <c r="CH14" s="284">
        <v>24.76</v>
      </c>
      <c r="CI14" s="283">
        <v>83.67</v>
      </c>
      <c r="CJ14" s="252"/>
      <c r="CK14" s="876"/>
      <c r="CL14" s="268" t="s">
        <v>100</v>
      </c>
      <c r="CM14" s="281">
        <v>4.3899999999999997</v>
      </c>
      <c r="CN14" s="282">
        <f t="shared" si="12"/>
        <v>28</v>
      </c>
      <c r="CO14" s="283">
        <v>178.67</v>
      </c>
      <c r="CP14" s="283">
        <v>196.89</v>
      </c>
      <c r="CQ14" s="284">
        <v>27.3</v>
      </c>
      <c r="CR14" s="283">
        <v>83.33</v>
      </c>
      <c r="CS14" s="278"/>
      <c r="CT14" s="281">
        <v>5.65</v>
      </c>
      <c r="CU14" s="282">
        <f t="shared" si="13"/>
        <v>5</v>
      </c>
      <c r="CV14" s="283">
        <v>212</v>
      </c>
      <c r="CW14" s="284">
        <v>40.03</v>
      </c>
      <c r="CX14" s="284">
        <v>26.5</v>
      </c>
      <c r="CY14" s="283">
        <v>95.33</v>
      </c>
      <c r="CZ14" s="278"/>
      <c r="DA14" s="278">
        <f t="shared" si="14"/>
        <v>4.6757142857142853</v>
      </c>
      <c r="DB14" s="279">
        <f t="shared" si="15"/>
        <v>17</v>
      </c>
    </row>
    <row r="15" spans="1:106" s="280" customFormat="1" ht="12.75" customHeight="1" x14ac:dyDescent="0.25">
      <c r="A15" s="876"/>
      <c r="B15" s="268" t="s">
        <v>180</v>
      </c>
      <c r="C15" s="281">
        <v>4.1500000000000004</v>
      </c>
      <c r="D15" s="282">
        <f t="shared" si="0"/>
        <v>36</v>
      </c>
      <c r="E15" s="283">
        <v>220</v>
      </c>
      <c r="F15" s="284">
        <v>1.56</v>
      </c>
      <c r="G15" s="250"/>
      <c r="H15" s="281">
        <v>2.67</v>
      </c>
      <c r="I15" s="282">
        <f t="shared" si="1"/>
        <v>34</v>
      </c>
      <c r="J15" s="283">
        <v>213.33</v>
      </c>
      <c r="K15" s="284">
        <v>3.55</v>
      </c>
      <c r="L15" s="284">
        <v>22</v>
      </c>
      <c r="M15" s="283">
        <v>73.33</v>
      </c>
      <c r="N15" s="285"/>
      <c r="O15" s="284">
        <v>3.7</v>
      </c>
      <c r="P15" s="282">
        <f t="shared" si="2"/>
        <v>18</v>
      </c>
      <c r="Q15" s="283">
        <v>194.67</v>
      </c>
      <c r="R15" s="284">
        <v>3.31</v>
      </c>
      <c r="S15" s="284">
        <v>18.53</v>
      </c>
      <c r="T15" s="283">
        <v>67</v>
      </c>
      <c r="U15" s="285"/>
      <c r="V15" s="876"/>
      <c r="W15" s="275" t="s">
        <v>180</v>
      </c>
      <c r="X15" s="281">
        <v>2.98</v>
      </c>
      <c r="Y15" s="282">
        <f t="shared" si="3"/>
        <v>30</v>
      </c>
      <c r="Z15" s="283">
        <v>105</v>
      </c>
      <c r="AA15" s="284">
        <v>3.13</v>
      </c>
      <c r="AB15" s="284">
        <v>20.73</v>
      </c>
      <c r="AC15" s="283">
        <v>71.67</v>
      </c>
      <c r="AD15" s="250"/>
      <c r="AE15" s="281">
        <v>3.79</v>
      </c>
      <c r="AF15" s="282">
        <f t="shared" si="4"/>
        <v>30</v>
      </c>
      <c r="AG15" s="283">
        <v>246.67</v>
      </c>
      <c r="AH15" s="283">
        <v>118.2</v>
      </c>
      <c r="AI15" s="284">
        <v>29.64</v>
      </c>
      <c r="AJ15" s="283">
        <v>90</v>
      </c>
      <c r="AK15" s="285"/>
      <c r="AL15" s="281">
        <v>4.6500000000000004</v>
      </c>
      <c r="AM15" s="282">
        <f t="shared" si="5"/>
        <v>20</v>
      </c>
      <c r="AN15" s="283">
        <v>280</v>
      </c>
      <c r="AO15" s="284">
        <v>4.4000000000000004</v>
      </c>
      <c r="AP15" s="284">
        <v>27.67</v>
      </c>
      <c r="AQ15" s="283">
        <v>88.67</v>
      </c>
      <c r="AR15" s="278"/>
      <c r="AS15" s="876"/>
      <c r="AT15" s="268" t="s">
        <v>180</v>
      </c>
      <c r="AU15" s="281">
        <v>5.04</v>
      </c>
      <c r="AV15" s="282">
        <f t="shared" si="6"/>
        <v>35</v>
      </c>
      <c r="AW15" s="283">
        <v>309.17</v>
      </c>
      <c r="AX15" s="284">
        <v>3.18</v>
      </c>
      <c r="AY15" s="284">
        <v>26.47</v>
      </c>
      <c r="AZ15" s="283">
        <v>85</v>
      </c>
      <c r="BA15" s="252"/>
      <c r="BB15" s="281">
        <v>2.29</v>
      </c>
      <c r="BC15" s="282">
        <f t="shared" si="7"/>
        <v>34</v>
      </c>
      <c r="BD15" s="283">
        <v>283.67</v>
      </c>
      <c r="BE15" s="284">
        <v>3.75</v>
      </c>
      <c r="BF15" s="284">
        <v>25.18</v>
      </c>
      <c r="BG15" s="283">
        <v>81</v>
      </c>
      <c r="BH15" s="252"/>
      <c r="BI15" s="281">
        <v>2.27</v>
      </c>
      <c r="BJ15" s="282">
        <f t="shared" si="8"/>
        <v>32</v>
      </c>
      <c r="BK15" s="283">
        <v>233</v>
      </c>
      <c r="BL15" s="284">
        <v>3.36</v>
      </c>
      <c r="BM15" s="284">
        <v>26.3</v>
      </c>
      <c r="BN15" s="283">
        <v>88</v>
      </c>
      <c r="BO15" s="278"/>
      <c r="BP15" s="876"/>
      <c r="BQ15" s="268" t="s">
        <v>180</v>
      </c>
      <c r="BR15" s="281">
        <v>4.47</v>
      </c>
      <c r="BS15" s="282">
        <f t="shared" si="9"/>
        <v>36</v>
      </c>
      <c r="BT15" s="283">
        <v>269</v>
      </c>
      <c r="BU15" s="284">
        <v>3.43</v>
      </c>
      <c r="BV15" s="284">
        <v>23.9</v>
      </c>
      <c r="BW15" s="283">
        <v>98.67</v>
      </c>
      <c r="BX15" s="252"/>
      <c r="BY15" s="281">
        <v>6.48</v>
      </c>
      <c r="BZ15" s="282">
        <f t="shared" si="10"/>
        <v>21</v>
      </c>
      <c r="CA15" s="283">
        <v>244</v>
      </c>
      <c r="CB15" s="284">
        <v>2.38</v>
      </c>
      <c r="CC15" s="284">
        <v>19.23</v>
      </c>
      <c r="CD15" s="252"/>
      <c r="CE15" s="281">
        <v>3.62</v>
      </c>
      <c r="CF15" s="282">
        <f t="shared" si="11"/>
        <v>20</v>
      </c>
      <c r="CG15" s="283">
        <v>236</v>
      </c>
      <c r="CH15" s="284">
        <v>24.62</v>
      </c>
      <c r="CI15" s="283">
        <v>81.67</v>
      </c>
      <c r="CJ15" s="252"/>
      <c r="CK15" s="876"/>
      <c r="CL15" s="268" t="s">
        <v>180</v>
      </c>
      <c r="CM15" s="281">
        <v>3.85</v>
      </c>
      <c r="CN15" s="282">
        <f t="shared" si="12"/>
        <v>32</v>
      </c>
      <c r="CO15" s="283">
        <v>177.33</v>
      </c>
      <c r="CP15" s="283">
        <v>210.55</v>
      </c>
      <c r="CQ15" s="284">
        <v>25.37</v>
      </c>
      <c r="CR15" s="283">
        <v>82</v>
      </c>
      <c r="CS15" s="278"/>
      <c r="CT15" s="281">
        <v>2.2200000000000002</v>
      </c>
      <c r="CU15" s="282">
        <f t="shared" si="13"/>
        <v>35</v>
      </c>
      <c r="CV15" s="283">
        <v>194</v>
      </c>
      <c r="CW15" s="284">
        <v>23.22</v>
      </c>
      <c r="CX15" s="284">
        <v>28.33</v>
      </c>
      <c r="CY15" s="283">
        <v>84.33</v>
      </c>
      <c r="CZ15" s="278"/>
      <c r="DA15" s="278">
        <f t="shared" si="14"/>
        <v>3.7271428571428573</v>
      </c>
      <c r="DB15" s="279">
        <f t="shared" si="15"/>
        <v>35</v>
      </c>
    </row>
    <row r="16" spans="1:106" s="280" customFormat="1" ht="12.75" customHeight="1" x14ac:dyDescent="0.25">
      <c r="A16" s="876"/>
      <c r="B16" s="268" t="s">
        <v>181</v>
      </c>
      <c r="C16" s="281">
        <v>4.5199999999999996</v>
      </c>
      <c r="D16" s="282">
        <f t="shared" si="0"/>
        <v>28</v>
      </c>
      <c r="E16" s="283">
        <v>279.67</v>
      </c>
      <c r="F16" s="284">
        <v>2.02</v>
      </c>
      <c r="G16" s="250"/>
      <c r="H16" s="281">
        <v>2.74</v>
      </c>
      <c r="I16" s="282">
        <f t="shared" si="1"/>
        <v>32</v>
      </c>
      <c r="J16" s="283">
        <v>223.33</v>
      </c>
      <c r="K16" s="284">
        <v>4.22</v>
      </c>
      <c r="L16" s="284">
        <v>22.8</v>
      </c>
      <c r="M16" s="283">
        <v>78</v>
      </c>
      <c r="N16" s="285"/>
      <c r="O16" s="284">
        <v>3.2</v>
      </c>
      <c r="P16" s="282">
        <f t="shared" si="2"/>
        <v>31</v>
      </c>
      <c r="Q16" s="283">
        <v>203</v>
      </c>
      <c r="R16" s="284">
        <v>4.57</v>
      </c>
      <c r="S16" s="284">
        <v>21.53</v>
      </c>
      <c r="T16" s="283">
        <v>70</v>
      </c>
      <c r="U16" s="285"/>
      <c r="V16" s="876"/>
      <c r="W16" s="275" t="s">
        <v>181</v>
      </c>
      <c r="X16" s="281">
        <v>3.78</v>
      </c>
      <c r="Y16" s="282">
        <f t="shared" si="3"/>
        <v>14</v>
      </c>
      <c r="Z16" s="283">
        <v>109</v>
      </c>
      <c r="AA16" s="284">
        <v>3.83</v>
      </c>
      <c r="AB16" s="284">
        <v>16.2</v>
      </c>
      <c r="AC16" s="283">
        <v>81.33</v>
      </c>
      <c r="AD16" s="250"/>
      <c r="AE16" s="281">
        <v>3.53</v>
      </c>
      <c r="AF16" s="282">
        <f t="shared" si="4"/>
        <v>33</v>
      </c>
      <c r="AG16" s="283">
        <v>263.33</v>
      </c>
      <c r="AH16" s="283">
        <v>118.83</v>
      </c>
      <c r="AI16" s="284">
        <v>17.78</v>
      </c>
      <c r="AJ16" s="283">
        <v>91.67</v>
      </c>
      <c r="AK16" s="285"/>
      <c r="AL16" s="281">
        <v>4.25</v>
      </c>
      <c r="AM16" s="282">
        <f t="shared" si="5"/>
        <v>25</v>
      </c>
      <c r="AN16" s="283">
        <v>247.67</v>
      </c>
      <c r="AO16" s="284">
        <v>3.73</v>
      </c>
      <c r="AP16" s="284">
        <v>25.67</v>
      </c>
      <c r="AQ16" s="283">
        <v>87.67</v>
      </c>
      <c r="AR16" s="278"/>
      <c r="AS16" s="876"/>
      <c r="AT16" s="268" t="s">
        <v>181</v>
      </c>
      <c r="AU16" s="281">
        <v>5.74</v>
      </c>
      <c r="AV16" s="282">
        <f t="shared" si="6"/>
        <v>19</v>
      </c>
      <c r="AW16" s="283">
        <v>346.67</v>
      </c>
      <c r="AX16" s="284">
        <v>3.31</v>
      </c>
      <c r="AY16" s="284">
        <v>17.78</v>
      </c>
      <c r="AZ16" s="283">
        <v>92.33</v>
      </c>
      <c r="BA16" s="252"/>
      <c r="BB16" s="281">
        <v>3.63</v>
      </c>
      <c r="BC16" s="282">
        <f t="shared" si="7"/>
        <v>30</v>
      </c>
      <c r="BD16" s="283">
        <v>201</v>
      </c>
      <c r="BE16" s="284">
        <v>3.65</v>
      </c>
      <c r="BF16" s="284">
        <v>17.04</v>
      </c>
      <c r="BG16" s="283">
        <v>83</v>
      </c>
      <c r="BH16" s="252"/>
      <c r="BI16" s="281">
        <v>2.52</v>
      </c>
      <c r="BJ16" s="282">
        <f t="shared" si="8"/>
        <v>29</v>
      </c>
      <c r="BK16" s="283">
        <v>233.33</v>
      </c>
      <c r="BL16" s="284">
        <v>3.47</v>
      </c>
      <c r="BM16" s="284">
        <v>26.37</v>
      </c>
      <c r="BN16" s="283">
        <v>84.33</v>
      </c>
      <c r="BO16" s="278"/>
      <c r="BP16" s="876"/>
      <c r="BQ16" s="268" t="s">
        <v>181</v>
      </c>
      <c r="BR16" s="281">
        <v>4.93</v>
      </c>
      <c r="BS16" s="282">
        <f t="shared" si="9"/>
        <v>34</v>
      </c>
      <c r="BT16" s="283">
        <v>267</v>
      </c>
      <c r="BU16" s="284">
        <v>3.94</v>
      </c>
      <c r="BV16" s="284">
        <v>19.23</v>
      </c>
      <c r="BW16" s="283">
        <v>94.67</v>
      </c>
      <c r="BX16" s="252"/>
      <c r="BY16" s="281">
        <v>5.56</v>
      </c>
      <c r="BZ16" s="282">
        <f t="shared" si="10"/>
        <v>35</v>
      </c>
      <c r="CA16" s="283">
        <v>164.33</v>
      </c>
      <c r="CB16" s="284">
        <v>3.72</v>
      </c>
      <c r="CC16" s="284">
        <v>25.67</v>
      </c>
      <c r="CD16" s="252"/>
      <c r="CE16" s="281">
        <v>3.05</v>
      </c>
      <c r="CF16" s="282">
        <f t="shared" si="11"/>
        <v>30</v>
      </c>
      <c r="CG16" s="283">
        <v>198</v>
      </c>
      <c r="CH16" s="284">
        <v>24.21</v>
      </c>
      <c r="CI16" s="283">
        <v>77</v>
      </c>
      <c r="CJ16" s="252"/>
      <c r="CK16" s="876"/>
      <c r="CL16" s="268" t="s">
        <v>181</v>
      </c>
      <c r="CM16" s="281">
        <v>3.04</v>
      </c>
      <c r="CN16" s="282">
        <f t="shared" si="12"/>
        <v>36</v>
      </c>
      <c r="CO16" s="283">
        <v>161.33000000000001</v>
      </c>
      <c r="CP16" s="283">
        <v>187.22</v>
      </c>
      <c r="CQ16" s="284">
        <v>24</v>
      </c>
      <c r="CR16" s="283">
        <v>82.67</v>
      </c>
      <c r="CS16" s="278"/>
      <c r="CT16" s="281">
        <v>3.23</v>
      </c>
      <c r="CU16" s="282">
        <f t="shared" si="13"/>
        <v>26</v>
      </c>
      <c r="CV16" s="283">
        <v>170.33</v>
      </c>
      <c r="CW16" s="284">
        <v>20.53</v>
      </c>
      <c r="CX16" s="284">
        <v>18.12</v>
      </c>
      <c r="CY16" s="283">
        <v>87</v>
      </c>
      <c r="CZ16" s="278"/>
      <c r="DA16" s="278">
        <f t="shared" si="14"/>
        <v>3.8371428571428572</v>
      </c>
      <c r="DB16" s="279">
        <f t="shared" si="15"/>
        <v>34</v>
      </c>
    </row>
    <row r="17" spans="1:106" s="280" customFormat="1" ht="12.75" customHeight="1" x14ac:dyDescent="0.25">
      <c r="A17" s="876"/>
      <c r="B17" s="268" t="s">
        <v>182</v>
      </c>
      <c r="C17" s="281">
        <v>4.41</v>
      </c>
      <c r="D17" s="282">
        <f t="shared" si="0"/>
        <v>30</v>
      </c>
      <c r="E17" s="283">
        <v>268.67</v>
      </c>
      <c r="F17" s="284">
        <v>1.93</v>
      </c>
      <c r="G17" s="250"/>
      <c r="H17" s="281">
        <v>3.4</v>
      </c>
      <c r="I17" s="282">
        <f t="shared" si="1"/>
        <v>23</v>
      </c>
      <c r="J17" s="283">
        <v>239.67</v>
      </c>
      <c r="K17" s="284">
        <v>5</v>
      </c>
      <c r="L17" s="284">
        <v>25.2</v>
      </c>
      <c r="M17" s="283">
        <v>81.33</v>
      </c>
      <c r="N17" s="285"/>
      <c r="O17" s="284">
        <v>3.4</v>
      </c>
      <c r="P17" s="282">
        <f t="shared" si="2"/>
        <v>25</v>
      </c>
      <c r="Q17" s="283">
        <v>179.67</v>
      </c>
      <c r="R17" s="284">
        <v>4.2300000000000004</v>
      </c>
      <c r="S17" s="284">
        <v>25.1</v>
      </c>
      <c r="T17" s="283">
        <v>67.67</v>
      </c>
      <c r="U17" s="285"/>
      <c r="V17" s="876"/>
      <c r="W17" s="275" t="s">
        <v>182</v>
      </c>
      <c r="X17" s="281">
        <v>3.49</v>
      </c>
      <c r="Y17" s="282">
        <f t="shared" si="3"/>
        <v>23</v>
      </c>
      <c r="Z17" s="283">
        <v>103.67</v>
      </c>
      <c r="AA17" s="284">
        <v>4.37</v>
      </c>
      <c r="AB17" s="284">
        <v>23.53</v>
      </c>
      <c r="AC17" s="283">
        <v>82.67</v>
      </c>
      <c r="AD17" s="250"/>
      <c r="AE17" s="281">
        <v>2.7</v>
      </c>
      <c r="AF17" s="282">
        <f t="shared" si="4"/>
        <v>35</v>
      </c>
      <c r="AG17" s="283">
        <v>223.33</v>
      </c>
      <c r="AH17" s="283">
        <v>181.51</v>
      </c>
      <c r="AI17" s="284">
        <v>27.35</v>
      </c>
      <c r="AJ17" s="283">
        <v>86.33</v>
      </c>
      <c r="AK17" s="285"/>
      <c r="AL17" s="281">
        <v>2.68</v>
      </c>
      <c r="AM17" s="282">
        <f t="shared" si="5"/>
        <v>35</v>
      </c>
      <c r="AN17" s="283">
        <v>207.67</v>
      </c>
      <c r="AO17" s="284">
        <v>2.72</v>
      </c>
      <c r="AP17" s="284">
        <v>19.489999999999998</v>
      </c>
      <c r="AQ17" s="283">
        <v>91</v>
      </c>
      <c r="AR17" s="278"/>
      <c r="AS17" s="876"/>
      <c r="AT17" s="268" t="s">
        <v>182</v>
      </c>
      <c r="AU17" s="281">
        <v>5.64</v>
      </c>
      <c r="AV17" s="282">
        <f t="shared" si="6"/>
        <v>25</v>
      </c>
      <c r="AW17" s="283">
        <v>317.5</v>
      </c>
      <c r="AX17" s="284">
        <v>4.1100000000000003</v>
      </c>
      <c r="AY17" s="284">
        <v>27.46</v>
      </c>
      <c r="AZ17" s="283">
        <v>101.33</v>
      </c>
      <c r="BA17" s="252"/>
      <c r="BB17" s="281">
        <v>4.75</v>
      </c>
      <c r="BC17" s="282">
        <f t="shared" si="7"/>
        <v>26</v>
      </c>
      <c r="BD17" s="283">
        <v>303.67</v>
      </c>
      <c r="BE17" s="284">
        <v>5.0999999999999996</v>
      </c>
      <c r="BF17" s="284">
        <v>27.76</v>
      </c>
      <c r="BG17" s="283">
        <v>94.33</v>
      </c>
      <c r="BH17" s="252"/>
      <c r="BI17" s="281">
        <v>3</v>
      </c>
      <c r="BJ17" s="282">
        <f t="shared" si="8"/>
        <v>18</v>
      </c>
      <c r="BK17" s="283">
        <v>243.67</v>
      </c>
      <c r="BL17" s="284">
        <v>3.18</v>
      </c>
      <c r="BM17" s="284">
        <v>26.3</v>
      </c>
      <c r="BN17" s="283">
        <v>83.67</v>
      </c>
      <c r="BO17" s="278"/>
      <c r="BP17" s="876"/>
      <c r="BQ17" s="268" t="s">
        <v>182</v>
      </c>
      <c r="BR17" s="281">
        <v>5.42</v>
      </c>
      <c r="BS17" s="282">
        <f t="shared" si="9"/>
        <v>21</v>
      </c>
      <c r="BT17" s="283">
        <v>218.67</v>
      </c>
      <c r="BU17" s="284">
        <v>3.65</v>
      </c>
      <c r="BV17" s="284">
        <v>27.13</v>
      </c>
      <c r="BW17" s="283">
        <v>99.33</v>
      </c>
      <c r="BX17" s="252"/>
      <c r="BY17" s="281">
        <v>6.04</v>
      </c>
      <c r="BZ17" s="282">
        <f t="shared" si="10"/>
        <v>28</v>
      </c>
      <c r="CA17" s="283">
        <v>214</v>
      </c>
      <c r="CB17" s="284">
        <v>4.41</v>
      </c>
      <c r="CC17" s="284">
        <v>28.7</v>
      </c>
      <c r="CD17" s="252"/>
      <c r="CE17" s="281">
        <v>2.89</v>
      </c>
      <c r="CF17" s="282">
        <f t="shared" si="11"/>
        <v>33</v>
      </c>
      <c r="CG17" s="283">
        <v>189</v>
      </c>
      <c r="CH17" s="284">
        <v>23.9</v>
      </c>
      <c r="CI17" s="283">
        <v>75.33</v>
      </c>
      <c r="CJ17" s="252"/>
      <c r="CK17" s="876"/>
      <c r="CL17" s="268" t="s">
        <v>182</v>
      </c>
      <c r="CM17" s="281">
        <v>5.45</v>
      </c>
      <c r="CN17" s="282">
        <f t="shared" si="12"/>
        <v>12</v>
      </c>
      <c r="CO17" s="283">
        <v>154.33000000000001</v>
      </c>
      <c r="CP17" s="283">
        <v>237.33</v>
      </c>
      <c r="CQ17" s="284">
        <v>26.87</v>
      </c>
      <c r="CR17" s="283">
        <v>85</v>
      </c>
      <c r="CS17" s="278"/>
      <c r="CT17" s="281">
        <v>5.18</v>
      </c>
      <c r="CU17" s="282">
        <f t="shared" si="13"/>
        <v>13</v>
      </c>
      <c r="CV17" s="283">
        <v>174</v>
      </c>
      <c r="CW17" s="284">
        <v>31.42</v>
      </c>
      <c r="CX17" s="284">
        <v>27.68</v>
      </c>
      <c r="CY17" s="283">
        <v>94</v>
      </c>
      <c r="CZ17" s="278"/>
      <c r="DA17" s="278">
        <f t="shared" si="14"/>
        <v>4.1749999999999998</v>
      </c>
      <c r="DB17" s="279">
        <f t="shared" si="15"/>
        <v>31</v>
      </c>
    </row>
    <row r="18" spans="1:106" s="280" customFormat="1" ht="12.75" customHeight="1" x14ac:dyDescent="0.25">
      <c r="A18" s="876"/>
      <c r="B18" s="268" t="s">
        <v>183</v>
      </c>
      <c r="C18" s="281">
        <v>4.59</v>
      </c>
      <c r="D18" s="282">
        <f t="shared" si="0"/>
        <v>26</v>
      </c>
      <c r="E18" s="283">
        <v>280</v>
      </c>
      <c r="F18" s="284">
        <v>2.1800000000000002</v>
      </c>
      <c r="G18" s="250"/>
      <c r="H18" s="281">
        <v>3.47</v>
      </c>
      <c r="I18" s="282">
        <f t="shared" si="1"/>
        <v>21</v>
      </c>
      <c r="J18" s="283">
        <v>246.67</v>
      </c>
      <c r="K18" s="284">
        <v>5.22</v>
      </c>
      <c r="L18" s="284">
        <v>25.4</v>
      </c>
      <c r="M18" s="283">
        <v>79.67</v>
      </c>
      <c r="N18" s="285"/>
      <c r="O18" s="284">
        <v>4.2300000000000004</v>
      </c>
      <c r="P18" s="282">
        <f t="shared" si="2"/>
        <v>13</v>
      </c>
      <c r="Q18" s="283">
        <v>193.67</v>
      </c>
      <c r="R18" s="284">
        <v>3.4</v>
      </c>
      <c r="S18" s="284">
        <v>25.13</v>
      </c>
      <c r="T18" s="283">
        <v>71</v>
      </c>
      <c r="U18" s="285"/>
      <c r="V18" s="876"/>
      <c r="W18" s="275" t="s">
        <v>183</v>
      </c>
      <c r="X18" s="281">
        <v>3.08</v>
      </c>
      <c r="Y18" s="282">
        <f t="shared" si="3"/>
        <v>29</v>
      </c>
      <c r="Z18" s="283">
        <v>110</v>
      </c>
      <c r="AA18" s="284">
        <v>3.47</v>
      </c>
      <c r="AB18" s="284">
        <v>21.43</v>
      </c>
      <c r="AC18" s="283">
        <v>82</v>
      </c>
      <c r="AD18" s="250"/>
      <c r="AE18" s="281">
        <v>4.4400000000000004</v>
      </c>
      <c r="AF18" s="282">
        <f t="shared" si="4"/>
        <v>21</v>
      </c>
      <c r="AG18" s="283">
        <v>260</v>
      </c>
      <c r="AH18" s="283">
        <v>210.43</v>
      </c>
      <c r="AI18" s="284">
        <v>26.62</v>
      </c>
      <c r="AJ18" s="283">
        <v>86.33</v>
      </c>
      <c r="AK18" s="285"/>
      <c r="AL18" s="281">
        <v>2.2400000000000002</v>
      </c>
      <c r="AM18" s="282">
        <f t="shared" si="5"/>
        <v>36</v>
      </c>
      <c r="AN18" s="283">
        <v>199</v>
      </c>
      <c r="AO18" s="284">
        <v>2.54</v>
      </c>
      <c r="AP18" s="284">
        <v>18.21</v>
      </c>
      <c r="AQ18" s="283">
        <v>89.67</v>
      </c>
      <c r="AR18" s="278"/>
      <c r="AS18" s="876"/>
      <c r="AT18" s="268" t="s">
        <v>183</v>
      </c>
      <c r="AU18" s="281">
        <v>4.8099999999999996</v>
      </c>
      <c r="AV18" s="282">
        <f t="shared" si="6"/>
        <v>36</v>
      </c>
      <c r="AW18" s="283">
        <v>310</v>
      </c>
      <c r="AX18" s="284">
        <v>3.85</v>
      </c>
      <c r="AY18" s="284">
        <v>26.52</v>
      </c>
      <c r="AZ18" s="283">
        <v>99.67</v>
      </c>
      <c r="BA18" s="252"/>
      <c r="BB18" s="281">
        <v>6.82</v>
      </c>
      <c r="BC18" s="282">
        <f t="shared" si="7"/>
        <v>4</v>
      </c>
      <c r="BD18" s="283">
        <v>331</v>
      </c>
      <c r="BE18" s="284">
        <v>4.3899999999999997</v>
      </c>
      <c r="BF18" s="284">
        <v>25.76</v>
      </c>
      <c r="BG18" s="283">
        <v>95</v>
      </c>
      <c r="BH18" s="252"/>
      <c r="BI18" s="281">
        <v>2.59</v>
      </c>
      <c r="BJ18" s="282">
        <f t="shared" si="8"/>
        <v>24</v>
      </c>
      <c r="BK18" s="283">
        <v>241.33</v>
      </c>
      <c r="BL18" s="284">
        <v>3.4</v>
      </c>
      <c r="BM18" s="284">
        <v>26.39</v>
      </c>
      <c r="BN18" s="283">
        <v>79.67</v>
      </c>
      <c r="BO18" s="278"/>
      <c r="BP18" s="876"/>
      <c r="BQ18" s="268" t="s">
        <v>183</v>
      </c>
      <c r="BR18" s="281">
        <v>5.34</v>
      </c>
      <c r="BS18" s="282">
        <f t="shared" si="9"/>
        <v>25</v>
      </c>
      <c r="BT18" s="283">
        <v>265</v>
      </c>
      <c r="BU18" s="284">
        <v>3.69</v>
      </c>
      <c r="BV18" s="284">
        <v>25.87</v>
      </c>
      <c r="BW18" s="283">
        <v>101</v>
      </c>
      <c r="BX18" s="252"/>
      <c r="BY18" s="281">
        <v>6.31</v>
      </c>
      <c r="BZ18" s="282">
        <f t="shared" si="10"/>
        <v>23</v>
      </c>
      <c r="CA18" s="283">
        <v>231.33</v>
      </c>
      <c r="CB18" s="284">
        <v>3.6</v>
      </c>
      <c r="CC18" s="284">
        <v>25.25</v>
      </c>
      <c r="CD18" s="252"/>
      <c r="CE18" s="281">
        <v>3.75</v>
      </c>
      <c r="CF18" s="282">
        <f t="shared" si="11"/>
        <v>11</v>
      </c>
      <c r="CG18" s="283">
        <v>246</v>
      </c>
      <c r="CH18" s="284">
        <v>24.81</v>
      </c>
      <c r="CI18" s="283">
        <v>81.67</v>
      </c>
      <c r="CJ18" s="252"/>
      <c r="CK18" s="876"/>
      <c r="CL18" s="268" t="s">
        <v>183</v>
      </c>
      <c r="CM18" s="281">
        <v>4.7699999999999996</v>
      </c>
      <c r="CN18" s="282">
        <f t="shared" si="12"/>
        <v>25</v>
      </c>
      <c r="CO18" s="283">
        <v>180.33</v>
      </c>
      <c r="CP18" s="283">
        <v>238.67</v>
      </c>
      <c r="CQ18" s="284">
        <v>28.8</v>
      </c>
      <c r="CR18" s="283">
        <v>82.67</v>
      </c>
      <c r="CS18" s="278"/>
      <c r="CT18" s="281">
        <v>4.87</v>
      </c>
      <c r="CU18" s="282">
        <f t="shared" si="13"/>
        <v>16</v>
      </c>
      <c r="CV18" s="283">
        <v>214.33</v>
      </c>
      <c r="CW18" s="284">
        <v>28.5</v>
      </c>
      <c r="CX18" s="284">
        <v>25.9</v>
      </c>
      <c r="CY18" s="283">
        <v>95.33</v>
      </c>
      <c r="CZ18" s="278"/>
      <c r="DA18" s="278">
        <f t="shared" si="14"/>
        <v>4.3792857142857136</v>
      </c>
      <c r="DB18" s="279">
        <f t="shared" si="15"/>
        <v>27</v>
      </c>
    </row>
    <row r="19" spans="1:106" s="280" customFormat="1" ht="12.75" customHeight="1" x14ac:dyDescent="0.25">
      <c r="A19" s="876"/>
      <c r="B19" s="268" t="s">
        <v>184</v>
      </c>
      <c r="C19" s="281">
        <v>4.2300000000000004</v>
      </c>
      <c r="D19" s="282">
        <f t="shared" si="0"/>
        <v>33</v>
      </c>
      <c r="E19" s="283">
        <v>236</v>
      </c>
      <c r="F19" s="284">
        <v>1.69</v>
      </c>
      <c r="G19" s="250"/>
      <c r="H19" s="281">
        <v>2.58</v>
      </c>
      <c r="I19" s="282">
        <f t="shared" si="1"/>
        <v>35</v>
      </c>
      <c r="J19" s="283">
        <v>208.67</v>
      </c>
      <c r="K19" s="284">
        <v>3.77</v>
      </c>
      <c r="L19" s="284">
        <v>21.2</v>
      </c>
      <c r="M19" s="283">
        <v>78</v>
      </c>
      <c r="N19" s="285"/>
      <c r="O19" s="284">
        <v>2.8</v>
      </c>
      <c r="P19" s="282">
        <f t="shared" si="2"/>
        <v>34</v>
      </c>
      <c r="Q19" s="283">
        <v>203</v>
      </c>
      <c r="R19" s="284">
        <v>3.43</v>
      </c>
      <c r="S19" s="284">
        <v>20</v>
      </c>
      <c r="T19" s="283">
        <v>66.33</v>
      </c>
      <c r="U19" s="285"/>
      <c r="V19" s="876"/>
      <c r="W19" s="275" t="s">
        <v>184</v>
      </c>
      <c r="X19" s="281">
        <v>3.32</v>
      </c>
      <c r="Y19" s="282">
        <f t="shared" si="3"/>
        <v>28</v>
      </c>
      <c r="Z19" s="283">
        <v>105.33</v>
      </c>
      <c r="AA19" s="284">
        <v>3.67</v>
      </c>
      <c r="AB19" s="284">
        <v>23.1</v>
      </c>
      <c r="AC19" s="283">
        <v>82</v>
      </c>
      <c r="AD19" s="250"/>
      <c r="AE19" s="281">
        <v>4.8</v>
      </c>
      <c r="AF19" s="282">
        <f t="shared" si="4"/>
        <v>10</v>
      </c>
      <c r="AG19" s="283">
        <v>273.33</v>
      </c>
      <c r="AH19" s="283">
        <v>226.11</v>
      </c>
      <c r="AI19" s="284">
        <v>23.59</v>
      </c>
      <c r="AJ19" s="283">
        <v>91.67</v>
      </c>
      <c r="AK19" s="285"/>
      <c r="AL19" s="281">
        <v>3.97</v>
      </c>
      <c r="AM19" s="282">
        <f t="shared" si="5"/>
        <v>28</v>
      </c>
      <c r="AN19" s="283">
        <v>231.67</v>
      </c>
      <c r="AO19" s="284">
        <v>3.58</v>
      </c>
      <c r="AP19" s="284">
        <v>24.52</v>
      </c>
      <c r="AQ19" s="283">
        <v>91.67</v>
      </c>
      <c r="AR19" s="278"/>
      <c r="AS19" s="876"/>
      <c r="AT19" s="268" t="s">
        <v>184</v>
      </c>
      <c r="AU19" s="281">
        <v>5.64</v>
      </c>
      <c r="AV19" s="282">
        <f t="shared" si="6"/>
        <v>25</v>
      </c>
      <c r="AW19" s="283">
        <v>310.83</v>
      </c>
      <c r="AX19" s="284">
        <v>3.83</v>
      </c>
      <c r="AY19" s="284">
        <v>21.18</v>
      </c>
      <c r="AZ19" s="283">
        <v>93</v>
      </c>
      <c r="BA19" s="252"/>
      <c r="BB19" s="281">
        <v>4.71</v>
      </c>
      <c r="BC19" s="282">
        <f t="shared" si="7"/>
        <v>27</v>
      </c>
      <c r="BD19" s="283">
        <v>289</v>
      </c>
      <c r="BE19" s="284">
        <v>4.7699999999999996</v>
      </c>
      <c r="BF19" s="284">
        <v>23.77</v>
      </c>
      <c r="BG19" s="283">
        <v>87.33</v>
      </c>
      <c r="BH19" s="252"/>
      <c r="BI19" s="281">
        <v>2.8</v>
      </c>
      <c r="BJ19" s="282">
        <f t="shared" si="8"/>
        <v>19</v>
      </c>
      <c r="BK19" s="283">
        <v>236</v>
      </c>
      <c r="BL19" s="284">
        <v>3.38</v>
      </c>
      <c r="BM19" s="284">
        <v>26.4</v>
      </c>
      <c r="BN19" s="283">
        <v>73.33</v>
      </c>
      <c r="BO19" s="278"/>
      <c r="BP19" s="876"/>
      <c r="BQ19" s="268" t="s">
        <v>184</v>
      </c>
      <c r="BR19" s="281">
        <v>4.96</v>
      </c>
      <c r="BS19" s="282">
        <f t="shared" si="9"/>
        <v>32</v>
      </c>
      <c r="BT19" s="283">
        <v>270.67</v>
      </c>
      <c r="BU19" s="284">
        <v>4.01</v>
      </c>
      <c r="BV19" s="284">
        <v>21.9</v>
      </c>
      <c r="BW19" s="283">
        <v>95</v>
      </c>
      <c r="BX19" s="252"/>
      <c r="BY19" s="281">
        <v>6.22</v>
      </c>
      <c r="BZ19" s="282">
        <f t="shared" si="10"/>
        <v>26</v>
      </c>
      <c r="CA19" s="283">
        <v>221.33</v>
      </c>
      <c r="CB19" s="284">
        <v>3.83</v>
      </c>
      <c r="CC19" s="284">
        <v>23.29</v>
      </c>
      <c r="CD19" s="252"/>
      <c r="CE19" s="281">
        <v>3.54</v>
      </c>
      <c r="CF19" s="282">
        <f t="shared" si="11"/>
        <v>21</v>
      </c>
      <c r="CG19" s="283">
        <v>230</v>
      </c>
      <c r="CH19" s="284">
        <v>24.61</v>
      </c>
      <c r="CI19" s="283">
        <v>85.33</v>
      </c>
      <c r="CJ19" s="252"/>
      <c r="CK19" s="876"/>
      <c r="CL19" s="268" t="s">
        <v>184</v>
      </c>
      <c r="CM19" s="281">
        <v>4.8899999999999997</v>
      </c>
      <c r="CN19" s="282">
        <f t="shared" si="12"/>
        <v>23</v>
      </c>
      <c r="CO19" s="283">
        <v>146</v>
      </c>
      <c r="CP19" s="283">
        <v>217.89</v>
      </c>
      <c r="CQ19" s="284">
        <v>25.5</v>
      </c>
      <c r="CR19" s="283">
        <v>81</v>
      </c>
      <c r="CS19" s="278"/>
      <c r="CT19" s="281">
        <v>2.11</v>
      </c>
      <c r="CU19" s="282">
        <f t="shared" si="13"/>
        <v>36</v>
      </c>
      <c r="CV19" s="283">
        <v>169</v>
      </c>
      <c r="CW19" s="284">
        <v>24.37</v>
      </c>
      <c r="CX19" s="284">
        <v>21.55</v>
      </c>
      <c r="CY19" s="283">
        <v>90.33</v>
      </c>
      <c r="CZ19" s="278"/>
      <c r="DA19" s="278">
        <f t="shared" si="14"/>
        <v>4.0407142857142855</v>
      </c>
      <c r="DB19" s="279">
        <f t="shared" si="15"/>
        <v>33</v>
      </c>
    </row>
    <row r="20" spans="1:106" s="280" customFormat="1" ht="12.75" customHeight="1" x14ac:dyDescent="0.25">
      <c r="A20" s="876"/>
      <c r="B20" s="268" t="s">
        <v>185</v>
      </c>
      <c r="C20" s="281">
        <v>4.21</v>
      </c>
      <c r="D20" s="282">
        <f t="shared" si="0"/>
        <v>34</v>
      </c>
      <c r="E20" s="283">
        <v>264</v>
      </c>
      <c r="F20" s="284">
        <v>2.86</v>
      </c>
      <c r="G20" s="250"/>
      <c r="H20" s="281">
        <v>2.14</v>
      </c>
      <c r="I20" s="282">
        <f t="shared" si="1"/>
        <v>36</v>
      </c>
      <c r="J20" s="283">
        <v>199</v>
      </c>
      <c r="K20" s="284">
        <v>3.66</v>
      </c>
      <c r="L20" s="284">
        <v>19.329999999999998</v>
      </c>
      <c r="M20" s="283">
        <v>73.67</v>
      </c>
      <c r="N20" s="285"/>
      <c r="O20" s="284">
        <v>2.78</v>
      </c>
      <c r="P20" s="282">
        <f t="shared" si="2"/>
        <v>35</v>
      </c>
      <c r="Q20" s="283">
        <v>162.33000000000001</v>
      </c>
      <c r="R20" s="284">
        <v>4.2300000000000004</v>
      </c>
      <c r="S20" s="284">
        <v>23.7</v>
      </c>
      <c r="T20" s="283">
        <v>74</v>
      </c>
      <c r="U20" s="285"/>
      <c r="V20" s="876"/>
      <c r="W20" s="275" t="s">
        <v>185</v>
      </c>
      <c r="X20" s="281">
        <v>2.72</v>
      </c>
      <c r="Y20" s="282">
        <f t="shared" si="3"/>
        <v>32</v>
      </c>
      <c r="Z20" s="283">
        <v>114.67</v>
      </c>
      <c r="AA20" s="284">
        <v>3.53</v>
      </c>
      <c r="AB20" s="284">
        <v>20.13</v>
      </c>
      <c r="AC20" s="283">
        <v>81</v>
      </c>
      <c r="AD20" s="250"/>
      <c r="AE20" s="281">
        <v>4.51</v>
      </c>
      <c r="AF20" s="282">
        <f t="shared" si="4"/>
        <v>19</v>
      </c>
      <c r="AG20" s="283">
        <v>280</v>
      </c>
      <c r="AH20" s="283">
        <v>136.13999999999999</v>
      </c>
      <c r="AI20" s="284">
        <v>19.920000000000002</v>
      </c>
      <c r="AJ20" s="283">
        <v>92</v>
      </c>
      <c r="AK20" s="285"/>
      <c r="AL20" s="281">
        <v>3.49</v>
      </c>
      <c r="AM20" s="282">
        <f t="shared" si="5"/>
        <v>31</v>
      </c>
      <c r="AN20" s="283">
        <v>220.33</v>
      </c>
      <c r="AO20" s="284">
        <v>2.98</v>
      </c>
      <c r="AP20" s="284">
        <v>22.37</v>
      </c>
      <c r="AQ20" s="283">
        <v>88</v>
      </c>
      <c r="AR20" s="278"/>
      <c r="AS20" s="876"/>
      <c r="AT20" s="268" t="s">
        <v>185</v>
      </c>
      <c r="AU20" s="281">
        <v>5.31</v>
      </c>
      <c r="AV20" s="282">
        <f t="shared" si="6"/>
        <v>33</v>
      </c>
      <c r="AW20" s="283">
        <v>333.33</v>
      </c>
      <c r="AX20" s="284">
        <v>3.08</v>
      </c>
      <c r="AY20" s="284">
        <v>18.25</v>
      </c>
      <c r="AZ20" s="283">
        <v>88</v>
      </c>
      <c r="BA20" s="252"/>
      <c r="BB20" s="281">
        <v>3.37</v>
      </c>
      <c r="BC20" s="282">
        <f t="shared" si="7"/>
        <v>32</v>
      </c>
      <c r="BD20" s="283">
        <v>287.33</v>
      </c>
      <c r="BE20" s="284">
        <v>2.82</v>
      </c>
      <c r="BF20" s="284">
        <v>19.72</v>
      </c>
      <c r="BG20" s="283">
        <v>108.67</v>
      </c>
      <c r="BH20" s="252"/>
      <c r="BI20" s="281">
        <v>2.17</v>
      </c>
      <c r="BJ20" s="282">
        <f t="shared" si="8"/>
        <v>34</v>
      </c>
      <c r="BK20" s="283">
        <v>217.33</v>
      </c>
      <c r="BL20" s="284">
        <v>3.3</v>
      </c>
      <c r="BM20" s="284">
        <v>26.3</v>
      </c>
      <c r="BN20" s="283">
        <v>87.67</v>
      </c>
      <c r="BO20" s="278"/>
      <c r="BP20" s="876"/>
      <c r="BQ20" s="268" t="s">
        <v>185</v>
      </c>
      <c r="BR20" s="281">
        <v>4.62</v>
      </c>
      <c r="BS20" s="282">
        <f t="shared" si="9"/>
        <v>35</v>
      </c>
      <c r="BT20" s="283">
        <v>299.67</v>
      </c>
      <c r="BU20" s="284">
        <v>2.59</v>
      </c>
      <c r="BV20" s="284">
        <v>18</v>
      </c>
      <c r="BW20" s="283">
        <v>117.67</v>
      </c>
      <c r="BX20" s="252"/>
      <c r="BY20" s="281">
        <v>5.65</v>
      </c>
      <c r="BZ20" s="282">
        <f t="shared" si="10"/>
        <v>34</v>
      </c>
      <c r="CA20" s="283">
        <v>176.33</v>
      </c>
      <c r="CB20" s="284">
        <v>2.0699999999999998</v>
      </c>
      <c r="CC20" s="284">
        <v>20.66</v>
      </c>
      <c r="CD20" s="252"/>
      <c r="CE20" s="281" t="s">
        <v>30</v>
      </c>
      <c r="CF20" s="282"/>
      <c r="CG20" s="283" t="s">
        <v>30</v>
      </c>
      <c r="CH20" s="284" t="s">
        <v>30</v>
      </c>
      <c r="CI20" s="283" t="s">
        <v>30</v>
      </c>
      <c r="CJ20" s="252"/>
      <c r="CK20" s="876"/>
      <c r="CL20" s="268" t="s">
        <v>185</v>
      </c>
      <c r="CM20" s="281">
        <v>3.47</v>
      </c>
      <c r="CN20" s="282">
        <f t="shared" si="12"/>
        <v>35</v>
      </c>
      <c r="CO20" s="283">
        <v>169</v>
      </c>
      <c r="CP20" s="283">
        <v>235.11</v>
      </c>
      <c r="CQ20" s="284">
        <v>25.5</v>
      </c>
      <c r="CR20" s="283">
        <v>82</v>
      </c>
      <c r="CS20" s="278"/>
      <c r="CT20" s="281">
        <v>2.31</v>
      </c>
      <c r="CU20" s="282">
        <f t="shared" si="13"/>
        <v>34</v>
      </c>
      <c r="CV20" s="283">
        <v>158</v>
      </c>
      <c r="CW20" s="284">
        <v>18.71</v>
      </c>
      <c r="CX20" s="284">
        <v>21.22</v>
      </c>
      <c r="CY20" s="283">
        <v>83</v>
      </c>
      <c r="CZ20" s="278"/>
      <c r="DA20" s="278">
        <f t="shared" si="14"/>
        <v>3.5961538461538463</v>
      </c>
      <c r="DB20" s="279">
        <f t="shared" si="15"/>
        <v>36</v>
      </c>
    </row>
    <row r="21" spans="1:106" s="280" customFormat="1" ht="12.75" customHeight="1" x14ac:dyDescent="0.25">
      <c r="A21" s="876"/>
      <c r="B21" s="268" t="s">
        <v>186</v>
      </c>
      <c r="C21" s="281">
        <v>4.8</v>
      </c>
      <c r="D21" s="282">
        <f t="shared" si="0"/>
        <v>21</v>
      </c>
      <c r="E21" s="283">
        <v>290.67</v>
      </c>
      <c r="F21" s="284">
        <v>2.25</v>
      </c>
      <c r="G21" s="250"/>
      <c r="H21" s="281">
        <v>3.3</v>
      </c>
      <c r="I21" s="282">
        <f t="shared" si="1"/>
        <v>26</v>
      </c>
      <c r="J21" s="283">
        <v>234</v>
      </c>
      <c r="K21" s="284">
        <v>4.55</v>
      </c>
      <c r="L21" s="284">
        <v>23.87</v>
      </c>
      <c r="M21" s="283">
        <v>78.33</v>
      </c>
      <c r="N21" s="285"/>
      <c r="O21" s="284">
        <v>2.92</v>
      </c>
      <c r="P21" s="282">
        <f t="shared" si="2"/>
        <v>33</v>
      </c>
      <c r="Q21" s="283">
        <v>160</v>
      </c>
      <c r="R21" s="284">
        <v>3.93</v>
      </c>
      <c r="S21" s="284">
        <v>23.53</v>
      </c>
      <c r="T21" s="283">
        <v>66</v>
      </c>
      <c r="U21" s="285"/>
      <c r="V21" s="876"/>
      <c r="W21" s="275" t="s">
        <v>186</v>
      </c>
      <c r="X21" s="281">
        <v>3.7</v>
      </c>
      <c r="Y21" s="282">
        <f t="shared" si="3"/>
        <v>17</v>
      </c>
      <c r="Z21" s="283">
        <v>99</v>
      </c>
      <c r="AA21" s="284">
        <v>3.97</v>
      </c>
      <c r="AB21" s="284">
        <v>24.47</v>
      </c>
      <c r="AC21" s="283">
        <v>77.33</v>
      </c>
      <c r="AD21" s="250"/>
      <c r="AE21" s="281">
        <v>4.53</v>
      </c>
      <c r="AF21" s="282">
        <f t="shared" si="4"/>
        <v>17</v>
      </c>
      <c r="AG21" s="283">
        <v>246.67</v>
      </c>
      <c r="AH21" s="283">
        <v>161.61000000000001</v>
      </c>
      <c r="AI21" s="284">
        <v>25.59</v>
      </c>
      <c r="AJ21" s="283">
        <v>92</v>
      </c>
      <c r="AK21" s="285"/>
      <c r="AL21" s="281">
        <v>3.4</v>
      </c>
      <c r="AM21" s="282">
        <f t="shared" si="5"/>
        <v>32</v>
      </c>
      <c r="AN21" s="283">
        <v>218.33</v>
      </c>
      <c r="AO21" s="284">
        <v>2.95</v>
      </c>
      <c r="AP21" s="284">
        <v>20.7</v>
      </c>
      <c r="AQ21" s="283">
        <v>90</v>
      </c>
      <c r="AR21" s="278"/>
      <c r="AS21" s="876"/>
      <c r="AT21" s="268" t="s">
        <v>186</v>
      </c>
      <c r="AU21" s="281">
        <v>5.55</v>
      </c>
      <c r="AV21" s="282">
        <f t="shared" si="6"/>
        <v>28</v>
      </c>
      <c r="AW21" s="283">
        <v>318.33</v>
      </c>
      <c r="AX21" s="284">
        <v>4.22</v>
      </c>
      <c r="AY21" s="284">
        <v>23.38</v>
      </c>
      <c r="AZ21" s="283">
        <v>92</v>
      </c>
      <c r="BA21" s="252"/>
      <c r="BB21" s="281">
        <v>5.5</v>
      </c>
      <c r="BC21" s="282">
        <f t="shared" si="7"/>
        <v>19</v>
      </c>
      <c r="BD21" s="283">
        <v>285</v>
      </c>
      <c r="BE21" s="284">
        <v>4.21</v>
      </c>
      <c r="BF21" s="284">
        <v>23.34</v>
      </c>
      <c r="BG21" s="283">
        <v>81.33</v>
      </c>
      <c r="BH21" s="252"/>
      <c r="BI21" s="281">
        <v>2.21</v>
      </c>
      <c r="BJ21" s="282">
        <f t="shared" si="8"/>
        <v>33</v>
      </c>
      <c r="BK21" s="283">
        <v>221.67</v>
      </c>
      <c r="BL21" s="284">
        <v>3.27</v>
      </c>
      <c r="BM21" s="284">
        <v>26.33</v>
      </c>
      <c r="BN21" s="283">
        <v>78.33</v>
      </c>
      <c r="BO21" s="278"/>
      <c r="BP21" s="876"/>
      <c r="BQ21" s="268" t="s">
        <v>186</v>
      </c>
      <c r="BR21" s="281">
        <v>5.41</v>
      </c>
      <c r="BS21" s="282">
        <f t="shared" si="9"/>
        <v>22</v>
      </c>
      <c r="BT21" s="283">
        <v>299.67</v>
      </c>
      <c r="BU21" s="284">
        <v>3.26</v>
      </c>
      <c r="BV21" s="284">
        <v>26.5</v>
      </c>
      <c r="BW21" s="283">
        <v>97.67</v>
      </c>
      <c r="BX21" s="252"/>
      <c r="BY21" s="281">
        <v>6.13</v>
      </c>
      <c r="BZ21" s="282">
        <f t="shared" si="10"/>
        <v>27</v>
      </c>
      <c r="CA21" s="283">
        <v>219.33</v>
      </c>
      <c r="CB21" s="284">
        <v>3.28</v>
      </c>
      <c r="CC21" s="284">
        <v>21.1</v>
      </c>
      <c r="CD21" s="252"/>
      <c r="CE21" s="281">
        <v>3.22</v>
      </c>
      <c r="CF21" s="282">
        <f t="shared" si="11"/>
        <v>29</v>
      </c>
      <c r="CG21" s="283">
        <v>213</v>
      </c>
      <c r="CH21" s="284">
        <v>24.3</v>
      </c>
      <c r="CI21" s="283">
        <v>77.33</v>
      </c>
      <c r="CJ21" s="252"/>
      <c r="CK21" s="876"/>
      <c r="CL21" s="268" t="s">
        <v>186</v>
      </c>
      <c r="CM21" s="281">
        <v>5.0599999999999996</v>
      </c>
      <c r="CN21" s="282">
        <f t="shared" si="12"/>
        <v>19</v>
      </c>
      <c r="CO21" s="283">
        <v>174</v>
      </c>
      <c r="CP21" s="283">
        <v>179.78</v>
      </c>
      <c r="CQ21" s="284">
        <v>24</v>
      </c>
      <c r="CR21" s="283">
        <v>83</v>
      </c>
      <c r="CS21" s="278"/>
      <c r="CT21" s="281">
        <v>2.86</v>
      </c>
      <c r="CU21" s="282">
        <f t="shared" si="13"/>
        <v>30</v>
      </c>
      <c r="CV21" s="283">
        <v>188.67</v>
      </c>
      <c r="CW21" s="284">
        <v>32.76</v>
      </c>
      <c r="CX21" s="284">
        <v>24.37</v>
      </c>
      <c r="CY21" s="283">
        <v>86</v>
      </c>
      <c r="CZ21" s="278"/>
      <c r="DA21" s="278">
        <f t="shared" si="14"/>
        <v>4.1850000000000005</v>
      </c>
      <c r="DB21" s="279">
        <f t="shared" si="15"/>
        <v>30</v>
      </c>
    </row>
    <row r="22" spans="1:106" s="280" customFormat="1" ht="12.75" customHeight="1" x14ac:dyDescent="0.25">
      <c r="A22" s="877"/>
      <c r="B22" s="268" t="s">
        <v>187</v>
      </c>
      <c r="C22" s="281">
        <v>4.74</v>
      </c>
      <c r="D22" s="282">
        <f t="shared" si="0"/>
        <v>23</v>
      </c>
      <c r="E22" s="283">
        <v>290</v>
      </c>
      <c r="F22" s="284">
        <v>2.2799999999999998</v>
      </c>
      <c r="G22" s="250"/>
      <c r="H22" s="281">
        <v>2.73</v>
      </c>
      <c r="I22" s="282">
        <f t="shared" si="1"/>
        <v>33</v>
      </c>
      <c r="J22" s="283">
        <v>220.33</v>
      </c>
      <c r="K22" s="284">
        <v>4</v>
      </c>
      <c r="L22" s="284">
        <v>22.53</v>
      </c>
      <c r="M22" s="283">
        <v>81.67</v>
      </c>
      <c r="N22" s="285"/>
      <c r="O22" s="284">
        <v>3.2</v>
      </c>
      <c r="P22" s="282">
        <f t="shared" si="2"/>
        <v>31</v>
      </c>
      <c r="Q22" s="283">
        <v>153</v>
      </c>
      <c r="R22" s="284">
        <v>3.07</v>
      </c>
      <c r="S22" s="284">
        <v>23.2</v>
      </c>
      <c r="T22" s="283">
        <v>67</v>
      </c>
      <c r="U22" s="285"/>
      <c r="V22" s="877"/>
      <c r="W22" s="275" t="s">
        <v>187</v>
      </c>
      <c r="X22" s="281" t="s">
        <v>30</v>
      </c>
      <c r="Y22" s="282"/>
      <c r="Z22" s="283" t="s">
        <v>30</v>
      </c>
      <c r="AA22" s="284" t="s">
        <v>30</v>
      </c>
      <c r="AB22" s="284" t="s">
        <v>30</v>
      </c>
      <c r="AC22" s="283" t="s">
        <v>30</v>
      </c>
      <c r="AD22" s="250"/>
      <c r="AE22" s="281">
        <v>5.54</v>
      </c>
      <c r="AF22" s="282">
        <f t="shared" si="4"/>
        <v>3</v>
      </c>
      <c r="AG22" s="283">
        <v>263.33</v>
      </c>
      <c r="AH22" s="283">
        <v>136.22</v>
      </c>
      <c r="AI22" s="284">
        <v>25.02</v>
      </c>
      <c r="AJ22" s="283">
        <v>96.33</v>
      </c>
      <c r="AK22" s="285"/>
      <c r="AL22" s="281">
        <v>3.87</v>
      </c>
      <c r="AM22" s="282">
        <f t="shared" si="5"/>
        <v>29</v>
      </c>
      <c r="AN22" s="283">
        <v>229.33</v>
      </c>
      <c r="AO22" s="284">
        <v>3.43</v>
      </c>
      <c r="AP22" s="284">
        <v>23.92</v>
      </c>
      <c r="AQ22" s="283">
        <v>93.67</v>
      </c>
      <c r="AR22" s="278"/>
      <c r="AS22" s="877"/>
      <c r="AT22" s="268" t="s">
        <v>187</v>
      </c>
      <c r="AU22" s="281">
        <v>5.37</v>
      </c>
      <c r="AV22" s="282">
        <f t="shared" si="6"/>
        <v>31</v>
      </c>
      <c r="AW22" s="283">
        <v>330</v>
      </c>
      <c r="AX22" s="284">
        <v>3.3</v>
      </c>
      <c r="AY22" s="284">
        <v>22.79</v>
      </c>
      <c r="AZ22" s="283">
        <v>90.67</v>
      </c>
      <c r="BA22" s="252"/>
      <c r="BB22" s="281" t="s">
        <v>30</v>
      </c>
      <c r="BC22" s="282"/>
      <c r="BD22" s="283" t="s">
        <v>30</v>
      </c>
      <c r="BE22" s="284" t="s">
        <v>30</v>
      </c>
      <c r="BF22" s="284" t="s">
        <v>30</v>
      </c>
      <c r="BG22" s="283" t="s">
        <v>30</v>
      </c>
      <c r="BH22" s="252"/>
      <c r="BI22" s="281" t="s">
        <v>30</v>
      </c>
      <c r="BJ22" s="282"/>
      <c r="BK22" s="283" t="s">
        <v>30</v>
      </c>
      <c r="BL22" s="284" t="s">
        <v>30</v>
      </c>
      <c r="BM22" s="284" t="s">
        <v>30</v>
      </c>
      <c r="BN22" s="283" t="s">
        <v>30</v>
      </c>
      <c r="BO22" s="278"/>
      <c r="BP22" s="877"/>
      <c r="BQ22" s="268" t="s">
        <v>187</v>
      </c>
      <c r="BR22" s="281">
        <v>5.1100000000000003</v>
      </c>
      <c r="BS22" s="282">
        <f t="shared" si="9"/>
        <v>29</v>
      </c>
      <c r="BT22" s="283">
        <v>263</v>
      </c>
      <c r="BU22" s="284">
        <v>3.42</v>
      </c>
      <c r="BV22" s="284">
        <v>17.77</v>
      </c>
      <c r="BW22" s="283">
        <v>96.33</v>
      </c>
      <c r="BX22" s="252"/>
      <c r="BY22" s="281">
        <v>5.78</v>
      </c>
      <c r="BZ22" s="282">
        <f t="shared" si="10"/>
        <v>33</v>
      </c>
      <c r="CA22" s="283">
        <v>186.67</v>
      </c>
      <c r="CB22" s="284">
        <v>2.65</v>
      </c>
      <c r="CC22" s="284">
        <v>21.12</v>
      </c>
      <c r="CD22" s="252"/>
      <c r="CE22" s="281">
        <v>2.2599999999999998</v>
      </c>
      <c r="CF22" s="282">
        <f t="shared" si="11"/>
        <v>34</v>
      </c>
      <c r="CG22" s="283">
        <v>155</v>
      </c>
      <c r="CH22" s="284">
        <v>23.76</v>
      </c>
      <c r="CI22" s="283">
        <v>61.67</v>
      </c>
      <c r="CJ22" s="252"/>
      <c r="CK22" s="877"/>
      <c r="CL22" s="268" t="s">
        <v>187</v>
      </c>
      <c r="CM22" s="281">
        <v>5.23</v>
      </c>
      <c r="CN22" s="282">
        <f t="shared" si="12"/>
        <v>16</v>
      </c>
      <c r="CO22" s="283">
        <v>161.33000000000001</v>
      </c>
      <c r="CP22" s="283">
        <v>198.67</v>
      </c>
      <c r="CQ22" s="284">
        <v>29.6</v>
      </c>
      <c r="CR22" s="283">
        <v>84.33</v>
      </c>
      <c r="CS22" s="278"/>
      <c r="CT22" s="281">
        <v>4.78</v>
      </c>
      <c r="CU22" s="282">
        <f t="shared" si="13"/>
        <v>18</v>
      </c>
      <c r="CV22" s="283">
        <v>225</v>
      </c>
      <c r="CW22" s="284">
        <v>21.31</v>
      </c>
      <c r="CX22" s="284">
        <v>23.71</v>
      </c>
      <c r="CY22" s="283">
        <v>94</v>
      </c>
      <c r="CZ22" s="278"/>
      <c r="DA22" s="278">
        <f t="shared" si="14"/>
        <v>4.419090909090909</v>
      </c>
      <c r="DB22" s="279">
        <f t="shared" si="15"/>
        <v>25</v>
      </c>
    </row>
    <row r="23" spans="1:106" s="286" customFormat="1" ht="12.75" customHeight="1" x14ac:dyDescent="0.25">
      <c r="A23" s="880" t="s">
        <v>188</v>
      </c>
      <c r="B23" s="268" t="s">
        <v>13</v>
      </c>
      <c r="C23" s="281">
        <v>6.4</v>
      </c>
      <c r="D23" s="282">
        <f t="shared" si="0"/>
        <v>10</v>
      </c>
      <c r="E23" s="283">
        <v>367.33</v>
      </c>
      <c r="F23" s="284">
        <v>2.82</v>
      </c>
      <c r="G23" s="250">
        <f>(C23-C5)/125*1000</f>
        <v>14.880000000000003</v>
      </c>
      <c r="H23" s="281">
        <v>4.91</v>
      </c>
      <c r="I23" s="282">
        <f t="shared" si="1"/>
        <v>1</v>
      </c>
      <c r="J23" s="283">
        <v>266.33</v>
      </c>
      <c r="K23" s="284">
        <v>6.44</v>
      </c>
      <c r="L23" s="284">
        <v>27.8</v>
      </c>
      <c r="M23" s="283">
        <v>84</v>
      </c>
      <c r="N23" s="285">
        <f>(H23-H5)/70*1000</f>
        <v>12.714285714285722</v>
      </c>
      <c r="O23" s="284">
        <v>4.24</v>
      </c>
      <c r="P23" s="282">
        <f t="shared" si="2"/>
        <v>12</v>
      </c>
      <c r="Q23" s="283">
        <v>243</v>
      </c>
      <c r="R23" s="284">
        <v>4.26</v>
      </c>
      <c r="S23" s="284">
        <v>19.600000000000001</v>
      </c>
      <c r="T23" s="283">
        <v>71</v>
      </c>
      <c r="U23" s="285">
        <f>(O23-O5)/80*1000</f>
        <v>11.375000000000002</v>
      </c>
      <c r="V23" s="880" t="s">
        <v>188</v>
      </c>
      <c r="W23" s="275" t="s">
        <v>13</v>
      </c>
      <c r="X23" s="281">
        <v>4.71</v>
      </c>
      <c r="Y23" s="282">
        <f t="shared" si="3"/>
        <v>2</v>
      </c>
      <c r="Z23" s="283">
        <v>107.67</v>
      </c>
      <c r="AA23" s="284">
        <v>4.5</v>
      </c>
      <c r="AB23" s="284">
        <v>26.87</v>
      </c>
      <c r="AC23" s="283">
        <v>79.33</v>
      </c>
      <c r="AD23" s="250">
        <f>(X23-X5)/110*1000</f>
        <v>1.6363636363636338</v>
      </c>
      <c r="AE23" s="281">
        <v>5.29</v>
      </c>
      <c r="AF23" s="282">
        <f t="shared" si="4"/>
        <v>5</v>
      </c>
      <c r="AG23" s="283">
        <v>396.67</v>
      </c>
      <c r="AH23" s="283">
        <v>195.8</v>
      </c>
      <c r="AI23" s="284">
        <v>24.01</v>
      </c>
      <c r="AJ23" s="283">
        <v>102</v>
      </c>
      <c r="AK23" s="285">
        <f>(AE23-AE5)/87.5*1000</f>
        <v>4.4571428571428529</v>
      </c>
      <c r="AL23" s="281">
        <v>5.0199999999999996</v>
      </c>
      <c r="AM23" s="282">
        <f t="shared" si="5"/>
        <v>15</v>
      </c>
      <c r="AN23" s="283">
        <v>251</v>
      </c>
      <c r="AO23" s="284">
        <v>3.52</v>
      </c>
      <c r="AP23" s="284">
        <v>23.06</v>
      </c>
      <c r="AQ23" s="283">
        <v>92.67</v>
      </c>
      <c r="AR23" s="285">
        <f>(AL23-AL5)/100*1000</f>
        <v>13.499999999999996</v>
      </c>
      <c r="AS23" s="880" t="s">
        <v>188</v>
      </c>
      <c r="AT23" s="268" t="s">
        <v>13</v>
      </c>
      <c r="AU23" s="281">
        <v>6.26</v>
      </c>
      <c r="AV23" s="282">
        <f t="shared" si="6"/>
        <v>11</v>
      </c>
      <c r="AW23" s="283">
        <v>349.33</v>
      </c>
      <c r="AX23" s="284">
        <v>4.05</v>
      </c>
      <c r="AY23" s="284">
        <v>26.05</v>
      </c>
      <c r="AZ23" s="283">
        <v>102</v>
      </c>
      <c r="BA23" s="250">
        <f>(AU23-AU5)/100*1000</f>
        <v>5.9999999999999964</v>
      </c>
      <c r="BB23" s="281">
        <v>5.92</v>
      </c>
      <c r="BC23" s="282">
        <f t="shared" si="7"/>
        <v>12</v>
      </c>
      <c r="BD23" s="283">
        <v>292.67</v>
      </c>
      <c r="BE23" s="284">
        <v>4.6100000000000003</v>
      </c>
      <c r="BF23" s="284">
        <v>25.67</v>
      </c>
      <c r="BG23" s="283">
        <v>94.67</v>
      </c>
      <c r="BH23" s="250">
        <f>(BB23-BB5)/105*1000</f>
        <v>-1.3333333333333302</v>
      </c>
      <c r="BI23" s="281">
        <v>4.58</v>
      </c>
      <c r="BJ23" s="282">
        <f t="shared" si="8"/>
        <v>5</v>
      </c>
      <c r="BK23" s="283">
        <v>332.67</v>
      </c>
      <c r="BL23" s="284">
        <v>3.6</v>
      </c>
      <c r="BM23" s="284">
        <v>26.57</v>
      </c>
      <c r="BN23" s="283">
        <v>100.33</v>
      </c>
      <c r="BO23" s="285">
        <f>(BI23-BI5)/110*1000</f>
        <v>16.545454545454547</v>
      </c>
      <c r="BP23" s="880" t="s">
        <v>188</v>
      </c>
      <c r="BQ23" s="268" t="s">
        <v>13</v>
      </c>
      <c r="BR23" s="281">
        <v>6.06</v>
      </c>
      <c r="BS23" s="282">
        <f t="shared" si="9"/>
        <v>5</v>
      </c>
      <c r="BT23" s="283">
        <v>313</v>
      </c>
      <c r="BU23" s="284">
        <v>4.21</v>
      </c>
      <c r="BV23" s="284">
        <v>25.1</v>
      </c>
      <c r="BW23" s="283">
        <v>103.67</v>
      </c>
      <c r="BX23" s="250">
        <f>(BR23-BR5)/62.5*1000</f>
        <v>12.159999999999997</v>
      </c>
      <c r="BY23" s="281">
        <v>6.82</v>
      </c>
      <c r="BZ23" s="282">
        <f t="shared" si="10"/>
        <v>9</v>
      </c>
      <c r="CA23" s="283">
        <v>314.67</v>
      </c>
      <c r="CB23" s="284">
        <v>4.8899999999999997</v>
      </c>
      <c r="CC23" s="284">
        <v>27.22</v>
      </c>
      <c r="CD23" s="250">
        <f>(BY23-BY5)/100*1000</f>
        <v>8.100000000000005</v>
      </c>
      <c r="CE23" s="281">
        <v>3.85</v>
      </c>
      <c r="CF23" s="282">
        <f t="shared" si="11"/>
        <v>9</v>
      </c>
      <c r="CG23" s="283">
        <v>251</v>
      </c>
      <c r="CH23" s="284">
        <v>24.34</v>
      </c>
      <c r="CI23" s="283">
        <v>80.67</v>
      </c>
      <c r="CJ23" s="250">
        <f>(CE23-CE5)/75*1000</f>
        <v>7.8666666666666707</v>
      </c>
      <c r="CK23" s="880" t="s">
        <v>188</v>
      </c>
      <c r="CL23" s="268" t="s">
        <v>13</v>
      </c>
      <c r="CM23" s="281">
        <v>5.39</v>
      </c>
      <c r="CN23" s="282">
        <f t="shared" si="12"/>
        <v>14</v>
      </c>
      <c r="CO23" s="283">
        <v>252</v>
      </c>
      <c r="CP23" s="283">
        <v>228.89</v>
      </c>
      <c r="CQ23" s="284">
        <v>29.07</v>
      </c>
      <c r="CR23" s="283">
        <v>84.67</v>
      </c>
      <c r="CS23" s="285">
        <f>(CM23-CM5)/80*1000</f>
        <v>7.9999999999999964</v>
      </c>
      <c r="CT23" s="281">
        <v>6.11</v>
      </c>
      <c r="CU23" s="282">
        <f t="shared" si="13"/>
        <v>1</v>
      </c>
      <c r="CV23" s="283">
        <v>215.33</v>
      </c>
      <c r="CW23" s="284">
        <v>30.54</v>
      </c>
      <c r="CX23" s="284">
        <v>27.29</v>
      </c>
      <c r="CY23" s="283">
        <v>94.33</v>
      </c>
      <c r="CZ23" s="285">
        <f>(CT23-CT5)/110*1000</f>
        <v>0.54545454545455008</v>
      </c>
      <c r="DA23" s="278">
        <f t="shared" si="14"/>
        <v>5.3971428571428577</v>
      </c>
      <c r="DB23" s="279">
        <f t="shared" si="15"/>
        <v>2</v>
      </c>
    </row>
    <row r="24" spans="1:106" s="286" customFormat="1" ht="12.75" customHeight="1" x14ac:dyDescent="0.25">
      <c r="A24" s="881"/>
      <c r="B24" s="268" t="s">
        <v>14</v>
      </c>
      <c r="C24" s="281">
        <v>6.33</v>
      </c>
      <c r="D24" s="282">
        <f t="shared" si="0"/>
        <v>11</v>
      </c>
      <c r="E24" s="283">
        <v>362</v>
      </c>
      <c r="F24" s="284">
        <v>2.72</v>
      </c>
      <c r="G24" s="250">
        <f t="shared" ref="G24:G40" si="16">(C24-C6)/125*1000</f>
        <v>15.04</v>
      </c>
      <c r="H24" s="281">
        <v>4.58</v>
      </c>
      <c r="I24" s="282">
        <f t="shared" si="1"/>
        <v>2</v>
      </c>
      <c r="J24" s="283">
        <v>264.33</v>
      </c>
      <c r="K24" s="284">
        <v>6.22</v>
      </c>
      <c r="L24" s="284">
        <v>27.4</v>
      </c>
      <c r="M24" s="283">
        <v>81.67</v>
      </c>
      <c r="N24" s="285">
        <f t="shared" ref="N24:N40" si="17">(H24-H6)/70*1000</f>
        <v>8.7142857142857117</v>
      </c>
      <c r="O24" s="284">
        <v>4.33</v>
      </c>
      <c r="P24" s="282">
        <f t="shared" si="2"/>
        <v>9</v>
      </c>
      <c r="Q24" s="283">
        <v>245</v>
      </c>
      <c r="R24" s="284">
        <v>5.23</v>
      </c>
      <c r="S24" s="284">
        <v>26.47</v>
      </c>
      <c r="T24" s="283">
        <v>72.33</v>
      </c>
      <c r="U24" s="285">
        <f t="shared" ref="U24:U40" si="18">(O24-O6)/80*1000</f>
        <v>10.000000000000004</v>
      </c>
      <c r="V24" s="881"/>
      <c r="W24" s="275" t="s">
        <v>14</v>
      </c>
      <c r="X24" s="281">
        <v>4.57</v>
      </c>
      <c r="Y24" s="282">
        <f t="shared" si="3"/>
        <v>4</v>
      </c>
      <c r="Z24" s="283">
        <v>112.67</v>
      </c>
      <c r="AA24" s="284">
        <v>3.77</v>
      </c>
      <c r="AB24" s="284">
        <v>21.93</v>
      </c>
      <c r="AC24" s="283">
        <v>80</v>
      </c>
      <c r="AD24" s="250">
        <f t="shared" ref="AD24:AD39" si="19">(X24-X6)/110*1000</f>
        <v>4.4545454545454568</v>
      </c>
      <c r="AE24" s="281">
        <v>4.6900000000000004</v>
      </c>
      <c r="AF24" s="282">
        <f t="shared" si="4"/>
        <v>14</v>
      </c>
      <c r="AG24" s="283">
        <v>353.33</v>
      </c>
      <c r="AH24" s="283">
        <v>187.33</v>
      </c>
      <c r="AI24" s="284">
        <v>23.69</v>
      </c>
      <c r="AJ24" s="283">
        <v>102.33</v>
      </c>
      <c r="AK24" s="285">
        <f t="shared" ref="AK24:AK40" si="20">(AE24-AE6)/87.5*1000</f>
        <v>2.2857142857142878</v>
      </c>
      <c r="AL24" s="281">
        <v>5.28</v>
      </c>
      <c r="AM24" s="282">
        <f t="shared" si="5"/>
        <v>11</v>
      </c>
      <c r="AN24" s="283">
        <v>271.67</v>
      </c>
      <c r="AO24" s="284">
        <v>4.1399999999999997</v>
      </c>
      <c r="AP24" s="284">
        <v>25.7</v>
      </c>
      <c r="AQ24" s="283">
        <v>93</v>
      </c>
      <c r="AR24" s="285">
        <f t="shared" ref="AR24:AR40" si="21">(AL24-AL6)/100*1000</f>
        <v>12.800000000000002</v>
      </c>
      <c r="AS24" s="881"/>
      <c r="AT24" s="268" t="s">
        <v>14</v>
      </c>
      <c r="AU24" s="281">
        <v>6.53</v>
      </c>
      <c r="AV24" s="282">
        <f t="shared" si="6"/>
        <v>7</v>
      </c>
      <c r="AW24" s="283">
        <v>340.17</v>
      </c>
      <c r="AX24" s="284">
        <v>4.6500000000000004</v>
      </c>
      <c r="AY24" s="284">
        <v>21.23</v>
      </c>
      <c r="AZ24" s="283">
        <v>106</v>
      </c>
      <c r="BA24" s="250">
        <f t="shared" ref="BA24:BA40" si="22">(AU24-AU6)/100*1000</f>
        <v>8.3999999999999986</v>
      </c>
      <c r="BB24" s="281">
        <v>6.17</v>
      </c>
      <c r="BC24" s="282">
        <f t="shared" si="7"/>
        <v>9</v>
      </c>
      <c r="BD24" s="283">
        <v>299.67</v>
      </c>
      <c r="BE24" s="284">
        <v>4.34</v>
      </c>
      <c r="BF24" s="284">
        <v>20.5</v>
      </c>
      <c r="BG24" s="283">
        <v>95</v>
      </c>
      <c r="BH24" s="250">
        <f t="shared" ref="BH24:BH39" si="23">(BB24-BB6)/105*1000</f>
        <v>4.6666666666666687</v>
      </c>
      <c r="BI24" s="281">
        <v>4.33</v>
      </c>
      <c r="BJ24" s="282">
        <f t="shared" si="8"/>
        <v>13</v>
      </c>
      <c r="BK24" s="283">
        <v>316</v>
      </c>
      <c r="BL24" s="284">
        <v>3.36</v>
      </c>
      <c r="BM24" s="284">
        <v>26.4</v>
      </c>
      <c r="BN24" s="283">
        <v>95.33</v>
      </c>
      <c r="BO24" s="285">
        <f t="shared" ref="BO24:BO39" si="24">(BI24-BI6)/110*1000</f>
        <v>16.09090909090909</v>
      </c>
      <c r="BP24" s="881"/>
      <c r="BQ24" s="268" t="s">
        <v>14</v>
      </c>
      <c r="BR24" s="281">
        <v>5.79</v>
      </c>
      <c r="BS24" s="282">
        <f t="shared" si="9"/>
        <v>10</v>
      </c>
      <c r="BT24" s="283">
        <v>292</v>
      </c>
      <c r="BU24" s="284">
        <v>4.09</v>
      </c>
      <c r="BV24" s="284">
        <v>19.829999999999998</v>
      </c>
      <c r="BW24" s="283">
        <v>99</v>
      </c>
      <c r="BX24" s="250">
        <f t="shared" ref="BX24:BX40" si="25">(BR24-BR6)/62.5*1000</f>
        <v>8.1599999999999966</v>
      </c>
      <c r="BY24" s="281">
        <v>6.73</v>
      </c>
      <c r="BZ24" s="282">
        <f t="shared" si="10"/>
        <v>12</v>
      </c>
      <c r="CA24" s="283">
        <v>305</v>
      </c>
      <c r="CB24" s="284">
        <v>4.54</v>
      </c>
      <c r="CC24" s="284">
        <v>19.670000000000002</v>
      </c>
      <c r="CD24" s="250">
        <f t="shared" ref="CD24:CD40" si="26">(BY24-BY6)/100*1000</f>
        <v>9.2000000000000082</v>
      </c>
      <c r="CE24" s="281">
        <v>4.38</v>
      </c>
      <c r="CF24" s="282">
        <f t="shared" si="11"/>
        <v>2</v>
      </c>
      <c r="CG24" s="283">
        <v>290</v>
      </c>
      <c r="CH24" s="284">
        <v>24.87</v>
      </c>
      <c r="CI24" s="283">
        <v>84</v>
      </c>
      <c r="CJ24" s="250">
        <f t="shared" ref="CJ24:CJ40" si="27">(CE24-CE6)/75*1000</f>
        <v>11.600000000000001</v>
      </c>
      <c r="CK24" s="881"/>
      <c r="CL24" s="268" t="s">
        <v>14</v>
      </c>
      <c r="CM24" s="281">
        <v>6.01</v>
      </c>
      <c r="CN24" s="282">
        <f t="shared" si="12"/>
        <v>3</v>
      </c>
      <c r="CO24" s="283">
        <v>255</v>
      </c>
      <c r="CP24" s="283">
        <v>249.33</v>
      </c>
      <c r="CQ24" s="284">
        <v>24.87</v>
      </c>
      <c r="CR24" s="283">
        <v>84.33</v>
      </c>
      <c r="CS24" s="285">
        <f t="shared" ref="CS24:CS40" si="28">(CM24-CM6)/80*1000</f>
        <v>9.375</v>
      </c>
      <c r="CT24" s="281">
        <v>4.8099999999999996</v>
      </c>
      <c r="CU24" s="282">
        <f t="shared" si="13"/>
        <v>17</v>
      </c>
      <c r="CV24" s="283">
        <v>188</v>
      </c>
      <c r="CW24" s="284">
        <v>33.67</v>
      </c>
      <c r="CX24" s="284">
        <v>20.11</v>
      </c>
      <c r="CY24" s="283">
        <v>96.33</v>
      </c>
      <c r="CZ24" s="285">
        <f t="shared" ref="CZ24:CZ40" si="29">(CT24-CT6)/110*1000</f>
        <v>2.5454545454545396</v>
      </c>
      <c r="DA24" s="278">
        <f t="shared" si="14"/>
        <v>5.3235714285714284</v>
      </c>
      <c r="DB24" s="279">
        <f t="shared" si="15"/>
        <v>4</v>
      </c>
    </row>
    <row r="25" spans="1:106" s="286" customFormat="1" ht="12.75" customHeight="1" x14ac:dyDescent="0.25">
      <c r="A25" s="881"/>
      <c r="B25" s="268" t="s">
        <v>15</v>
      </c>
      <c r="C25" s="281">
        <v>6.22</v>
      </c>
      <c r="D25" s="282">
        <f t="shared" si="0"/>
        <v>13</v>
      </c>
      <c r="E25" s="283">
        <v>353.67</v>
      </c>
      <c r="F25" s="284">
        <v>2.68</v>
      </c>
      <c r="G25" s="250">
        <f t="shared" si="16"/>
        <v>14.719999999999999</v>
      </c>
      <c r="H25" s="281">
        <v>3.92</v>
      </c>
      <c r="I25" s="282">
        <f t="shared" si="1"/>
        <v>11</v>
      </c>
      <c r="J25" s="283">
        <v>246.33</v>
      </c>
      <c r="K25" s="284">
        <v>5.1100000000000003</v>
      </c>
      <c r="L25" s="284">
        <v>25.33</v>
      </c>
      <c r="M25" s="283">
        <v>80</v>
      </c>
      <c r="N25" s="285">
        <f t="shared" si="17"/>
        <v>9.9999999999999964</v>
      </c>
      <c r="O25" s="284">
        <v>4.6100000000000003</v>
      </c>
      <c r="P25" s="282">
        <f t="shared" si="2"/>
        <v>4</v>
      </c>
      <c r="Q25" s="283">
        <v>230.33</v>
      </c>
      <c r="R25" s="284">
        <v>5.6</v>
      </c>
      <c r="S25" s="284">
        <v>29.13</v>
      </c>
      <c r="T25" s="283">
        <v>73.67</v>
      </c>
      <c r="U25" s="285">
        <f t="shared" si="18"/>
        <v>12.375000000000002</v>
      </c>
      <c r="V25" s="881"/>
      <c r="W25" s="275" t="s">
        <v>15</v>
      </c>
      <c r="X25" s="281">
        <v>4.8099999999999996</v>
      </c>
      <c r="Y25" s="282">
        <f t="shared" si="3"/>
        <v>1</v>
      </c>
      <c r="Z25" s="283">
        <v>118.67</v>
      </c>
      <c r="AA25" s="284">
        <v>4.17</v>
      </c>
      <c r="AB25" s="284">
        <v>24.43</v>
      </c>
      <c r="AC25" s="283">
        <v>82.33</v>
      </c>
      <c r="AD25" s="250">
        <f t="shared" si="19"/>
        <v>0.90909090909090584</v>
      </c>
      <c r="AE25" s="281">
        <v>5.6</v>
      </c>
      <c r="AF25" s="282">
        <f t="shared" si="4"/>
        <v>2</v>
      </c>
      <c r="AG25" s="283">
        <v>360</v>
      </c>
      <c r="AH25" s="283">
        <v>182.4</v>
      </c>
      <c r="AI25" s="284">
        <v>32.72</v>
      </c>
      <c r="AJ25" s="283">
        <v>95.33</v>
      </c>
      <c r="AK25" s="285">
        <f t="shared" si="20"/>
        <v>4.4571428571428529</v>
      </c>
      <c r="AL25" s="281">
        <v>5.36</v>
      </c>
      <c r="AM25" s="282">
        <f t="shared" si="5"/>
        <v>9</v>
      </c>
      <c r="AN25" s="283">
        <v>281.33</v>
      </c>
      <c r="AO25" s="284">
        <v>4.2699999999999996</v>
      </c>
      <c r="AP25" s="284">
        <v>27.24</v>
      </c>
      <c r="AQ25" s="283">
        <v>92.33</v>
      </c>
      <c r="AR25" s="285">
        <f t="shared" si="21"/>
        <v>10.500000000000007</v>
      </c>
      <c r="AS25" s="881"/>
      <c r="AT25" s="268" t="s">
        <v>15</v>
      </c>
      <c r="AU25" s="281">
        <v>6.65</v>
      </c>
      <c r="AV25" s="282">
        <f t="shared" si="6"/>
        <v>6</v>
      </c>
      <c r="AW25" s="283">
        <v>354.17</v>
      </c>
      <c r="AX25" s="284">
        <v>4.6399999999999997</v>
      </c>
      <c r="AY25" s="284">
        <v>31.14</v>
      </c>
      <c r="AZ25" s="283">
        <v>92.33</v>
      </c>
      <c r="BA25" s="250">
        <f t="shared" si="22"/>
        <v>7.7000000000000046</v>
      </c>
      <c r="BB25" s="281">
        <v>5.99</v>
      </c>
      <c r="BC25" s="282">
        <f t="shared" si="7"/>
        <v>11</v>
      </c>
      <c r="BD25" s="283">
        <v>320.67</v>
      </c>
      <c r="BE25" s="284">
        <v>5.45</v>
      </c>
      <c r="BF25" s="284">
        <v>27.37</v>
      </c>
      <c r="BG25" s="283">
        <v>95.33</v>
      </c>
      <c r="BH25" s="250">
        <f t="shared" si="23"/>
        <v>5.5238095238095246</v>
      </c>
      <c r="BI25" s="281">
        <v>4.38</v>
      </c>
      <c r="BJ25" s="282">
        <f t="shared" si="8"/>
        <v>12</v>
      </c>
      <c r="BK25" s="283">
        <v>317</v>
      </c>
      <c r="BL25" s="284">
        <v>3.48</v>
      </c>
      <c r="BM25" s="284">
        <v>26.39</v>
      </c>
      <c r="BN25" s="283">
        <v>89</v>
      </c>
      <c r="BO25" s="285">
        <f t="shared" si="24"/>
        <v>16.454545454545453</v>
      </c>
      <c r="BP25" s="881"/>
      <c r="BQ25" s="268" t="s">
        <v>15</v>
      </c>
      <c r="BR25" s="281">
        <v>5.59</v>
      </c>
      <c r="BS25" s="282">
        <f t="shared" si="9"/>
        <v>15</v>
      </c>
      <c r="BT25" s="283">
        <v>249.33</v>
      </c>
      <c r="BU25" s="284">
        <v>4.45</v>
      </c>
      <c r="BV25" s="284">
        <v>31.63</v>
      </c>
      <c r="BW25" s="283">
        <v>94.67</v>
      </c>
      <c r="BX25" s="250">
        <f t="shared" si="25"/>
        <v>8.9599999999999937</v>
      </c>
      <c r="BY25" s="281">
        <v>6.7</v>
      </c>
      <c r="BZ25" s="282">
        <f t="shared" si="10"/>
        <v>13</v>
      </c>
      <c r="CA25" s="283">
        <v>308</v>
      </c>
      <c r="CB25" s="284">
        <v>4.96</v>
      </c>
      <c r="CC25" s="284">
        <v>33.450000000000003</v>
      </c>
      <c r="CD25" s="250">
        <f t="shared" si="26"/>
        <v>8.5000000000000053</v>
      </c>
      <c r="CE25" s="281">
        <v>3.72</v>
      </c>
      <c r="CF25" s="282">
        <f t="shared" si="11"/>
        <v>13</v>
      </c>
      <c r="CG25" s="283">
        <v>239.67</v>
      </c>
      <c r="CH25" s="284">
        <v>24.35</v>
      </c>
      <c r="CI25" s="283">
        <v>78.67</v>
      </c>
      <c r="CJ25" s="250">
        <f t="shared" si="27"/>
        <v>9.6000000000000032</v>
      </c>
      <c r="CK25" s="881"/>
      <c r="CL25" s="268" t="s">
        <v>15</v>
      </c>
      <c r="CM25" s="281">
        <v>5.15</v>
      </c>
      <c r="CN25" s="282">
        <f t="shared" si="12"/>
        <v>18</v>
      </c>
      <c r="CO25" s="283">
        <v>237</v>
      </c>
      <c r="CP25" s="283">
        <v>237</v>
      </c>
      <c r="CQ25" s="284">
        <v>25.6</v>
      </c>
      <c r="CR25" s="283">
        <v>84.67</v>
      </c>
      <c r="CS25" s="285">
        <f t="shared" si="28"/>
        <v>11.375000000000002</v>
      </c>
      <c r="CT25" s="281">
        <v>3.23</v>
      </c>
      <c r="CU25" s="282">
        <f t="shared" si="13"/>
        <v>26</v>
      </c>
      <c r="CV25" s="283">
        <v>151</v>
      </c>
      <c r="CW25" s="284">
        <v>36.229999999999997</v>
      </c>
      <c r="CX25" s="284">
        <v>26.77</v>
      </c>
      <c r="CY25" s="283">
        <v>93.67</v>
      </c>
      <c r="CZ25" s="285">
        <f t="shared" si="29"/>
        <v>-1.8181818181818197</v>
      </c>
      <c r="DA25" s="278">
        <f t="shared" si="14"/>
        <v>5.1378571428571425</v>
      </c>
      <c r="DB25" s="279">
        <f t="shared" si="15"/>
        <v>10</v>
      </c>
    </row>
    <row r="26" spans="1:106" s="286" customFormat="1" ht="12.75" customHeight="1" x14ac:dyDescent="0.25">
      <c r="A26" s="881"/>
      <c r="B26" s="268" t="s">
        <v>16</v>
      </c>
      <c r="C26" s="281">
        <v>6.56</v>
      </c>
      <c r="D26" s="282">
        <f t="shared" si="0"/>
        <v>7</v>
      </c>
      <c r="E26" s="283">
        <v>375.33</v>
      </c>
      <c r="F26" s="284">
        <v>3.09</v>
      </c>
      <c r="G26" s="250">
        <f t="shared" si="16"/>
        <v>15.279999999999994</v>
      </c>
      <c r="H26" s="281">
        <v>4.0599999999999996</v>
      </c>
      <c r="I26" s="282">
        <f t="shared" si="1"/>
        <v>7</v>
      </c>
      <c r="J26" s="283">
        <v>255.67</v>
      </c>
      <c r="K26" s="284">
        <v>5.1100000000000003</v>
      </c>
      <c r="L26" s="284">
        <v>26.93</v>
      </c>
      <c r="M26" s="283">
        <v>79.67</v>
      </c>
      <c r="N26" s="285">
        <f t="shared" si="17"/>
        <v>7.5714285714285685</v>
      </c>
      <c r="O26" s="284">
        <v>4.59</v>
      </c>
      <c r="P26" s="282">
        <f t="shared" si="2"/>
        <v>5</v>
      </c>
      <c r="Q26" s="283">
        <v>243.33</v>
      </c>
      <c r="R26" s="284">
        <v>3.93</v>
      </c>
      <c r="S26" s="284">
        <v>26.1</v>
      </c>
      <c r="T26" s="283">
        <v>73</v>
      </c>
      <c r="U26" s="285">
        <f t="shared" si="18"/>
        <v>16.125</v>
      </c>
      <c r="V26" s="881"/>
      <c r="W26" s="275" t="s">
        <v>16</v>
      </c>
      <c r="X26" s="281">
        <v>4.4000000000000004</v>
      </c>
      <c r="Y26" s="282">
        <f t="shared" si="3"/>
        <v>6</v>
      </c>
      <c r="Z26" s="283">
        <v>111.33</v>
      </c>
      <c r="AA26" s="284">
        <v>3.6</v>
      </c>
      <c r="AB26" s="284">
        <v>22.98</v>
      </c>
      <c r="AC26" s="283">
        <v>82.67</v>
      </c>
      <c r="AD26" s="250">
        <f t="shared" si="19"/>
        <v>5.7272727272727302</v>
      </c>
      <c r="AE26" s="281">
        <v>5.0599999999999996</v>
      </c>
      <c r="AF26" s="282">
        <f t="shared" si="4"/>
        <v>8</v>
      </c>
      <c r="AG26" s="283">
        <v>380</v>
      </c>
      <c r="AH26" s="283">
        <v>171.93</v>
      </c>
      <c r="AI26" s="284">
        <v>24.87</v>
      </c>
      <c r="AJ26" s="283">
        <v>94.33</v>
      </c>
      <c r="AK26" s="285">
        <f t="shared" si="20"/>
        <v>-5.371428571428579</v>
      </c>
      <c r="AL26" s="281">
        <v>5.47</v>
      </c>
      <c r="AM26" s="282">
        <f t="shared" si="5"/>
        <v>7</v>
      </c>
      <c r="AN26" s="283">
        <v>285.67</v>
      </c>
      <c r="AO26" s="284">
        <v>4.55</v>
      </c>
      <c r="AP26" s="284">
        <v>28.14</v>
      </c>
      <c r="AQ26" s="283">
        <v>89.67</v>
      </c>
      <c r="AR26" s="285">
        <f t="shared" si="21"/>
        <v>9.399999999999995</v>
      </c>
      <c r="AS26" s="881"/>
      <c r="AT26" s="268" t="s">
        <v>16</v>
      </c>
      <c r="AU26" s="281">
        <v>6.69</v>
      </c>
      <c r="AV26" s="282">
        <f t="shared" si="6"/>
        <v>4</v>
      </c>
      <c r="AW26" s="283">
        <v>348.33</v>
      </c>
      <c r="AX26" s="284">
        <v>3.8</v>
      </c>
      <c r="AY26" s="284">
        <v>23.72</v>
      </c>
      <c r="AZ26" s="283">
        <v>92</v>
      </c>
      <c r="BA26" s="250">
        <f t="shared" si="22"/>
        <v>10.300000000000002</v>
      </c>
      <c r="BB26" s="281">
        <v>5.92</v>
      </c>
      <c r="BC26" s="282">
        <f t="shared" si="7"/>
        <v>12</v>
      </c>
      <c r="BD26" s="283">
        <v>339.33</v>
      </c>
      <c r="BE26" s="284">
        <v>4.17</v>
      </c>
      <c r="BF26" s="284">
        <v>24.67</v>
      </c>
      <c r="BG26" s="283">
        <v>96</v>
      </c>
      <c r="BH26" s="250">
        <f t="shared" si="23"/>
        <v>-3.1428571428571432</v>
      </c>
      <c r="BI26" s="281">
        <v>4.51</v>
      </c>
      <c r="BJ26" s="282">
        <f t="shared" si="8"/>
        <v>9</v>
      </c>
      <c r="BK26" s="283">
        <v>325.33</v>
      </c>
      <c r="BL26" s="284">
        <v>3.2</v>
      </c>
      <c r="BM26" s="284">
        <v>26.46</v>
      </c>
      <c r="BN26" s="283">
        <v>90.33</v>
      </c>
      <c r="BO26" s="285">
        <f t="shared" si="24"/>
        <v>16.36363636363636</v>
      </c>
      <c r="BP26" s="881"/>
      <c r="BQ26" s="268" t="s">
        <v>16</v>
      </c>
      <c r="BR26" s="281">
        <v>5.82</v>
      </c>
      <c r="BS26" s="282">
        <f t="shared" si="9"/>
        <v>9</v>
      </c>
      <c r="BT26" s="283">
        <v>299.67</v>
      </c>
      <c r="BU26" s="284">
        <v>4.07</v>
      </c>
      <c r="BV26" s="284">
        <v>22.67</v>
      </c>
      <c r="BW26" s="283">
        <v>96</v>
      </c>
      <c r="BX26" s="250">
        <f t="shared" si="25"/>
        <v>4.1600000000000108</v>
      </c>
      <c r="BY26" s="281">
        <v>6.69</v>
      </c>
      <c r="BZ26" s="282">
        <f t="shared" si="10"/>
        <v>14</v>
      </c>
      <c r="CA26" s="283">
        <v>309</v>
      </c>
      <c r="CB26" s="284">
        <v>3.96</v>
      </c>
      <c r="CC26" s="284">
        <v>23.18</v>
      </c>
      <c r="CD26" s="250">
        <f t="shared" si="26"/>
        <v>7.9</v>
      </c>
      <c r="CE26" s="281">
        <v>3.65</v>
      </c>
      <c r="CF26" s="282">
        <f t="shared" si="11"/>
        <v>15</v>
      </c>
      <c r="CG26" s="283">
        <v>250</v>
      </c>
      <c r="CH26" s="284">
        <v>24.89</v>
      </c>
      <c r="CI26" s="283">
        <v>85.67</v>
      </c>
      <c r="CJ26" s="250">
        <f t="shared" si="27"/>
        <v>0.1333333333333305</v>
      </c>
      <c r="CK26" s="881"/>
      <c r="CL26" s="268" t="s">
        <v>16</v>
      </c>
      <c r="CM26" s="281">
        <v>5.96</v>
      </c>
      <c r="CN26" s="282">
        <f t="shared" si="12"/>
        <v>5</v>
      </c>
      <c r="CO26" s="283">
        <v>251</v>
      </c>
      <c r="CP26" s="283">
        <v>219.22</v>
      </c>
      <c r="CQ26" s="284">
        <v>23.53</v>
      </c>
      <c r="CR26" s="283">
        <v>82.33</v>
      </c>
      <c r="CS26" s="285">
        <f t="shared" si="28"/>
        <v>6.9999999999999947</v>
      </c>
      <c r="CT26" s="281">
        <v>3.9</v>
      </c>
      <c r="CU26" s="282">
        <f t="shared" si="13"/>
        <v>22</v>
      </c>
      <c r="CV26" s="283">
        <v>251</v>
      </c>
      <c r="CW26" s="284">
        <v>21.03</v>
      </c>
      <c r="CX26" s="284">
        <v>24.04</v>
      </c>
      <c r="CY26" s="283">
        <v>91.67</v>
      </c>
      <c r="CZ26" s="285">
        <f t="shared" si="29"/>
        <v>-10</v>
      </c>
      <c r="DA26" s="278">
        <f t="shared" si="14"/>
        <v>5.234285714285714</v>
      </c>
      <c r="DB26" s="279">
        <f t="shared" si="15"/>
        <v>7</v>
      </c>
    </row>
    <row r="27" spans="1:106" s="286" customFormat="1" ht="12.75" customHeight="1" x14ac:dyDescent="0.25">
      <c r="A27" s="881"/>
      <c r="B27" s="268" t="s">
        <v>56</v>
      </c>
      <c r="C27" s="281">
        <v>6.7</v>
      </c>
      <c r="D27" s="282">
        <f t="shared" si="0"/>
        <v>4</v>
      </c>
      <c r="E27" s="283">
        <v>382</v>
      </c>
      <c r="F27" s="284">
        <v>3.2</v>
      </c>
      <c r="G27" s="250">
        <f t="shared" si="16"/>
        <v>15.200000000000003</v>
      </c>
      <c r="H27" s="281">
        <v>4.4000000000000004</v>
      </c>
      <c r="I27" s="282">
        <f t="shared" si="1"/>
        <v>3</v>
      </c>
      <c r="J27" s="283">
        <v>263.33</v>
      </c>
      <c r="K27" s="284">
        <v>5.44</v>
      </c>
      <c r="L27" s="284">
        <v>27.47</v>
      </c>
      <c r="M27" s="283">
        <v>82</v>
      </c>
      <c r="N27" s="285">
        <f t="shared" si="17"/>
        <v>12.857142857142863</v>
      </c>
      <c r="O27" s="284">
        <v>4.71</v>
      </c>
      <c r="P27" s="282">
        <f t="shared" si="2"/>
        <v>2</v>
      </c>
      <c r="Q27" s="283">
        <v>192</v>
      </c>
      <c r="R27" s="284">
        <v>4.2300000000000004</v>
      </c>
      <c r="S27" s="284">
        <v>21.2</v>
      </c>
      <c r="T27" s="283">
        <v>73.67</v>
      </c>
      <c r="U27" s="285">
        <f t="shared" si="18"/>
        <v>17.125</v>
      </c>
      <c r="V27" s="881"/>
      <c r="W27" s="275" t="s">
        <v>56</v>
      </c>
      <c r="X27" s="281">
        <v>4.26</v>
      </c>
      <c r="Y27" s="282">
        <f t="shared" si="3"/>
        <v>8</v>
      </c>
      <c r="Z27" s="283">
        <v>110</v>
      </c>
      <c r="AA27" s="284">
        <v>4.03</v>
      </c>
      <c r="AB27" s="284">
        <v>17.23</v>
      </c>
      <c r="AC27" s="283">
        <v>76</v>
      </c>
      <c r="AD27" s="250">
        <f t="shared" si="19"/>
        <v>2.8181818181818148</v>
      </c>
      <c r="AE27" s="281">
        <v>3.04</v>
      </c>
      <c r="AF27" s="282">
        <f t="shared" si="4"/>
        <v>34</v>
      </c>
      <c r="AG27" s="283">
        <v>296.67</v>
      </c>
      <c r="AH27" s="283">
        <v>204</v>
      </c>
      <c r="AI27" s="284">
        <v>25.22</v>
      </c>
      <c r="AJ27" s="283">
        <v>102.33</v>
      </c>
      <c r="AK27" s="285">
        <f t="shared" si="20"/>
        <v>-11.085714285714282</v>
      </c>
      <c r="AL27" s="281">
        <v>5.82</v>
      </c>
      <c r="AM27" s="282">
        <f t="shared" si="5"/>
        <v>1</v>
      </c>
      <c r="AN27" s="283">
        <v>321.33</v>
      </c>
      <c r="AO27" s="284">
        <v>5.09</v>
      </c>
      <c r="AP27" s="284">
        <v>34.200000000000003</v>
      </c>
      <c r="AQ27" s="283">
        <v>88.67</v>
      </c>
      <c r="AR27" s="285">
        <f t="shared" si="21"/>
        <v>7.7000000000000046</v>
      </c>
      <c r="AS27" s="881"/>
      <c r="AT27" s="268" t="s">
        <v>56</v>
      </c>
      <c r="AU27" s="281">
        <v>7.26</v>
      </c>
      <c r="AV27" s="282">
        <f t="shared" si="6"/>
        <v>1</v>
      </c>
      <c r="AW27" s="283">
        <v>339.17</v>
      </c>
      <c r="AX27" s="284">
        <v>5.81</v>
      </c>
      <c r="AY27" s="284">
        <v>25.69</v>
      </c>
      <c r="AZ27" s="283">
        <v>93</v>
      </c>
      <c r="BA27" s="250">
        <f t="shared" si="22"/>
        <v>12.299999999999995</v>
      </c>
      <c r="BB27" s="281">
        <v>5.88</v>
      </c>
      <c r="BC27" s="282">
        <f t="shared" si="7"/>
        <v>14</v>
      </c>
      <c r="BD27" s="283">
        <v>319.33</v>
      </c>
      <c r="BE27" s="284">
        <v>5.57</v>
      </c>
      <c r="BF27" s="284">
        <v>24.81</v>
      </c>
      <c r="BG27" s="283">
        <v>96</v>
      </c>
      <c r="BH27" s="250">
        <f t="shared" si="23"/>
        <v>1.3333333333333302</v>
      </c>
      <c r="BI27" s="281">
        <v>4.3</v>
      </c>
      <c r="BJ27" s="282">
        <f t="shared" si="8"/>
        <v>14</v>
      </c>
      <c r="BK27" s="283">
        <v>310.33</v>
      </c>
      <c r="BL27" s="284">
        <v>3.52</v>
      </c>
      <c r="BM27" s="284">
        <v>26.41</v>
      </c>
      <c r="BN27" s="283">
        <v>84.67</v>
      </c>
      <c r="BO27" s="285">
        <f t="shared" si="24"/>
        <v>16.36363636363636</v>
      </c>
      <c r="BP27" s="881"/>
      <c r="BQ27" s="268" t="s">
        <v>56</v>
      </c>
      <c r="BR27" s="281">
        <v>6.47</v>
      </c>
      <c r="BS27" s="282">
        <f t="shared" si="9"/>
        <v>1</v>
      </c>
      <c r="BT27" s="283">
        <v>292</v>
      </c>
      <c r="BU27" s="284">
        <v>5.36</v>
      </c>
      <c r="BV27" s="284">
        <v>24.1</v>
      </c>
      <c r="BW27" s="283">
        <v>95.67</v>
      </c>
      <c r="BX27" s="250">
        <f t="shared" si="25"/>
        <v>17.439999999999998</v>
      </c>
      <c r="BY27" s="281">
        <v>6.92</v>
      </c>
      <c r="BZ27" s="282">
        <f t="shared" si="10"/>
        <v>6</v>
      </c>
      <c r="CA27" s="283">
        <v>321</v>
      </c>
      <c r="CB27" s="284">
        <v>7.63</v>
      </c>
      <c r="CC27" s="284">
        <v>26.12</v>
      </c>
      <c r="CD27" s="250">
        <f t="shared" si="26"/>
        <v>6.5000000000000036</v>
      </c>
      <c r="CE27" s="281">
        <v>3.87</v>
      </c>
      <c r="CF27" s="282">
        <f t="shared" si="11"/>
        <v>8</v>
      </c>
      <c r="CG27" s="283">
        <v>256</v>
      </c>
      <c r="CH27" s="284">
        <v>24.9</v>
      </c>
      <c r="CI27" s="283">
        <v>83.33</v>
      </c>
      <c r="CJ27" s="250">
        <f t="shared" si="27"/>
        <v>4.6666666666666679</v>
      </c>
      <c r="CK27" s="881"/>
      <c r="CL27" s="268" t="s">
        <v>56</v>
      </c>
      <c r="CM27" s="281">
        <v>4.82</v>
      </c>
      <c r="CN27" s="282">
        <f t="shared" si="12"/>
        <v>24</v>
      </c>
      <c r="CO27" s="283">
        <v>262</v>
      </c>
      <c r="CP27" s="283">
        <v>203.56</v>
      </c>
      <c r="CQ27" s="284">
        <v>29.1</v>
      </c>
      <c r="CR27" s="283">
        <v>83.67</v>
      </c>
      <c r="CS27" s="285">
        <f t="shared" si="28"/>
        <v>9.5000000000000089</v>
      </c>
      <c r="CT27" s="281">
        <v>5.32</v>
      </c>
      <c r="CU27" s="282">
        <f t="shared" si="13"/>
        <v>10</v>
      </c>
      <c r="CV27" s="283">
        <v>162.66999999999999</v>
      </c>
      <c r="CW27" s="284">
        <v>43.42</v>
      </c>
      <c r="CX27" s="284">
        <v>26.44</v>
      </c>
      <c r="CY27" s="283">
        <v>93</v>
      </c>
      <c r="CZ27" s="285">
        <f t="shared" si="29"/>
        <v>-0.36363636363636392</v>
      </c>
      <c r="DA27" s="278">
        <f t="shared" si="14"/>
        <v>5.269285714285715</v>
      </c>
      <c r="DB27" s="279">
        <f t="shared" si="15"/>
        <v>5</v>
      </c>
    </row>
    <row r="28" spans="1:106" s="286" customFormat="1" ht="12.75" customHeight="1" x14ac:dyDescent="0.25">
      <c r="A28" s="881"/>
      <c r="B28" s="268" t="s">
        <v>57</v>
      </c>
      <c r="C28" s="281">
        <v>5.76</v>
      </c>
      <c r="D28" s="282">
        <f t="shared" si="0"/>
        <v>17</v>
      </c>
      <c r="E28" s="283">
        <v>324.67</v>
      </c>
      <c r="F28" s="284">
        <v>2.54</v>
      </c>
      <c r="G28" s="250">
        <f t="shared" si="16"/>
        <v>11.839999999999996</v>
      </c>
      <c r="H28" s="281">
        <v>3.88</v>
      </c>
      <c r="I28" s="282">
        <f t="shared" si="1"/>
        <v>12</v>
      </c>
      <c r="J28" s="283">
        <v>245.33</v>
      </c>
      <c r="K28" s="284">
        <v>5</v>
      </c>
      <c r="L28" s="284">
        <v>25.07</v>
      </c>
      <c r="M28" s="283">
        <v>79.33</v>
      </c>
      <c r="N28" s="285">
        <f t="shared" si="17"/>
        <v>10.142857142857142</v>
      </c>
      <c r="O28" s="284">
        <v>4.45</v>
      </c>
      <c r="P28" s="282">
        <f t="shared" si="2"/>
        <v>8</v>
      </c>
      <c r="Q28" s="283">
        <v>274.33</v>
      </c>
      <c r="R28" s="284">
        <v>5.0999999999999996</v>
      </c>
      <c r="S28" s="284">
        <v>26.17</v>
      </c>
      <c r="T28" s="283">
        <v>73</v>
      </c>
      <c r="U28" s="285">
        <f t="shared" si="18"/>
        <v>11.625000000000002</v>
      </c>
      <c r="V28" s="881"/>
      <c r="W28" s="275" t="s">
        <v>57</v>
      </c>
      <c r="X28" s="281">
        <v>3.84</v>
      </c>
      <c r="Y28" s="282">
        <f t="shared" si="3"/>
        <v>13</v>
      </c>
      <c r="Z28" s="283">
        <v>107.67</v>
      </c>
      <c r="AA28" s="284">
        <v>4</v>
      </c>
      <c r="AB28" s="284">
        <v>15.7</v>
      </c>
      <c r="AC28" s="283">
        <v>75</v>
      </c>
      <c r="AD28" s="250">
        <f t="shared" si="19"/>
        <v>3.2727272727272716</v>
      </c>
      <c r="AE28" s="281">
        <v>4.7300000000000004</v>
      </c>
      <c r="AF28" s="282">
        <f t="shared" si="4"/>
        <v>13</v>
      </c>
      <c r="AG28" s="283">
        <v>336.67</v>
      </c>
      <c r="AH28" s="283">
        <v>189.73</v>
      </c>
      <c r="AI28" s="284">
        <v>33.01</v>
      </c>
      <c r="AJ28" s="283">
        <v>95.67</v>
      </c>
      <c r="AK28" s="285">
        <f t="shared" si="20"/>
        <v>-0.5714285714285694</v>
      </c>
      <c r="AL28" s="281">
        <v>5.43</v>
      </c>
      <c r="AM28" s="282">
        <f t="shared" si="5"/>
        <v>8</v>
      </c>
      <c r="AN28" s="283">
        <v>282.67</v>
      </c>
      <c r="AO28" s="284">
        <v>4.49</v>
      </c>
      <c r="AP28" s="284">
        <v>27.76</v>
      </c>
      <c r="AQ28" s="283">
        <v>87.33</v>
      </c>
      <c r="AR28" s="285">
        <f t="shared" si="21"/>
        <v>9.399999999999995</v>
      </c>
      <c r="AS28" s="881"/>
      <c r="AT28" s="268" t="s">
        <v>57</v>
      </c>
      <c r="AU28" s="281">
        <v>6.49</v>
      </c>
      <c r="AV28" s="282">
        <f t="shared" si="6"/>
        <v>9</v>
      </c>
      <c r="AW28" s="283">
        <v>336.83</v>
      </c>
      <c r="AX28" s="284">
        <v>5.32</v>
      </c>
      <c r="AY28" s="284">
        <v>31.72</v>
      </c>
      <c r="AZ28" s="283">
        <v>94.33</v>
      </c>
      <c r="BA28" s="250">
        <f t="shared" si="22"/>
        <v>5.2000000000000046</v>
      </c>
      <c r="BB28" s="281">
        <v>6.51</v>
      </c>
      <c r="BC28" s="282">
        <f t="shared" si="7"/>
        <v>7</v>
      </c>
      <c r="BD28" s="283">
        <v>321.67</v>
      </c>
      <c r="BE28" s="284">
        <v>5.0999999999999996</v>
      </c>
      <c r="BF28" s="284">
        <v>28.74</v>
      </c>
      <c r="BG28" s="283">
        <v>88.33</v>
      </c>
      <c r="BH28" s="250">
        <f t="shared" si="23"/>
        <v>20.095238095238091</v>
      </c>
      <c r="BI28" s="281">
        <v>4.46</v>
      </c>
      <c r="BJ28" s="282">
        <f t="shared" si="8"/>
        <v>10</v>
      </c>
      <c r="BK28" s="283">
        <v>319.67</v>
      </c>
      <c r="BL28" s="284">
        <v>2.95</v>
      </c>
      <c r="BM28" s="284">
        <v>26.42</v>
      </c>
      <c r="BN28" s="283">
        <v>97.33</v>
      </c>
      <c r="BO28" s="285">
        <f t="shared" si="24"/>
        <v>16.454545454545453</v>
      </c>
      <c r="BP28" s="881"/>
      <c r="BQ28" s="268" t="s">
        <v>57</v>
      </c>
      <c r="BR28" s="281">
        <v>5.53</v>
      </c>
      <c r="BS28" s="282">
        <f t="shared" si="9"/>
        <v>19</v>
      </c>
      <c r="BT28" s="283">
        <v>309.33</v>
      </c>
      <c r="BU28" s="284">
        <v>4.13</v>
      </c>
      <c r="BV28" s="284">
        <v>31.33</v>
      </c>
      <c r="BW28" s="283">
        <v>93</v>
      </c>
      <c r="BX28" s="250">
        <f t="shared" si="25"/>
        <v>9.4399999999999977</v>
      </c>
      <c r="BY28" s="281">
        <v>7.77</v>
      </c>
      <c r="BZ28" s="282">
        <f t="shared" si="10"/>
        <v>1</v>
      </c>
      <c r="CA28" s="283">
        <v>373.67</v>
      </c>
      <c r="CB28" s="284">
        <v>5.47</v>
      </c>
      <c r="CC28" s="284">
        <v>32.71</v>
      </c>
      <c r="CD28" s="250">
        <f t="shared" si="26"/>
        <v>11.099999999999994</v>
      </c>
      <c r="CE28" s="281">
        <v>3.63</v>
      </c>
      <c r="CF28" s="282">
        <f t="shared" si="11"/>
        <v>19</v>
      </c>
      <c r="CG28" s="283">
        <v>237.67</v>
      </c>
      <c r="CH28" s="284">
        <v>24.58</v>
      </c>
      <c r="CI28" s="283">
        <v>80.33</v>
      </c>
      <c r="CJ28" s="250">
        <f t="shared" si="27"/>
        <v>5.0666666666666655</v>
      </c>
      <c r="CK28" s="881"/>
      <c r="CL28" s="268" t="s">
        <v>57</v>
      </c>
      <c r="CM28" s="281">
        <v>5.63</v>
      </c>
      <c r="CN28" s="282">
        <f t="shared" si="12"/>
        <v>10</v>
      </c>
      <c r="CO28" s="283">
        <v>226.67</v>
      </c>
      <c r="CP28" s="283">
        <v>220.22</v>
      </c>
      <c r="CQ28" s="284">
        <v>32.630000000000003</v>
      </c>
      <c r="CR28" s="283">
        <v>85</v>
      </c>
      <c r="CS28" s="285">
        <f t="shared" si="28"/>
        <v>7.9999999999999964</v>
      </c>
      <c r="CT28" s="281">
        <v>5.1100000000000003</v>
      </c>
      <c r="CU28" s="282">
        <f t="shared" si="13"/>
        <v>14</v>
      </c>
      <c r="CV28" s="283">
        <v>210.67</v>
      </c>
      <c r="CW28" s="284">
        <v>27.36</v>
      </c>
      <c r="CX28" s="284">
        <v>32.33</v>
      </c>
      <c r="CY28" s="283">
        <v>96.67</v>
      </c>
      <c r="CZ28" s="285">
        <f t="shared" si="29"/>
        <v>-0.72727272727272785</v>
      </c>
      <c r="DA28" s="278">
        <f t="shared" si="14"/>
        <v>5.2300000000000013</v>
      </c>
      <c r="DB28" s="279">
        <f t="shared" si="15"/>
        <v>8</v>
      </c>
    </row>
    <row r="29" spans="1:106" s="286" customFormat="1" ht="12.75" customHeight="1" x14ac:dyDescent="0.25">
      <c r="A29" s="881"/>
      <c r="B29" s="268" t="s">
        <v>58</v>
      </c>
      <c r="C29" s="281">
        <v>7.47</v>
      </c>
      <c r="D29" s="282">
        <f t="shared" si="0"/>
        <v>1</v>
      </c>
      <c r="E29" s="283">
        <v>405.33</v>
      </c>
      <c r="F29" s="284">
        <v>3.38</v>
      </c>
      <c r="G29" s="250">
        <f t="shared" si="16"/>
        <v>20.239999999999995</v>
      </c>
      <c r="H29" s="281">
        <v>3.7</v>
      </c>
      <c r="I29" s="282">
        <f t="shared" si="1"/>
        <v>14</v>
      </c>
      <c r="J29" s="283">
        <v>240.33</v>
      </c>
      <c r="K29" s="284">
        <v>4.4400000000000004</v>
      </c>
      <c r="L29" s="284">
        <v>24.67</v>
      </c>
      <c r="M29" s="283">
        <v>84</v>
      </c>
      <c r="N29" s="285">
        <f t="shared" si="17"/>
        <v>6.7142857142857171</v>
      </c>
      <c r="O29" s="284">
        <v>4.83</v>
      </c>
      <c r="P29" s="282">
        <f t="shared" si="2"/>
        <v>1</v>
      </c>
      <c r="Q29" s="283">
        <v>296</v>
      </c>
      <c r="R29" s="284">
        <v>4.43</v>
      </c>
      <c r="S29" s="284">
        <v>28.4</v>
      </c>
      <c r="T29" s="283">
        <v>76</v>
      </c>
      <c r="U29" s="285">
        <f t="shared" si="18"/>
        <v>15.125</v>
      </c>
      <c r="V29" s="881"/>
      <c r="W29" s="275" t="s">
        <v>58</v>
      </c>
      <c r="X29" s="281">
        <v>3.67</v>
      </c>
      <c r="Y29" s="282">
        <f t="shared" si="3"/>
        <v>18</v>
      </c>
      <c r="Z29" s="283">
        <v>105.33</v>
      </c>
      <c r="AA29" s="284">
        <v>3.43</v>
      </c>
      <c r="AB29" s="284">
        <v>20.399999999999999</v>
      </c>
      <c r="AC29" s="283">
        <v>75.67</v>
      </c>
      <c r="AD29" s="250">
        <f t="shared" si="19"/>
        <v>1.0909090909090917</v>
      </c>
      <c r="AE29" s="281">
        <v>4.74</v>
      </c>
      <c r="AF29" s="282">
        <f t="shared" si="4"/>
        <v>12</v>
      </c>
      <c r="AG29" s="283">
        <v>343.33</v>
      </c>
      <c r="AH29" s="283">
        <v>138.87</v>
      </c>
      <c r="AI29" s="284">
        <v>23.88</v>
      </c>
      <c r="AJ29" s="283">
        <v>95.67</v>
      </c>
      <c r="AK29" s="285">
        <f t="shared" si="20"/>
        <v>5.6000000000000023</v>
      </c>
      <c r="AL29" s="281">
        <v>5.49</v>
      </c>
      <c r="AM29" s="282">
        <f t="shared" si="5"/>
        <v>6</v>
      </c>
      <c r="AN29" s="283">
        <v>298.67</v>
      </c>
      <c r="AO29" s="284">
        <v>4.84</v>
      </c>
      <c r="AP29" s="284">
        <v>28.16</v>
      </c>
      <c r="AQ29" s="283">
        <v>89.67</v>
      </c>
      <c r="AR29" s="285">
        <f t="shared" si="21"/>
        <v>9.1000000000000014</v>
      </c>
      <c r="AS29" s="881"/>
      <c r="AT29" s="268" t="s">
        <v>58</v>
      </c>
      <c r="AU29" s="281">
        <v>5.7</v>
      </c>
      <c r="AV29" s="282">
        <f t="shared" si="6"/>
        <v>21</v>
      </c>
      <c r="AW29" s="283">
        <v>343.5</v>
      </c>
      <c r="AX29" s="284">
        <v>3.56</v>
      </c>
      <c r="AY29" s="284">
        <v>22.33</v>
      </c>
      <c r="AZ29" s="283">
        <v>86</v>
      </c>
      <c r="BA29" s="250">
        <f t="shared" si="22"/>
        <v>3.6000000000000032</v>
      </c>
      <c r="BB29" s="281">
        <v>5.27</v>
      </c>
      <c r="BC29" s="282">
        <f t="shared" si="7"/>
        <v>21</v>
      </c>
      <c r="BD29" s="283">
        <v>330</v>
      </c>
      <c r="BE29" s="284">
        <v>4.2699999999999996</v>
      </c>
      <c r="BF29" s="284">
        <v>22.47</v>
      </c>
      <c r="BG29" s="283">
        <v>96</v>
      </c>
      <c r="BH29" s="250">
        <f t="shared" si="23"/>
        <v>4.6666666666666599</v>
      </c>
      <c r="BI29" s="281">
        <v>4.29</v>
      </c>
      <c r="BJ29" s="282">
        <f t="shared" si="8"/>
        <v>15</v>
      </c>
      <c r="BK29" s="283">
        <v>309.67</v>
      </c>
      <c r="BL29" s="284">
        <v>2.98</v>
      </c>
      <c r="BM29" s="284">
        <v>26.4</v>
      </c>
      <c r="BN29" s="283">
        <v>85.33</v>
      </c>
      <c r="BO29" s="285">
        <f t="shared" si="24"/>
        <v>16.454545454545453</v>
      </c>
      <c r="BP29" s="881"/>
      <c r="BQ29" s="268" t="s">
        <v>58</v>
      </c>
      <c r="BR29" s="281">
        <v>5.56</v>
      </c>
      <c r="BS29" s="282">
        <f t="shared" si="9"/>
        <v>17</v>
      </c>
      <c r="BT29" s="283">
        <v>288.33</v>
      </c>
      <c r="BU29" s="284">
        <v>3.74</v>
      </c>
      <c r="BV29" s="284">
        <v>21.67</v>
      </c>
      <c r="BW29" s="283">
        <v>98</v>
      </c>
      <c r="BX29" s="250">
        <f t="shared" si="25"/>
        <v>6.5599999999999881</v>
      </c>
      <c r="BY29" s="281">
        <v>6.69</v>
      </c>
      <c r="BZ29" s="282">
        <f t="shared" si="10"/>
        <v>14</v>
      </c>
      <c r="CA29" s="283">
        <v>267</v>
      </c>
      <c r="CB29" s="284">
        <v>3.44</v>
      </c>
      <c r="CC29" s="284">
        <v>23.27</v>
      </c>
      <c r="CD29" s="250">
        <f t="shared" si="26"/>
        <v>12.1</v>
      </c>
      <c r="CE29" s="281">
        <v>4.1500000000000004</v>
      </c>
      <c r="CF29" s="282">
        <f t="shared" si="11"/>
        <v>5</v>
      </c>
      <c r="CG29" s="283">
        <v>273</v>
      </c>
      <c r="CH29" s="284">
        <v>25.01</v>
      </c>
      <c r="CI29" s="283">
        <v>84.33</v>
      </c>
      <c r="CJ29" s="250">
        <f t="shared" si="27"/>
        <v>3.6000000000000059</v>
      </c>
      <c r="CK29" s="881"/>
      <c r="CL29" s="268" t="s">
        <v>58</v>
      </c>
      <c r="CM29" s="281">
        <v>5.75</v>
      </c>
      <c r="CN29" s="282">
        <f t="shared" si="12"/>
        <v>8</v>
      </c>
      <c r="CO29" s="283">
        <v>214</v>
      </c>
      <c r="CP29" s="283">
        <v>247.11</v>
      </c>
      <c r="CQ29" s="284">
        <v>23.4</v>
      </c>
      <c r="CR29" s="283">
        <v>82.67</v>
      </c>
      <c r="CS29" s="285">
        <f t="shared" si="28"/>
        <v>24.5</v>
      </c>
      <c r="CT29" s="281">
        <v>4.46</v>
      </c>
      <c r="CU29" s="282">
        <f t="shared" si="13"/>
        <v>20</v>
      </c>
      <c r="CV29" s="283">
        <v>234.33</v>
      </c>
      <c r="CW29" s="284">
        <v>29.21</v>
      </c>
      <c r="CX29" s="284">
        <v>22.64</v>
      </c>
      <c r="CY29" s="283">
        <v>94</v>
      </c>
      <c r="CZ29" s="285">
        <f t="shared" si="29"/>
        <v>1.8181818181818197</v>
      </c>
      <c r="DA29" s="278">
        <f t="shared" si="14"/>
        <v>5.1264285714285709</v>
      </c>
      <c r="DB29" s="279">
        <f t="shared" si="15"/>
        <v>11</v>
      </c>
    </row>
    <row r="30" spans="1:106" s="286" customFormat="1" ht="12.75" customHeight="1" x14ac:dyDescent="0.25">
      <c r="A30" s="881"/>
      <c r="B30" s="268" t="s">
        <v>59</v>
      </c>
      <c r="C30" s="281">
        <v>6.57</v>
      </c>
      <c r="D30" s="282">
        <f t="shared" si="0"/>
        <v>6</v>
      </c>
      <c r="E30" s="283">
        <v>379</v>
      </c>
      <c r="F30" s="284">
        <v>3.13</v>
      </c>
      <c r="G30" s="250">
        <f t="shared" si="16"/>
        <v>15.440000000000005</v>
      </c>
      <c r="H30" s="281">
        <v>4.22</v>
      </c>
      <c r="I30" s="282">
        <f t="shared" si="1"/>
        <v>5</v>
      </c>
      <c r="J30" s="283">
        <v>259.33</v>
      </c>
      <c r="K30" s="284">
        <v>5.22</v>
      </c>
      <c r="L30" s="284">
        <v>27.33</v>
      </c>
      <c r="M30" s="283">
        <v>81.33</v>
      </c>
      <c r="N30" s="285">
        <f t="shared" si="17"/>
        <v>8.2857142857142794</v>
      </c>
      <c r="O30" s="284">
        <v>4.17</v>
      </c>
      <c r="P30" s="282">
        <f t="shared" si="2"/>
        <v>16</v>
      </c>
      <c r="Q30" s="283">
        <v>245.33</v>
      </c>
      <c r="R30" s="284">
        <v>4.2699999999999996</v>
      </c>
      <c r="S30" s="284">
        <v>16.53</v>
      </c>
      <c r="T30" s="283">
        <v>73</v>
      </c>
      <c r="U30" s="285">
        <f t="shared" si="18"/>
        <v>11.125000000000002</v>
      </c>
      <c r="V30" s="881"/>
      <c r="W30" s="275" t="s">
        <v>59</v>
      </c>
      <c r="X30" s="281">
        <v>2.91</v>
      </c>
      <c r="Y30" s="282">
        <f t="shared" si="3"/>
        <v>31</v>
      </c>
      <c r="Z30" s="283">
        <v>106.67</v>
      </c>
      <c r="AA30" s="284">
        <v>3.63</v>
      </c>
      <c r="AB30" s="284">
        <v>15.97</v>
      </c>
      <c r="AC30" s="283">
        <v>80.33</v>
      </c>
      <c r="AD30" s="250">
        <f t="shared" si="19"/>
        <v>3.5454545454545463</v>
      </c>
      <c r="AE30" s="281">
        <v>3.78</v>
      </c>
      <c r="AF30" s="282">
        <f t="shared" si="4"/>
        <v>31</v>
      </c>
      <c r="AG30" s="283">
        <v>330</v>
      </c>
      <c r="AH30" s="283">
        <v>192.73</v>
      </c>
      <c r="AI30" s="284">
        <v>25.78</v>
      </c>
      <c r="AJ30" s="283">
        <v>95.67</v>
      </c>
      <c r="AK30" s="285">
        <f t="shared" si="20"/>
        <v>2.6285714285714286</v>
      </c>
      <c r="AL30" s="281">
        <v>5.56</v>
      </c>
      <c r="AM30" s="282">
        <f t="shared" si="5"/>
        <v>4</v>
      </c>
      <c r="AN30" s="283">
        <v>303.67</v>
      </c>
      <c r="AO30" s="284">
        <v>5</v>
      </c>
      <c r="AP30" s="284">
        <v>28.38</v>
      </c>
      <c r="AQ30" s="283">
        <v>88</v>
      </c>
      <c r="AR30" s="285">
        <f t="shared" si="21"/>
        <v>7.7999999999999936</v>
      </c>
      <c r="AS30" s="881"/>
      <c r="AT30" s="268" t="s">
        <v>59</v>
      </c>
      <c r="AU30" s="281">
        <v>5.46</v>
      </c>
      <c r="AV30" s="282">
        <f t="shared" si="6"/>
        <v>29</v>
      </c>
      <c r="AW30" s="283">
        <v>337.5</v>
      </c>
      <c r="AX30" s="284">
        <v>4.5599999999999996</v>
      </c>
      <c r="AY30" s="284">
        <v>26.45</v>
      </c>
      <c r="AZ30" s="283">
        <v>95.67</v>
      </c>
      <c r="BA30" s="250">
        <f t="shared" si="22"/>
        <v>1.6000000000000014</v>
      </c>
      <c r="BB30" s="281">
        <v>5.68</v>
      </c>
      <c r="BC30" s="282">
        <f t="shared" si="7"/>
        <v>17</v>
      </c>
      <c r="BD30" s="283">
        <v>308.33</v>
      </c>
      <c r="BE30" s="284">
        <v>4.04</v>
      </c>
      <c r="BF30" s="284">
        <v>21.8</v>
      </c>
      <c r="BG30" s="283">
        <v>95</v>
      </c>
      <c r="BH30" s="250">
        <f t="shared" si="23"/>
        <v>-1.71428571428572</v>
      </c>
      <c r="BI30" s="281">
        <v>4.67</v>
      </c>
      <c r="BJ30" s="282">
        <f t="shared" si="8"/>
        <v>3</v>
      </c>
      <c r="BK30" s="283">
        <v>320.67</v>
      </c>
      <c r="BL30" s="284">
        <v>3.16</v>
      </c>
      <c r="BM30" s="284">
        <v>26.34</v>
      </c>
      <c r="BN30" s="283">
        <v>92.33</v>
      </c>
      <c r="BO30" s="285">
        <f t="shared" si="24"/>
        <v>18.27272727272727</v>
      </c>
      <c r="BP30" s="881"/>
      <c r="BQ30" s="268" t="s">
        <v>59</v>
      </c>
      <c r="BR30" s="281">
        <v>5.64</v>
      </c>
      <c r="BS30" s="282">
        <f t="shared" si="9"/>
        <v>13</v>
      </c>
      <c r="BT30" s="283">
        <v>346.33</v>
      </c>
      <c r="BU30" s="284">
        <v>3.84</v>
      </c>
      <c r="BV30" s="284">
        <v>24.77</v>
      </c>
      <c r="BW30" s="283">
        <v>94.33</v>
      </c>
      <c r="BX30" s="250">
        <f t="shared" si="25"/>
        <v>9.2800000000000011</v>
      </c>
      <c r="BY30" s="281">
        <v>7.19</v>
      </c>
      <c r="BZ30" s="282">
        <f t="shared" si="10"/>
        <v>4</v>
      </c>
      <c r="CA30" s="283">
        <v>341.67</v>
      </c>
      <c r="CB30" s="284">
        <v>5.05</v>
      </c>
      <c r="CC30" s="284">
        <v>26.54</v>
      </c>
      <c r="CD30" s="250">
        <f t="shared" si="26"/>
        <v>8.5000000000000053</v>
      </c>
      <c r="CE30" s="281">
        <v>3.82</v>
      </c>
      <c r="CF30" s="282">
        <f t="shared" si="11"/>
        <v>10</v>
      </c>
      <c r="CG30" s="283">
        <v>251</v>
      </c>
      <c r="CH30" s="284">
        <v>24.95</v>
      </c>
      <c r="CI30" s="283">
        <v>80.33</v>
      </c>
      <c r="CJ30" s="250">
        <f t="shared" si="27"/>
        <v>6.2666666666666631</v>
      </c>
      <c r="CK30" s="881"/>
      <c r="CL30" s="268" t="s">
        <v>59</v>
      </c>
      <c r="CM30" s="281">
        <v>4.92</v>
      </c>
      <c r="CN30" s="282">
        <f t="shared" si="12"/>
        <v>22</v>
      </c>
      <c r="CO30" s="283">
        <v>249.33</v>
      </c>
      <c r="CP30" s="283">
        <v>252.44</v>
      </c>
      <c r="CQ30" s="284">
        <v>26.4</v>
      </c>
      <c r="CR30" s="283">
        <v>82.67</v>
      </c>
      <c r="CS30" s="285">
        <f t="shared" si="28"/>
        <v>14.500000000000002</v>
      </c>
      <c r="CT30" s="281">
        <v>3.38</v>
      </c>
      <c r="CU30" s="282">
        <f t="shared" si="13"/>
        <v>25</v>
      </c>
      <c r="CV30" s="283">
        <v>207.33</v>
      </c>
      <c r="CW30" s="284">
        <v>34.56</v>
      </c>
      <c r="CX30" s="284">
        <v>26.45</v>
      </c>
      <c r="CY30" s="283">
        <v>93</v>
      </c>
      <c r="CZ30" s="285">
        <f t="shared" si="29"/>
        <v>1.8181818181818159</v>
      </c>
      <c r="DA30" s="278">
        <f t="shared" si="14"/>
        <v>4.8549999999999995</v>
      </c>
      <c r="DB30" s="279">
        <f t="shared" si="15"/>
        <v>13</v>
      </c>
    </row>
    <row r="31" spans="1:106" s="286" customFormat="1" ht="12.75" customHeight="1" x14ac:dyDescent="0.25">
      <c r="A31" s="881"/>
      <c r="B31" s="268" t="s">
        <v>99</v>
      </c>
      <c r="C31" s="281">
        <v>5.9</v>
      </c>
      <c r="D31" s="282">
        <f t="shared" si="0"/>
        <v>15</v>
      </c>
      <c r="E31" s="283">
        <v>335</v>
      </c>
      <c r="F31" s="284">
        <v>2.52</v>
      </c>
      <c r="G31" s="250">
        <f t="shared" si="16"/>
        <v>13.840000000000003</v>
      </c>
      <c r="H31" s="281">
        <v>4.1500000000000004</v>
      </c>
      <c r="I31" s="282">
        <f t="shared" si="1"/>
        <v>6</v>
      </c>
      <c r="J31" s="283">
        <v>257.67</v>
      </c>
      <c r="K31" s="284">
        <v>5.22</v>
      </c>
      <c r="L31" s="284">
        <v>26</v>
      </c>
      <c r="M31" s="283">
        <v>84</v>
      </c>
      <c r="N31" s="285">
        <f t="shared" si="17"/>
        <v>11.428571428571432</v>
      </c>
      <c r="O31" s="284">
        <v>4.26</v>
      </c>
      <c r="P31" s="282">
        <f t="shared" si="2"/>
        <v>11</v>
      </c>
      <c r="Q31" s="283">
        <v>216.33</v>
      </c>
      <c r="R31" s="284">
        <v>3.87</v>
      </c>
      <c r="S31" s="284">
        <v>25.23</v>
      </c>
      <c r="T31" s="283">
        <v>79</v>
      </c>
      <c r="U31" s="285">
        <f t="shared" si="18"/>
        <v>9.4999999999999982</v>
      </c>
      <c r="V31" s="881"/>
      <c r="W31" s="275" t="s">
        <v>99</v>
      </c>
      <c r="X31" s="281">
        <v>3.39</v>
      </c>
      <c r="Y31" s="282">
        <f t="shared" si="3"/>
        <v>27</v>
      </c>
      <c r="Z31" s="283">
        <v>111</v>
      </c>
      <c r="AA31" s="284">
        <v>3.57</v>
      </c>
      <c r="AB31" s="284">
        <v>23.3</v>
      </c>
      <c r="AC31" s="283">
        <v>74</v>
      </c>
      <c r="AD31" s="250">
        <f t="shared" si="19"/>
        <v>10.272727272727275</v>
      </c>
      <c r="AE31" s="281">
        <v>4.5199999999999996</v>
      </c>
      <c r="AF31" s="282">
        <f t="shared" si="4"/>
        <v>18</v>
      </c>
      <c r="AG31" s="283">
        <v>333.33</v>
      </c>
      <c r="AH31" s="283">
        <v>187.4</v>
      </c>
      <c r="AI31" s="284">
        <v>28.32</v>
      </c>
      <c r="AJ31" s="283">
        <v>102.33</v>
      </c>
      <c r="AK31" s="285">
        <f t="shared" si="20"/>
        <v>1.3714285714285626</v>
      </c>
      <c r="AL31" s="281">
        <v>5.72</v>
      </c>
      <c r="AM31" s="282">
        <f t="shared" si="5"/>
        <v>2</v>
      </c>
      <c r="AN31" s="283">
        <v>311.33</v>
      </c>
      <c r="AO31" s="284">
        <v>5.03</v>
      </c>
      <c r="AP31" s="284">
        <v>31.48</v>
      </c>
      <c r="AQ31" s="283">
        <v>92.67</v>
      </c>
      <c r="AR31" s="285">
        <f t="shared" si="21"/>
        <v>8.3000000000000007</v>
      </c>
      <c r="AS31" s="881"/>
      <c r="AT31" s="268" t="s">
        <v>99</v>
      </c>
      <c r="AU31" s="281">
        <v>5.84</v>
      </c>
      <c r="AV31" s="282">
        <f t="shared" si="6"/>
        <v>18</v>
      </c>
      <c r="AW31" s="283">
        <v>341.67</v>
      </c>
      <c r="AX31" s="284">
        <v>4.41</v>
      </c>
      <c r="AY31" s="284">
        <v>27.02</v>
      </c>
      <c r="AZ31" s="283">
        <v>104.33</v>
      </c>
      <c r="BA31" s="250">
        <f t="shared" si="22"/>
        <v>2.8000000000000025</v>
      </c>
      <c r="BB31" s="281">
        <v>7.14</v>
      </c>
      <c r="BC31" s="282">
        <f t="shared" si="7"/>
        <v>1</v>
      </c>
      <c r="BD31" s="283">
        <v>306.33</v>
      </c>
      <c r="BE31" s="284">
        <v>4.7</v>
      </c>
      <c r="BF31" s="284">
        <v>25.95</v>
      </c>
      <c r="BG31" s="283">
        <v>97.33</v>
      </c>
      <c r="BH31" s="250">
        <f t="shared" si="23"/>
        <v>1.8095238095238046</v>
      </c>
      <c r="BI31" s="281">
        <v>4.67</v>
      </c>
      <c r="BJ31" s="282">
        <f t="shared" si="8"/>
        <v>3</v>
      </c>
      <c r="BK31" s="283">
        <v>312.33</v>
      </c>
      <c r="BL31" s="284">
        <v>3.36</v>
      </c>
      <c r="BM31" s="284">
        <v>26.38</v>
      </c>
      <c r="BN31" s="283">
        <v>88</v>
      </c>
      <c r="BO31" s="285">
        <f t="shared" si="24"/>
        <v>18.90909090909091</v>
      </c>
      <c r="BP31" s="881"/>
      <c r="BQ31" s="268" t="s">
        <v>99</v>
      </c>
      <c r="BR31" s="281">
        <v>6.03</v>
      </c>
      <c r="BS31" s="282">
        <f t="shared" si="9"/>
        <v>6</v>
      </c>
      <c r="BT31" s="283">
        <v>274.67</v>
      </c>
      <c r="BU31" s="284">
        <v>3.51</v>
      </c>
      <c r="BV31" s="284">
        <v>27.27</v>
      </c>
      <c r="BW31" s="283">
        <v>95.67</v>
      </c>
      <c r="BX31" s="250">
        <f t="shared" si="25"/>
        <v>6.0799999999999983</v>
      </c>
      <c r="BY31" s="281">
        <v>6.91</v>
      </c>
      <c r="BZ31" s="282">
        <f t="shared" si="10"/>
        <v>7</v>
      </c>
      <c r="CA31" s="283">
        <v>324</v>
      </c>
      <c r="CB31" s="284">
        <v>5.89</v>
      </c>
      <c r="CC31" s="284">
        <v>27.14</v>
      </c>
      <c r="CD31" s="250">
        <f t="shared" si="26"/>
        <v>6.2999999999999989</v>
      </c>
      <c r="CE31" s="281">
        <v>4.26</v>
      </c>
      <c r="CF31" s="282">
        <f t="shared" si="11"/>
        <v>4</v>
      </c>
      <c r="CG31" s="283">
        <v>282</v>
      </c>
      <c r="CH31" s="284">
        <v>24.9</v>
      </c>
      <c r="CI31" s="283">
        <v>83.33</v>
      </c>
      <c r="CJ31" s="250">
        <f t="shared" si="27"/>
        <v>8.1333333333333311</v>
      </c>
      <c r="CK31" s="881"/>
      <c r="CL31" s="268" t="s">
        <v>99</v>
      </c>
      <c r="CM31" s="281">
        <v>5.0199999999999996</v>
      </c>
      <c r="CN31" s="282">
        <f t="shared" si="12"/>
        <v>20</v>
      </c>
      <c r="CO31" s="283">
        <v>196.67</v>
      </c>
      <c r="CP31" s="283">
        <v>251.22</v>
      </c>
      <c r="CQ31" s="284">
        <v>28.1</v>
      </c>
      <c r="CR31" s="283">
        <v>84.67</v>
      </c>
      <c r="CS31" s="285">
        <f t="shared" si="28"/>
        <v>9.2499999999999911</v>
      </c>
      <c r="CT31" s="281">
        <v>5.32</v>
      </c>
      <c r="CU31" s="282">
        <f t="shared" si="13"/>
        <v>10</v>
      </c>
      <c r="CV31" s="283">
        <v>225.67</v>
      </c>
      <c r="CW31" s="284">
        <v>37.299999999999997</v>
      </c>
      <c r="CX31" s="284">
        <v>29.09</v>
      </c>
      <c r="CY31" s="283">
        <v>97</v>
      </c>
      <c r="CZ31" s="285">
        <f t="shared" si="29"/>
        <v>-1.2727272727272698</v>
      </c>
      <c r="DA31" s="278">
        <f t="shared" si="14"/>
        <v>5.2235714285714279</v>
      </c>
      <c r="DB31" s="279">
        <f t="shared" si="15"/>
        <v>9</v>
      </c>
    </row>
    <row r="32" spans="1:106" s="286" customFormat="1" ht="12.75" customHeight="1" x14ac:dyDescent="0.25">
      <c r="A32" s="881"/>
      <c r="B32" s="268" t="s">
        <v>100</v>
      </c>
      <c r="C32" s="281">
        <v>7.25</v>
      </c>
      <c r="D32" s="282">
        <f t="shared" si="0"/>
        <v>2</v>
      </c>
      <c r="E32" s="283">
        <v>390.67</v>
      </c>
      <c r="F32" s="284">
        <v>3.32</v>
      </c>
      <c r="G32" s="250">
        <f t="shared" si="16"/>
        <v>19.36</v>
      </c>
      <c r="H32" s="281">
        <v>3.76</v>
      </c>
      <c r="I32" s="282">
        <f t="shared" si="1"/>
        <v>13</v>
      </c>
      <c r="J32" s="283">
        <v>246.33</v>
      </c>
      <c r="K32" s="284">
        <v>4.7699999999999996</v>
      </c>
      <c r="L32" s="284">
        <v>25.73</v>
      </c>
      <c r="M32" s="283">
        <v>85</v>
      </c>
      <c r="N32" s="285">
        <f t="shared" si="17"/>
        <v>4.9999999999999947</v>
      </c>
      <c r="O32" s="284">
        <v>4.2300000000000004</v>
      </c>
      <c r="P32" s="282">
        <f t="shared" si="2"/>
        <v>13</v>
      </c>
      <c r="Q32" s="283">
        <v>243</v>
      </c>
      <c r="R32" s="284">
        <v>3.2</v>
      </c>
      <c r="S32" s="284">
        <v>24.53</v>
      </c>
      <c r="T32" s="283">
        <v>82</v>
      </c>
      <c r="U32" s="285">
        <f t="shared" si="18"/>
        <v>19.500000000000007</v>
      </c>
      <c r="V32" s="881"/>
      <c r="W32" s="275" t="s">
        <v>100</v>
      </c>
      <c r="X32" s="281">
        <v>4.29</v>
      </c>
      <c r="Y32" s="282">
        <f t="shared" si="3"/>
        <v>7</v>
      </c>
      <c r="Z32" s="283">
        <v>102.67</v>
      </c>
      <c r="AA32" s="284">
        <v>3.97</v>
      </c>
      <c r="AB32" s="284">
        <v>24.4</v>
      </c>
      <c r="AC32" s="283">
        <v>81</v>
      </c>
      <c r="AD32" s="250">
        <f t="shared" si="19"/>
        <v>3.0909090909090895</v>
      </c>
      <c r="AE32" s="281">
        <v>4.05</v>
      </c>
      <c r="AF32" s="282">
        <f t="shared" si="4"/>
        <v>28</v>
      </c>
      <c r="AG32" s="283">
        <v>340</v>
      </c>
      <c r="AH32" s="283">
        <v>186</v>
      </c>
      <c r="AI32" s="284">
        <v>27.94</v>
      </c>
      <c r="AJ32" s="283">
        <v>106</v>
      </c>
      <c r="AK32" s="285">
        <f t="shared" si="20"/>
        <v>-6.857142857142863</v>
      </c>
      <c r="AL32" s="281">
        <v>5.65</v>
      </c>
      <c r="AM32" s="282">
        <f t="shared" si="5"/>
        <v>3</v>
      </c>
      <c r="AN32" s="283">
        <v>306</v>
      </c>
      <c r="AO32" s="284">
        <v>5.01</v>
      </c>
      <c r="AP32" s="284">
        <v>28.39</v>
      </c>
      <c r="AQ32" s="283">
        <v>93.33</v>
      </c>
      <c r="AR32" s="285">
        <f t="shared" si="21"/>
        <v>8.2000000000000028</v>
      </c>
      <c r="AS32" s="881"/>
      <c r="AT32" s="268" t="s">
        <v>100</v>
      </c>
      <c r="AU32" s="281">
        <v>6.51</v>
      </c>
      <c r="AV32" s="282">
        <f t="shared" si="6"/>
        <v>8</v>
      </c>
      <c r="AW32" s="283">
        <v>342.5</v>
      </c>
      <c r="AX32" s="284">
        <v>4.87</v>
      </c>
      <c r="AY32" s="284">
        <v>28.08</v>
      </c>
      <c r="AZ32" s="283">
        <v>105</v>
      </c>
      <c r="BA32" s="250">
        <f t="shared" si="22"/>
        <v>6.3999999999999968</v>
      </c>
      <c r="BB32" s="281">
        <v>6.8</v>
      </c>
      <c r="BC32" s="282">
        <f t="shared" si="7"/>
        <v>5</v>
      </c>
      <c r="BD32" s="283">
        <v>317.67</v>
      </c>
      <c r="BE32" s="284">
        <v>3.98</v>
      </c>
      <c r="BF32" s="284">
        <v>26.52</v>
      </c>
      <c r="BG32" s="283">
        <v>95.67</v>
      </c>
      <c r="BH32" s="250">
        <f t="shared" si="23"/>
        <v>0.38095238095238126</v>
      </c>
      <c r="BI32" s="281">
        <v>4.57</v>
      </c>
      <c r="BJ32" s="282">
        <f t="shared" si="8"/>
        <v>6</v>
      </c>
      <c r="BK32" s="283">
        <v>317</v>
      </c>
      <c r="BL32" s="284">
        <v>3.48</v>
      </c>
      <c r="BM32" s="284">
        <v>26.39</v>
      </c>
      <c r="BN32" s="283">
        <v>77</v>
      </c>
      <c r="BO32" s="285">
        <f t="shared" si="24"/>
        <v>18.181818181818183</v>
      </c>
      <c r="BP32" s="881"/>
      <c r="BQ32" s="268" t="s">
        <v>100</v>
      </c>
      <c r="BR32" s="281">
        <v>5.99</v>
      </c>
      <c r="BS32" s="282">
        <f t="shared" si="9"/>
        <v>7</v>
      </c>
      <c r="BT32" s="283">
        <v>268.67</v>
      </c>
      <c r="BU32" s="284">
        <v>4.1900000000000004</v>
      </c>
      <c r="BV32" s="284">
        <v>24.37</v>
      </c>
      <c r="BW32" s="283">
        <v>101.67</v>
      </c>
      <c r="BX32" s="250">
        <f t="shared" si="25"/>
        <v>8.7999999999999972</v>
      </c>
      <c r="BY32" s="281">
        <v>7.39</v>
      </c>
      <c r="BZ32" s="282">
        <f t="shared" si="10"/>
        <v>2</v>
      </c>
      <c r="CA32" s="283">
        <v>361</v>
      </c>
      <c r="CB32" s="284">
        <v>4.43</v>
      </c>
      <c r="CC32" s="284">
        <v>25.55</v>
      </c>
      <c r="CD32" s="250">
        <f t="shared" si="26"/>
        <v>8.7999999999999989</v>
      </c>
      <c r="CE32" s="281">
        <v>3.73</v>
      </c>
      <c r="CF32" s="282">
        <f t="shared" si="11"/>
        <v>12</v>
      </c>
      <c r="CG32" s="283">
        <v>290</v>
      </c>
      <c r="CH32" s="284">
        <v>24.96</v>
      </c>
      <c r="CI32" s="283">
        <v>88</v>
      </c>
      <c r="CJ32" s="250">
        <f t="shared" si="27"/>
        <v>-2.6666666666666692</v>
      </c>
      <c r="CK32" s="881"/>
      <c r="CL32" s="268" t="s">
        <v>100</v>
      </c>
      <c r="CM32" s="281">
        <v>5.6</v>
      </c>
      <c r="CN32" s="282">
        <f t="shared" si="12"/>
        <v>11</v>
      </c>
      <c r="CO32" s="283">
        <v>233</v>
      </c>
      <c r="CP32" s="283">
        <v>220</v>
      </c>
      <c r="CQ32" s="284">
        <v>27.77</v>
      </c>
      <c r="CR32" s="283">
        <v>84.33</v>
      </c>
      <c r="CS32" s="285">
        <f t="shared" si="28"/>
        <v>15.125</v>
      </c>
      <c r="CT32" s="281">
        <v>5.97</v>
      </c>
      <c r="CU32" s="282">
        <f t="shared" si="13"/>
        <v>3</v>
      </c>
      <c r="CV32" s="283">
        <v>220.33</v>
      </c>
      <c r="CW32" s="284">
        <v>40.03</v>
      </c>
      <c r="CX32" s="284">
        <v>28.02</v>
      </c>
      <c r="CY32" s="283">
        <v>95.67</v>
      </c>
      <c r="CZ32" s="285">
        <f t="shared" si="29"/>
        <v>2.9090909090909038</v>
      </c>
      <c r="DA32" s="278">
        <f t="shared" si="14"/>
        <v>5.4135714285714283</v>
      </c>
      <c r="DB32" s="279">
        <f t="shared" si="15"/>
        <v>1</v>
      </c>
    </row>
    <row r="33" spans="1:106" s="286" customFormat="1" ht="12.75" customHeight="1" x14ac:dyDescent="0.25">
      <c r="A33" s="881"/>
      <c r="B33" s="268" t="s">
        <v>180</v>
      </c>
      <c r="C33" s="281">
        <v>5.47</v>
      </c>
      <c r="D33" s="282">
        <f t="shared" si="0"/>
        <v>18</v>
      </c>
      <c r="E33" s="283">
        <v>314.33</v>
      </c>
      <c r="F33" s="284">
        <v>2.41</v>
      </c>
      <c r="G33" s="250">
        <f t="shared" si="16"/>
        <v>10.559999999999995</v>
      </c>
      <c r="H33" s="281">
        <v>3.33</v>
      </c>
      <c r="I33" s="282">
        <f t="shared" si="1"/>
        <v>25</v>
      </c>
      <c r="J33" s="283">
        <v>227.67</v>
      </c>
      <c r="K33" s="284">
        <v>3.99</v>
      </c>
      <c r="L33" s="284">
        <v>22.27</v>
      </c>
      <c r="M33" s="283">
        <v>75</v>
      </c>
      <c r="N33" s="285">
        <f t="shared" si="17"/>
        <v>9.4285714285714306</v>
      </c>
      <c r="O33" s="284">
        <v>4.46</v>
      </c>
      <c r="P33" s="282">
        <f t="shared" si="2"/>
        <v>7</v>
      </c>
      <c r="Q33" s="283">
        <v>242</v>
      </c>
      <c r="R33" s="284">
        <v>3.83</v>
      </c>
      <c r="S33" s="284">
        <v>26.97</v>
      </c>
      <c r="T33" s="283">
        <v>85</v>
      </c>
      <c r="U33" s="285">
        <f t="shared" si="18"/>
        <v>9.4999999999999982</v>
      </c>
      <c r="V33" s="881"/>
      <c r="W33" s="275" t="s">
        <v>180</v>
      </c>
      <c r="X33" s="281">
        <v>3.53</v>
      </c>
      <c r="Y33" s="282">
        <f t="shared" si="3"/>
        <v>22</v>
      </c>
      <c r="Z33" s="283">
        <v>99.67</v>
      </c>
      <c r="AA33" s="284">
        <v>3.8</v>
      </c>
      <c r="AB33" s="284">
        <v>19.03</v>
      </c>
      <c r="AC33" s="283">
        <v>80</v>
      </c>
      <c r="AD33" s="250">
        <f t="shared" si="19"/>
        <v>4.9999999999999982</v>
      </c>
      <c r="AE33" s="281">
        <v>4.33</v>
      </c>
      <c r="AF33" s="282">
        <f t="shared" si="4"/>
        <v>24</v>
      </c>
      <c r="AG33" s="283">
        <v>346.67</v>
      </c>
      <c r="AH33" s="283">
        <v>125.07</v>
      </c>
      <c r="AI33" s="284">
        <v>29.2</v>
      </c>
      <c r="AJ33" s="283">
        <v>93.67</v>
      </c>
      <c r="AK33" s="285">
        <f t="shared" si="20"/>
        <v>6.1714285714285717</v>
      </c>
      <c r="AL33" s="281">
        <v>5.51</v>
      </c>
      <c r="AM33" s="282">
        <f t="shared" si="5"/>
        <v>5</v>
      </c>
      <c r="AN33" s="283">
        <v>302.33</v>
      </c>
      <c r="AO33" s="284">
        <v>4.96</v>
      </c>
      <c r="AP33" s="284">
        <v>28.16</v>
      </c>
      <c r="AQ33" s="283">
        <v>87.33</v>
      </c>
      <c r="AR33" s="285">
        <f t="shared" si="21"/>
        <v>8.5999999999999943</v>
      </c>
      <c r="AS33" s="881"/>
      <c r="AT33" s="268" t="s">
        <v>180</v>
      </c>
      <c r="AU33" s="281">
        <v>5.45</v>
      </c>
      <c r="AV33" s="282">
        <f t="shared" si="6"/>
        <v>30</v>
      </c>
      <c r="AW33" s="283">
        <v>353.33</v>
      </c>
      <c r="AX33" s="284">
        <v>4.01</v>
      </c>
      <c r="AY33" s="284">
        <v>29.4</v>
      </c>
      <c r="AZ33" s="283">
        <v>85</v>
      </c>
      <c r="BA33" s="250">
        <f t="shared" si="22"/>
        <v>4.1000000000000014</v>
      </c>
      <c r="BB33" s="281">
        <v>2.9</v>
      </c>
      <c r="BC33" s="282">
        <f t="shared" si="7"/>
        <v>33</v>
      </c>
      <c r="BD33" s="283">
        <v>300.33</v>
      </c>
      <c r="BE33" s="284">
        <v>3.98</v>
      </c>
      <c r="BF33" s="284">
        <v>26.27</v>
      </c>
      <c r="BG33" s="283">
        <v>83</v>
      </c>
      <c r="BH33" s="250">
        <f t="shared" si="23"/>
        <v>5.8095238095238084</v>
      </c>
      <c r="BI33" s="281">
        <v>4.4400000000000004</v>
      </c>
      <c r="BJ33" s="282">
        <f t="shared" si="8"/>
        <v>11</v>
      </c>
      <c r="BK33" s="283">
        <v>325.33</v>
      </c>
      <c r="BL33" s="284">
        <v>3.2</v>
      </c>
      <c r="BM33" s="284">
        <v>26.46</v>
      </c>
      <c r="BN33" s="283">
        <v>86.67</v>
      </c>
      <c r="BO33" s="285">
        <f t="shared" si="24"/>
        <v>19.727272727272734</v>
      </c>
      <c r="BP33" s="881"/>
      <c r="BQ33" s="268" t="s">
        <v>180</v>
      </c>
      <c r="BR33" s="281">
        <v>5.59</v>
      </c>
      <c r="BS33" s="282">
        <f t="shared" si="9"/>
        <v>15</v>
      </c>
      <c r="BT33" s="283">
        <v>321</v>
      </c>
      <c r="BU33" s="284">
        <v>3.51</v>
      </c>
      <c r="BV33" s="284">
        <v>26.1</v>
      </c>
      <c r="BW33" s="283">
        <v>100</v>
      </c>
      <c r="BX33" s="250">
        <f t="shared" si="25"/>
        <v>17.920000000000002</v>
      </c>
      <c r="BY33" s="281">
        <v>7.35</v>
      </c>
      <c r="BZ33" s="282">
        <f t="shared" si="10"/>
        <v>3</v>
      </c>
      <c r="CA33" s="283">
        <v>354</v>
      </c>
      <c r="CB33" s="284">
        <v>2.46</v>
      </c>
      <c r="CC33" s="284">
        <v>20.03</v>
      </c>
      <c r="CD33" s="250">
        <f t="shared" si="26"/>
        <v>8.6999999999999922</v>
      </c>
      <c r="CE33" s="281">
        <v>4.3499999999999996</v>
      </c>
      <c r="CF33" s="282">
        <f t="shared" si="11"/>
        <v>3</v>
      </c>
      <c r="CG33" s="283">
        <v>288</v>
      </c>
      <c r="CH33" s="284">
        <v>24.82</v>
      </c>
      <c r="CI33" s="283">
        <v>83.67</v>
      </c>
      <c r="CJ33" s="250">
        <f t="shared" si="27"/>
        <v>9.7333333333333272</v>
      </c>
      <c r="CK33" s="881"/>
      <c r="CL33" s="268" t="s">
        <v>180</v>
      </c>
      <c r="CM33" s="281">
        <v>4.57</v>
      </c>
      <c r="CN33" s="282">
        <f t="shared" si="12"/>
        <v>27</v>
      </c>
      <c r="CO33" s="283">
        <v>217.67</v>
      </c>
      <c r="CP33" s="283">
        <v>225</v>
      </c>
      <c r="CQ33" s="284">
        <v>25.97</v>
      </c>
      <c r="CR33" s="283">
        <v>82</v>
      </c>
      <c r="CS33" s="285">
        <f t="shared" si="28"/>
        <v>9.0000000000000036</v>
      </c>
      <c r="CT33" s="281">
        <v>2.89</v>
      </c>
      <c r="CU33" s="282">
        <f t="shared" si="13"/>
        <v>29</v>
      </c>
      <c r="CV33" s="283">
        <v>209</v>
      </c>
      <c r="CW33" s="284">
        <v>23.06</v>
      </c>
      <c r="CX33" s="284">
        <v>29.53</v>
      </c>
      <c r="CY33" s="283">
        <v>85</v>
      </c>
      <c r="CZ33" s="285">
        <f t="shared" si="29"/>
        <v>6.0909090909090908</v>
      </c>
      <c r="DA33" s="278">
        <f t="shared" si="14"/>
        <v>4.58357142857143</v>
      </c>
      <c r="DB33" s="279">
        <f t="shared" si="15"/>
        <v>20</v>
      </c>
    </row>
    <row r="34" spans="1:106" s="286" customFormat="1" ht="12.75" customHeight="1" x14ac:dyDescent="0.25">
      <c r="A34" s="881"/>
      <c r="B34" s="268" t="s">
        <v>181</v>
      </c>
      <c r="C34" s="281">
        <v>6.47</v>
      </c>
      <c r="D34" s="282">
        <f t="shared" si="0"/>
        <v>9</v>
      </c>
      <c r="E34" s="283">
        <v>370.33</v>
      </c>
      <c r="F34" s="284">
        <v>2.96</v>
      </c>
      <c r="G34" s="250">
        <f t="shared" si="16"/>
        <v>15.600000000000001</v>
      </c>
      <c r="H34" s="281">
        <v>3.51</v>
      </c>
      <c r="I34" s="282">
        <f t="shared" si="1"/>
        <v>19</v>
      </c>
      <c r="J34" s="283">
        <v>228</v>
      </c>
      <c r="K34" s="284">
        <v>4</v>
      </c>
      <c r="L34" s="284">
        <v>23.6</v>
      </c>
      <c r="M34" s="283">
        <v>79.67</v>
      </c>
      <c r="N34" s="285">
        <f t="shared" si="17"/>
        <v>10.999999999999995</v>
      </c>
      <c r="O34" s="284">
        <v>4.2300000000000004</v>
      </c>
      <c r="P34" s="282">
        <f t="shared" si="2"/>
        <v>13</v>
      </c>
      <c r="Q34" s="283">
        <v>263.33</v>
      </c>
      <c r="R34" s="284">
        <v>2.6</v>
      </c>
      <c r="S34" s="284">
        <v>28.13</v>
      </c>
      <c r="T34" s="283">
        <v>79</v>
      </c>
      <c r="U34" s="285">
        <f t="shared" si="18"/>
        <v>12.875000000000004</v>
      </c>
      <c r="V34" s="881"/>
      <c r="W34" s="275" t="s">
        <v>181</v>
      </c>
      <c r="X34" s="281">
        <v>3.95</v>
      </c>
      <c r="Y34" s="282">
        <f t="shared" si="3"/>
        <v>10</v>
      </c>
      <c r="Z34" s="283">
        <v>106.67</v>
      </c>
      <c r="AA34" s="284">
        <v>3.43</v>
      </c>
      <c r="AB34" s="284">
        <v>23.3</v>
      </c>
      <c r="AC34" s="283">
        <v>81</v>
      </c>
      <c r="AD34" s="250">
        <f t="shared" si="19"/>
        <v>1.545454545454549</v>
      </c>
      <c r="AE34" s="281">
        <v>4.24</v>
      </c>
      <c r="AF34" s="282">
        <f t="shared" si="4"/>
        <v>26</v>
      </c>
      <c r="AG34" s="283">
        <v>366.67</v>
      </c>
      <c r="AH34" s="283">
        <v>122.33</v>
      </c>
      <c r="AI34" s="284">
        <v>17.22</v>
      </c>
      <c r="AJ34" s="283">
        <v>96.67</v>
      </c>
      <c r="AK34" s="285">
        <f t="shared" si="20"/>
        <v>8.1142857142857192</v>
      </c>
      <c r="AL34" s="281">
        <v>5.33</v>
      </c>
      <c r="AM34" s="282">
        <f t="shared" si="5"/>
        <v>10</v>
      </c>
      <c r="AN34" s="283">
        <v>272.67</v>
      </c>
      <c r="AO34" s="284">
        <v>4.2</v>
      </c>
      <c r="AP34" s="284">
        <v>26.05</v>
      </c>
      <c r="AQ34" s="283">
        <v>89.33</v>
      </c>
      <c r="AR34" s="285">
        <f t="shared" si="21"/>
        <v>10.8</v>
      </c>
      <c r="AS34" s="881"/>
      <c r="AT34" s="268" t="s">
        <v>181</v>
      </c>
      <c r="AU34" s="281">
        <v>6.69</v>
      </c>
      <c r="AV34" s="282">
        <f t="shared" si="6"/>
        <v>4</v>
      </c>
      <c r="AW34" s="283">
        <v>361.67</v>
      </c>
      <c r="AX34" s="284">
        <v>3.94</v>
      </c>
      <c r="AY34" s="284">
        <v>18.86</v>
      </c>
      <c r="AZ34" s="283">
        <v>92.67</v>
      </c>
      <c r="BA34" s="250">
        <f t="shared" si="22"/>
        <v>9.5000000000000018</v>
      </c>
      <c r="BB34" s="281">
        <v>3.75</v>
      </c>
      <c r="BC34" s="282">
        <f t="shared" si="7"/>
        <v>29</v>
      </c>
      <c r="BD34" s="283">
        <v>308</v>
      </c>
      <c r="BE34" s="284">
        <v>4.87</v>
      </c>
      <c r="BF34" s="284">
        <v>17.34</v>
      </c>
      <c r="BG34" s="283">
        <v>88</v>
      </c>
      <c r="BH34" s="250">
        <f t="shared" si="23"/>
        <v>1.1428571428571439</v>
      </c>
      <c r="BI34" s="281">
        <v>4.5199999999999996</v>
      </c>
      <c r="BJ34" s="282">
        <f t="shared" si="8"/>
        <v>8</v>
      </c>
      <c r="BK34" s="283">
        <v>317.33</v>
      </c>
      <c r="BL34" s="284">
        <v>3.35</v>
      </c>
      <c r="BM34" s="284">
        <v>26.33</v>
      </c>
      <c r="BN34" s="283">
        <v>85</v>
      </c>
      <c r="BO34" s="285">
        <f t="shared" si="24"/>
        <v>18.181818181818176</v>
      </c>
      <c r="BP34" s="881"/>
      <c r="BQ34" s="268" t="s">
        <v>181</v>
      </c>
      <c r="BR34" s="281">
        <v>5.98</v>
      </c>
      <c r="BS34" s="282">
        <f t="shared" si="9"/>
        <v>8</v>
      </c>
      <c r="BT34" s="283">
        <v>301.67</v>
      </c>
      <c r="BU34" s="284">
        <v>4.0199999999999996</v>
      </c>
      <c r="BV34" s="284">
        <v>18.329999999999998</v>
      </c>
      <c r="BW34" s="283">
        <v>95</v>
      </c>
      <c r="BX34" s="250">
        <f t="shared" si="25"/>
        <v>16.800000000000011</v>
      </c>
      <c r="BY34" s="281">
        <v>6.57</v>
      </c>
      <c r="BZ34" s="282">
        <f t="shared" si="10"/>
        <v>19</v>
      </c>
      <c r="CA34" s="283">
        <v>278</v>
      </c>
      <c r="CB34" s="284">
        <v>4.28</v>
      </c>
      <c r="CC34" s="284">
        <v>26.19</v>
      </c>
      <c r="CD34" s="250">
        <f t="shared" si="26"/>
        <v>10.100000000000007</v>
      </c>
      <c r="CE34" s="281">
        <v>3.53</v>
      </c>
      <c r="CF34" s="282">
        <f t="shared" si="11"/>
        <v>22</v>
      </c>
      <c r="CG34" s="283">
        <v>235</v>
      </c>
      <c r="CH34" s="284">
        <v>24.52</v>
      </c>
      <c r="CI34" s="283">
        <v>80</v>
      </c>
      <c r="CJ34" s="250">
        <f t="shared" si="27"/>
        <v>6.3999999999999995</v>
      </c>
      <c r="CK34" s="881"/>
      <c r="CL34" s="268" t="s">
        <v>181</v>
      </c>
      <c r="CM34" s="281">
        <v>5.16</v>
      </c>
      <c r="CN34" s="282">
        <f t="shared" si="12"/>
        <v>17</v>
      </c>
      <c r="CO34" s="283">
        <v>225.33</v>
      </c>
      <c r="CP34" s="283">
        <v>213.67</v>
      </c>
      <c r="CQ34" s="284">
        <v>25.3</v>
      </c>
      <c r="CR34" s="283">
        <v>82.33</v>
      </c>
      <c r="CS34" s="285">
        <f t="shared" si="28"/>
        <v>26.500000000000004</v>
      </c>
      <c r="CT34" s="281">
        <v>3.62</v>
      </c>
      <c r="CU34" s="282">
        <f t="shared" si="13"/>
        <v>23</v>
      </c>
      <c r="CV34" s="283">
        <v>198.67</v>
      </c>
      <c r="CW34" s="284">
        <v>26.28</v>
      </c>
      <c r="CX34" s="284">
        <v>17.21</v>
      </c>
      <c r="CY34" s="283">
        <v>88</v>
      </c>
      <c r="CZ34" s="285">
        <f t="shared" si="29"/>
        <v>3.5454545454545463</v>
      </c>
      <c r="DA34" s="278">
        <f t="shared" si="14"/>
        <v>4.8250000000000002</v>
      </c>
      <c r="DB34" s="279">
        <f t="shared" si="15"/>
        <v>14</v>
      </c>
    </row>
    <row r="35" spans="1:106" s="286" customFormat="1" ht="12.75" customHeight="1" x14ac:dyDescent="0.25">
      <c r="A35" s="881"/>
      <c r="B35" s="268" t="s">
        <v>182</v>
      </c>
      <c r="C35" s="281">
        <v>6.29</v>
      </c>
      <c r="D35" s="282">
        <f t="shared" si="0"/>
        <v>12</v>
      </c>
      <c r="E35" s="283">
        <v>360.67</v>
      </c>
      <c r="F35" s="284">
        <v>2.82</v>
      </c>
      <c r="G35" s="250">
        <f t="shared" si="16"/>
        <v>15.04</v>
      </c>
      <c r="H35" s="281">
        <v>4.25</v>
      </c>
      <c r="I35" s="282">
        <f t="shared" si="1"/>
        <v>4</v>
      </c>
      <c r="J35" s="283">
        <v>262</v>
      </c>
      <c r="K35" s="284">
        <v>5.33</v>
      </c>
      <c r="L35" s="284">
        <v>27.27</v>
      </c>
      <c r="M35" s="283">
        <v>82.67</v>
      </c>
      <c r="N35" s="285">
        <f t="shared" si="17"/>
        <v>12.142857142857144</v>
      </c>
      <c r="O35" s="284">
        <v>3.28</v>
      </c>
      <c r="P35" s="282">
        <f t="shared" si="2"/>
        <v>29</v>
      </c>
      <c r="Q35" s="283">
        <v>234.33</v>
      </c>
      <c r="R35" s="284">
        <v>3.13</v>
      </c>
      <c r="S35" s="284">
        <v>28.73</v>
      </c>
      <c r="T35" s="283">
        <v>79</v>
      </c>
      <c r="U35" s="285">
        <f t="shared" si="18"/>
        <v>-1.5000000000000013</v>
      </c>
      <c r="V35" s="881"/>
      <c r="W35" s="275" t="s">
        <v>182</v>
      </c>
      <c r="X35" s="281">
        <v>3.56</v>
      </c>
      <c r="Y35" s="282">
        <f t="shared" si="3"/>
        <v>20</v>
      </c>
      <c r="Z35" s="283">
        <v>116.67</v>
      </c>
      <c r="AA35" s="284">
        <v>3.7</v>
      </c>
      <c r="AB35" s="284">
        <v>24.87</v>
      </c>
      <c r="AC35" s="283">
        <v>82</v>
      </c>
      <c r="AD35" s="250">
        <f t="shared" si="19"/>
        <v>0.63636363636363491</v>
      </c>
      <c r="AE35" s="281">
        <v>2.29</v>
      </c>
      <c r="AF35" s="282">
        <f t="shared" si="4"/>
        <v>36</v>
      </c>
      <c r="AG35" s="283">
        <v>316.67</v>
      </c>
      <c r="AH35" s="283">
        <v>193.2</v>
      </c>
      <c r="AI35" s="284">
        <v>28.46</v>
      </c>
      <c r="AJ35" s="283">
        <v>102.33</v>
      </c>
      <c r="AK35" s="285">
        <f t="shared" si="20"/>
        <v>-4.6857142857142868</v>
      </c>
      <c r="AL35" s="281">
        <v>3.37</v>
      </c>
      <c r="AM35" s="282">
        <f t="shared" si="5"/>
        <v>33</v>
      </c>
      <c r="AN35" s="283">
        <v>225</v>
      </c>
      <c r="AO35" s="284">
        <v>3.39</v>
      </c>
      <c r="AP35" s="284">
        <v>19.690000000000001</v>
      </c>
      <c r="AQ35" s="283">
        <v>91.33</v>
      </c>
      <c r="AR35" s="285">
        <f t="shared" si="21"/>
        <v>6.8999999999999995</v>
      </c>
      <c r="AS35" s="881"/>
      <c r="AT35" s="268" t="s">
        <v>182</v>
      </c>
      <c r="AU35" s="281">
        <v>6.25</v>
      </c>
      <c r="AV35" s="282">
        <f t="shared" si="6"/>
        <v>12</v>
      </c>
      <c r="AW35" s="283">
        <v>353.33</v>
      </c>
      <c r="AX35" s="284">
        <v>4.6500000000000004</v>
      </c>
      <c r="AY35" s="284">
        <v>27.61</v>
      </c>
      <c r="AZ35" s="283">
        <v>99</v>
      </c>
      <c r="BA35" s="250">
        <f t="shared" si="22"/>
        <v>6.1000000000000032</v>
      </c>
      <c r="BB35" s="281">
        <v>5.08</v>
      </c>
      <c r="BC35" s="282">
        <f t="shared" si="7"/>
        <v>23</v>
      </c>
      <c r="BD35" s="283">
        <v>299.33</v>
      </c>
      <c r="BE35" s="284">
        <v>4.09</v>
      </c>
      <c r="BF35" s="284">
        <v>27.28</v>
      </c>
      <c r="BG35" s="283">
        <v>93.33</v>
      </c>
      <c r="BH35" s="250">
        <f t="shared" si="23"/>
        <v>3.1428571428571432</v>
      </c>
      <c r="BI35" s="281">
        <v>4.87</v>
      </c>
      <c r="BJ35" s="282">
        <f t="shared" si="8"/>
        <v>1</v>
      </c>
      <c r="BK35" s="283">
        <v>297.33</v>
      </c>
      <c r="BL35" s="284">
        <v>3.36</v>
      </c>
      <c r="BM35" s="284">
        <v>26.39</v>
      </c>
      <c r="BN35" s="283">
        <v>82.33</v>
      </c>
      <c r="BO35" s="285">
        <f t="shared" si="24"/>
        <v>17</v>
      </c>
      <c r="BP35" s="881"/>
      <c r="BQ35" s="268" t="s">
        <v>182</v>
      </c>
      <c r="BR35" s="281">
        <v>5.79</v>
      </c>
      <c r="BS35" s="282">
        <f t="shared" si="9"/>
        <v>10</v>
      </c>
      <c r="BT35" s="283">
        <v>264.67</v>
      </c>
      <c r="BU35" s="284">
        <v>4.33</v>
      </c>
      <c r="BV35" s="284">
        <v>27.83</v>
      </c>
      <c r="BW35" s="283">
        <v>98</v>
      </c>
      <c r="BX35" s="250">
        <f t="shared" si="25"/>
        <v>5.9200000000000017</v>
      </c>
      <c r="BY35" s="281">
        <v>6.77</v>
      </c>
      <c r="BZ35" s="282">
        <f t="shared" si="10"/>
        <v>10</v>
      </c>
      <c r="CA35" s="283">
        <v>317</v>
      </c>
      <c r="CB35" s="284">
        <v>5.32</v>
      </c>
      <c r="CC35" s="284">
        <v>29.9</v>
      </c>
      <c r="CD35" s="250">
        <f t="shared" si="26"/>
        <v>7.2999999999999954</v>
      </c>
      <c r="CE35" s="281">
        <v>3.36</v>
      </c>
      <c r="CF35" s="282">
        <f t="shared" si="11"/>
        <v>25</v>
      </c>
      <c r="CG35" s="283">
        <v>222</v>
      </c>
      <c r="CH35" s="284">
        <v>24.12</v>
      </c>
      <c r="CI35" s="283">
        <v>78</v>
      </c>
      <c r="CJ35" s="250">
        <f t="shared" si="27"/>
        <v>6.2666666666666631</v>
      </c>
      <c r="CK35" s="881"/>
      <c r="CL35" s="268" t="s">
        <v>182</v>
      </c>
      <c r="CM35" s="281">
        <v>6.04</v>
      </c>
      <c r="CN35" s="282">
        <f t="shared" si="12"/>
        <v>2</v>
      </c>
      <c r="CO35" s="283">
        <v>251.67</v>
      </c>
      <c r="CP35" s="283">
        <v>264.89</v>
      </c>
      <c r="CQ35" s="284">
        <v>27.07</v>
      </c>
      <c r="CR35" s="283">
        <v>84.67</v>
      </c>
      <c r="CS35" s="285">
        <f t="shared" si="28"/>
        <v>7.3749999999999982</v>
      </c>
      <c r="CT35" s="281">
        <v>5.67</v>
      </c>
      <c r="CU35" s="282">
        <f t="shared" si="13"/>
        <v>4</v>
      </c>
      <c r="CV35" s="283">
        <v>184</v>
      </c>
      <c r="CW35" s="284">
        <v>40.270000000000003</v>
      </c>
      <c r="CX35" s="284">
        <v>29.29</v>
      </c>
      <c r="CY35" s="283">
        <v>95</v>
      </c>
      <c r="CZ35" s="285">
        <f t="shared" si="29"/>
        <v>4.4545454545454568</v>
      </c>
      <c r="DA35" s="278">
        <f t="shared" si="14"/>
        <v>4.7764285714285721</v>
      </c>
      <c r="DB35" s="279">
        <f t="shared" si="15"/>
        <v>16</v>
      </c>
    </row>
    <row r="36" spans="1:106" s="286" customFormat="1" ht="12.75" customHeight="1" x14ac:dyDescent="0.25">
      <c r="A36" s="881"/>
      <c r="B36" s="268" t="s">
        <v>183</v>
      </c>
      <c r="C36" s="281">
        <v>6.55</v>
      </c>
      <c r="D36" s="282">
        <f t="shared" si="0"/>
        <v>8</v>
      </c>
      <c r="E36" s="283">
        <v>374.33</v>
      </c>
      <c r="F36" s="284">
        <v>3.06</v>
      </c>
      <c r="G36" s="250">
        <f t="shared" si="16"/>
        <v>15.68</v>
      </c>
      <c r="H36" s="281">
        <v>4.01</v>
      </c>
      <c r="I36" s="282">
        <f t="shared" si="1"/>
        <v>9</v>
      </c>
      <c r="J36" s="283">
        <v>250</v>
      </c>
      <c r="K36" s="284">
        <v>5.1100000000000003</v>
      </c>
      <c r="L36" s="284">
        <v>25.73</v>
      </c>
      <c r="M36" s="283">
        <v>81</v>
      </c>
      <c r="N36" s="285">
        <f t="shared" si="17"/>
        <v>7.7142857142857082</v>
      </c>
      <c r="O36" s="284">
        <v>4.67</v>
      </c>
      <c r="P36" s="282">
        <f t="shared" si="2"/>
        <v>3</v>
      </c>
      <c r="Q36" s="283">
        <v>244.33</v>
      </c>
      <c r="R36" s="284">
        <v>2.97</v>
      </c>
      <c r="S36" s="284">
        <v>24.7</v>
      </c>
      <c r="T36" s="283">
        <v>76.67</v>
      </c>
      <c r="U36" s="285">
        <f t="shared" si="18"/>
        <v>5.4999999999999938</v>
      </c>
      <c r="V36" s="881"/>
      <c r="W36" s="275" t="s">
        <v>183</v>
      </c>
      <c r="X36" s="281">
        <v>3.6</v>
      </c>
      <c r="Y36" s="282">
        <f t="shared" si="3"/>
        <v>19</v>
      </c>
      <c r="Z36" s="283">
        <v>111.33</v>
      </c>
      <c r="AA36" s="284">
        <v>3.7</v>
      </c>
      <c r="AB36" s="284">
        <v>20.100000000000001</v>
      </c>
      <c r="AC36" s="283">
        <v>80.67</v>
      </c>
      <c r="AD36" s="250">
        <f t="shared" si="19"/>
        <v>4.7272727272727275</v>
      </c>
      <c r="AE36" s="281">
        <v>4.12</v>
      </c>
      <c r="AF36" s="282">
        <f t="shared" si="4"/>
        <v>27</v>
      </c>
      <c r="AG36" s="283">
        <v>333.33</v>
      </c>
      <c r="AH36" s="283">
        <v>222.27</v>
      </c>
      <c r="AI36" s="284">
        <v>26.38</v>
      </c>
      <c r="AJ36" s="283">
        <v>102</v>
      </c>
      <c r="AK36" s="285">
        <f t="shared" si="20"/>
        <v>-3.6571428571428606</v>
      </c>
      <c r="AL36" s="281">
        <v>3.03</v>
      </c>
      <c r="AM36" s="282">
        <f t="shared" si="5"/>
        <v>34</v>
      </c>
      <c r="AN36" s="283">
        <v>222.33</v>
      </c>
      <c r="AO36" s="284">
        <v>3.05</v>
      </c>
      <c r="AP36" s="284">
        <v>18.57</v>
      </c>
      <c r="AQ36" s="283">
        <v>91</v>
      </c>
      <c r="AR36" s="285">
        <f t="shared" si="21"/>
        <v>7.8999999999999959</v>
      </c>
      <c r="AS36" s="881"/>
      <c r="AT36" s="268" t="s">
        <v>183</v>
      </c>
      <c r="AU36" s="281">
        <v>7.05</v>
      </c>
      <c r="AV36" s="282">
        <f t="shared" si="6"/>
        <v>2</v>
      </c>
      <c r="AW36" s="283">
        <v>369.17</v>
      </c>
      <c r="AX36" s="284">
        <v>4.4000000000000004</v>
      </c>
      <c r="AY36" s="284">
        <v>26.96</v>
      </c>
      <c r="AZ36" s="283">
        <v>96.67</v>
      </c>
      <c r="BA36" s="250">
        <f t="shared" si="22"/>
        <v>22.400000000000002</v>
      </c>
      <c r="BB36" s="281">
        <v>7</v>
      </c>
      <c r="BC36" s="282">
        <f t="shared" si="7"/>
        <v>2</v>
      </c>
      <c r="BD36" s="283">
        <v>340</v>
      </c>
      <c r="BE36" s="284">
        <v>4.4000000000000004</v>
      </c>
      <c r="BF36" s="284">
        <v>25.36</v>
      </c>
      <c r="BG36" s="283">
        <v>96</v>
      </c>
      <c r="BH36" s="250">
        <f t="shared" si="23"/>
        <v>1.7142857142857115</v>
      </c>
      <c r="BI36" s="281">
        <v>4.54</v>
      </c>
      <c r="BJ36" s="282">
        <f t="shared" si="8"/>
        <v>7</v>
      </c>
      <c r="BK36" s="283">
        <v>305.67</v>
      </c>
      <c r="BL36" s="284">
        <v>3.48</v>
      </c>
      <c r="BM36" s="284">
        <v>26.42</v>
      </c>
      <c r="BN36" s="283">
        <v>80.67</v>
      </c>
      <c r="BO36" s="285">
        <f t="shared" si="24"/>
        <v>17.72727272727273</v>
      </c>
      <c r="BP36" s="881"/>
      <c r="BQ36" s="268" t="s">
        <v>183</v>
      </c>
      <c r="BR36" s="281">
        <v>6.11</v>
      </c>
      <c r="BS36" s="282">
        <f t="shared" si="9"/>
        <v>3</v>
      </c>
      <c r="BT36" s="283">
        <v>309.33</v>
      </c>
      <c r="BU36" s="284">
        <v>4.6399999999999997</v>
      </c>
      <c r="BV36" s="284">
        <v>26.57</v>
      </c>
      <c r="BW36" s="283">
        <v>102</v>
      </c>
      <c r="BX36" s="250">
        <f t="shared" si="25"/>
        <v>12.320000000000007</v>
      </c>
      <c r="BY36" s="281">
        <v>7.16</v>
      </c>
      <c r="BZ36" s="282">
        <f t="shared" si="10"/>
        <v>5</v>
      </c>
      <c r="CA36" s="283">
        <v>336</v>
      </c>
      <c r="CB36" s="284">
        <v>4.16</v>
      </c>
      <c r="CC36" s="284">
        <v>25.76</v>
      </c>
      <c r="CD36" s="250">
        <f t="shared" si="26"/>
        <v>8.5000000000000053</v>
      </c>
      <c r="CE36" s="281">
        <v>4.42</v>
      </c>
      <c r="CF36" s="282">
        <f t="shared" si="11"/>
        <v>1</v>
      </c>
      <c r="CG36" s="283">
        <v>287</v>
      </c>
      <c r="CH36" s="284">
        <v>25.02</v>
      </c>
      <c r="CI36" s="283">
        <v>85.67</v>
      </c>
      <c r="CJ36" s="250">
        <f t="shared" si="27"/>
        <v>8.9333333333333336</v>
      </c>
      <c r="CK36" s="881"/>
      <c r="CL36" s="268" t="s">
        <v>183</v>
      </c>
      <c r="CM36" s="281">
        <v>5.71</v>
      </c>
      <c r="CN36" s="282">
        <f t="shared" si="12"/>
        <v>9</v>
      </c>
      <c r="CO36" s="283">
        <v>231</v>
      </c>
      <c r="CP36" s="283">
        <v>257.33</v>
      </c>
      <c r="CQ36" s="284">
        <v>29.5</v>
      </c>
      <c r="CR36" s="283">
        <v>83</v>
      </c>
      <c r="CS36" s="285">
        <f t="shared" si="28"/>
        <v>11.750000000000005</v>
      </c>
      <c r="CT36" s="281">
        <v>5.53</v>
      </c>
      <c r="CU36" s="282">
        <f t="shared" si="13"/>
        <v>7</v>
      </c>
      <c r="CV36" s="283">
        <v>236</v>
      </c>
      <c r="CW36" s="284">
        <v>28.24</v>
      </c>
      <c r="CX36" s="284">
        <v>28.97</v>
      </c>
      <c r="CY36" s="283">
        <v>95.67</v>
      </c>
      <c r="CZ36" s="285">
        <f t="shared" si="29"/>
        <v>6.0000000000000009</v>
      </c>
      <c r="DA36" s="278">
        <f t="shared" si="14"/>
        <v>5.25</v>
      </c>
      <c r="DB36" s="279">
        <f t="shared" si="15"/>
        <v>6</v>
      </c>
    </row>
    <row r="37" spans="1:106" s="286" customFormat="1" ht="12.75" customHeight="1" x14ac:dyDescent="0.25">
      <c r="A37" s="881"/>
      <c r="B37" s="268" t="s">
        <v>184</v>
      </c>
      <c r="C37" s="281">
        <v>5.85</v>
      </c>
      <c r="D37" s="282">
        <f t="shared" si="0"/>
        <v>16</v>
      </c>
      <c r="E37" s="283">
        <v>328</v>
      </c>
      <c r="F37" s="284">
        <v>2.57</v>
      </c>
      <c r="G37" s="250">
        <f t="shared" si="16"/>
        <v>12.959999999999994</v>
      </c>
      <c r="H37" s="281">
        <v>3.21</v>
      </c>
      <c r="I37" s="282">
        <f t="shared" si="1"/>
        <v>29</v>
      </c>
      <c r="J37" s="283">
        <v>226</v>
      </c>
      <c r="K37" s="284">
        <v>3.77</v>
      </c>
      <c r="L37" s="284">
        <v>21.53</v>
      </c>
      <c r="M37" s="283">
        <v>78.67</v>
      </c>
      <c r="N37" s="285">
        <f t="shared" si="17"/>
        <v>9</v>
      </c>
      <c r="O37" s="284">
        <v>4.5</v>
      </c>
      <c r="P37" s="282">
        <f t="shared" si="2"/>
        <v>6</v>
      </c>
      <c r="Q37" s="283">
        <v>224</v>
      </c>
      <c r="R37" s="284">
        <v>3.37</v>
      </c>
      <c r="S37" s="284">
        <v>26.07</v>
      </c>
      <c r="T37" s="283">
        <v>83</v>
      </c>
      <c r="U37" s="285">
        <f t="shared" si="18"/>
        <v>21.25</v>
      </c>
      <c r="V37" s="881"/>
      <c r="W37" s="275" t="s">
        <v>184</v>
      </c>
      <c r="X37" s="281">
        <v>3.46</v>
      </c>
      <c r="Y37" s="282">
        <f t="shared" si="3"/>
        <v>25</v>
      </c>
      <c r="Z37" s="283">
        <v>108.67</v>
      </c>
      <c r="AA37" s="284">
        <v>3.73</v>
      </c>
      <c r="AB37" s="284">
        <v>23.77</v>
      </c>
      <c r="AC37" s="283">
        <v>74.67</v>
      </c>
      <c r="AD37" s="250">
        <f t="shared" si="19"/>
        <v>1.2727272727272738</v>
      </c>
      <c r="AE37" s="281">
        <v>4.3600000000000003</v>
      </c>
      <c r="AF37" s="282">
        <f t="shared" si="4"/>
        <v>23</v>
      </c>
      <c r="AG37" s="283">
        <v>363.33</v>
      </c>
      <c r="AH37" s="283">
        <v>238.8</v>
      </c>
      <c r="AI37" s="284">
        <v>23.07</v>
      </c>
      <c r="AJ37" s="283">
        <v>95.67</v>
      </c>
      <c r="AK37" s="285">
        <f t="shared" si="20"/>
        <v>-5.0285714285714231</v>
      </c>
      <c r="AL37" s="281">
        <v>5.25</v>
      </c>
      <c r="AM37" s="282">
        <f t="shared" si="5"/>
        <v>12</v>
      </c>
      <c r="AN37" s="283">
        <v>261.33</v>
      </c>
      <c r="AO37" s="284">
        <v>4.08</v>
      </c>
      <c r="AP37" s="284">
        <v>25.22</v>
      </c>
      <c r="AQ37" s="283">
        <v>92.67</v>
      </c>
      <c r="AR37" s="285">
        <f t="shared" si="21"/>
        <v>12.799999999999999</v>
      </c>
      <c r="AS37" s="881"/>
      <c r="AT37" s="268" t="s">
        <v>184</v>
      </c>
      <c r="AU37" s="281">
        <v>6.79</v>
      </c>
      <c r="AV37" s="282">
        <f t="shared" si="6"/>
        <v>3</v>
      </c>
      <c r="AW37" s="283">
        <v>330</v>
      </c>
      <c r="AX37" s="284">
        <v>5.51</v>
      </c>
      <c r="AY37" s="284">
        <v>23.23</v>
      </c>
      <c r="AZ37" s="283">
        <v>93</v>
      </c>
      <c r="BA37" s="250">
        <f t="shared" si="22"/>
        <v>11.500000000000004</v>
      </c>
      <c r="BB37" s="281">
        <v>4.8099999999999996</v>
      </c>
      <c r="BC37" s="282">
        <f t="shared" si="7"/>
        <v>24</v>
      </c>
      <c r="BD37" s="283">
        <v>307</v>
      </c>
      <c r="BE37" s="284">
        <v>3.68</v>
      </c>
      <c r="BF37" s="284">
        <v>27.32</v>
      </c>
      <c r="BG37" s="283">
        <v>87.33</v>
      </c>
      <c r="BH37" s="250">
        <f t="shared" si="23"/>
        <v>0.952380952380949</v>
      </c>
      <c r="BI37" s="281">
        <v>4.83</v>
      </c>
      <c r="BJ37" s="282">
        <f t="shared" si="8"/>
        <v>2</v>
      </c>
      <c r="BK37" s="283">
        <v>299</v>
      </c>
      <c r="BL37" s="284">
        <v>3.2</v>
      </c>
      <c r="BM37" s="284">
        <v>26.36</v>
      </c>
      <c r="BN37" s="283">
        <v>73.67</v>
      </c>
      <c r="BO37" s="285">
        <f t="shared" si="24"/>
        <v>18.454545454545457</v>
      </c>
      <c r="BP37" s="881"/>
      <c r="BQ37" s="268" t="s">
        <v>184</v>
      </c>
      <c r="BR37" s="281">
        <v>5.61</v>
      </c>
      <c r="BS37" s="282">
        <f t="shared" si="9"/>
        <v>14</v>
      </c>
      <c r="BT37" s="283">
        <v>301.67</v>
      </c>
      <c r="BU37" s="284">
        <v>4.1900000000000004</v>
      </c>
      <c r="BV37" s="284">
        <v>23.43</v>
      </c>
      <c r="BW37" s="283">
        <v>95.33</v>
      </c>
      <c r="BX37" s="250">
        <f t="shared" si="25"/>
        <v>10.400000000000006</v>
      </c>
      <c r="BY37" s="281">
        <v>6.85</v>
      </c>
      <c r="BZ37" s="282">
        <f t="shared" si="10"/>
        <v>8</v>
      </c>
      <c r="CA37" s="283">
        <v>319</v>
      </c>
      <c r="CB37" s="284">
        <v>3.98</v>
      </c>
      <c r="CC37" s="284">
        <v>24.26</v>
      </c>
      <c r="CD37" s="250">
        <f t="shared" si="26"/>
        <v>6.2999999999999989</v>
      </c>
      <c r="CE37" s="281">
        <v>3.65</v>
      </c>
      <c r="CF37" s="282">
        <f t="shared" si="11"/>
        <v>15</v>
      </c>
      <c r="CG37" s="283">
        <v>252</v>
      </c>
      <c r="CH37" s="284">
        <v>24.87</v>
      </c>
      <c r="CI37" s="283">
        <v>89.33</v>
      </c>
      <c r="CJ37" s="250">
        <f t="shared" si="27"/>
        <v>1.466666666666665</v>
      </c>
      <c r="CK37" s="881"/>
      <c r="CL37" s="268" t="s">
        <v>184</v>
      </c>
      <c r="CM37" s="281">
        <v>5.89</v>
      </c>
      <c r="CN37" s="282">
        <f t="shared" si="12"/>
        <v>6</v>
      </c>
      <c r="CO37" s="283">
        <v>274</v>
      </c>
      <c r="CP37" s="283">
        <v>237</v>
      </c>
      <c r="CQ37" s="284">
        <v>26.5</v>
      </c>
      <c r="CR37" s="283">
        <v>81.33</v>
      </c>
      <c r="CS37" s="285">
        <f t="shared" si="28"/>
        <v>12.5</v>
      </c>
      <c r="CT37" s="281">
        <v>2.4500000000000002</v>
      </c>
      <c r="CU37" s="282">
        <f t="shared" si="13"/>
        <v>32</v>
      </c>
      <c r="CV37" s="283">
        <v>171.33</v>
      </c>
      <c r="CW37" s="284">
        <v>22.45</v>
      </c>
      <c r="CX37" s="284">
        <v>23.07</v>
      </c>
      <c r="CY37" s="283">
        <v>91</v>
      </c>
      <c r="CZ37" s="285">
        <f t="shared" si="29"/>
        <v>3.0909090909090939</v>
      </c>
      <c r="DA37" s="278">
        <f t="shared" si="14"/>
        <v>4.8221428571428575</v>
      </c>
      <c r="DB37" s="279">
        <f t="shared" si="15"/>
        <v>15</v>
      </c>
    </row>
    <row r="38" spans="1:106" s="286" customFormat="1" ht="12.75" customHeight="1" x14ac:dyDescent="0.25">
      <c r="A38" s="881"/>
      <c r="B38" s="268" t="s">
        <v>185</v>
      </c>
      <c r="C38" s="281">
        <v>6.12</v>
      </c>
      <c r="D38" s="282">
        <f t="shared" si="0"/>
        <v>14</v>
      </c>
      <c r="E38" s="283">
        <v>354.67</v>
      </c>
      <c r="F38" s="284">
        <v>2.73</v>
      </c>
      <c r="G38" s="250">
        <f t="shared" si="16"/>
        <v>15.280000000000001</v>
      </c>
      <c r="H38" s="281">
        <v>3.17</v>
      </c>
      <c r="I38" s="282">
        <f t="shared" si="1"/>
        <v>30</v>
      </c>
      <c r="J38" s="283">
        <v>221</v>
      </c>
      <c r="K38" s="284">
        <v>3.66</v>
      </c>
      <c r="L38" s="284">
        <v>20.329999999999998</v>
      </c>
      <c r="M38" s="283">
        <v>75</v>
      </c>
      <c r="N38" s="285">
        <f t="shared" si="17"/>
        <v>14.714285714285712</v>
      </c>
      <c r="O38" s="284">
        <v>3.68</v>
      </c>
      <c r="P38" s="282">
        <f t="shared" si="2"/>
        <v>19</v>
      </c>
      <c r="Q38" s="283">
        <v>231.33</v>
      </c>
      <c r="R38" s="284">
        <v>2.84</v>
      </c>
      <c r="S38" s="284">
        <v>24.3</v>
      </c>
      <c r="T38" s="283">
        <v>74</v>
      </c>
      <c r="U38" s="285">
        <f t="shared" si="18"/>
        <v>11.250000000000005</v>
      </c>
      <c r="V38" s="881"/>
      <c r="W38" s="275" t="s">
        <v>185</v>
      </c>
      <c r="X38" s="281">
        <v>3.41</v>
      </c>
      <c r="Y38" s="282">
        <f t="shared" si="3"/>
        <v>26</v>
      </c>
      <c r="Z38" s="283">
        <v>116</v>
      </c>
      <c r="AA38" s="284">
        <v>3.63</v>
      </c>
      <c r="AB38" s="284">
        <v>20.5</v>
      </c>
      <c r="AC38" s="283">
        <v>72.33</v>
      </c>
      <c r="AD38" s="250">
        <f t="shared" si="19"/>
        <v>6.2727272727272716</v>
      </c>
      <c r="AE38" s="281">
        <v>4.6900000000000004</v>
      </c>
      <c r="AF38" s="282">
        <f t="shared" si="4"/>
        <v>14</v>
      </c>
      <c r="AG38" s="283">
        <v>353.33</v>
      </c>
      <c r="AH38" s="283">
        <v>141.19999999999999</v>
      </c>
      <c r="AI38" s="284">
        <v>20.62</v>
      </c>
      <c r="AJ38" s="283">
        <v>94.67</v>
      </c>
      <c r="AK38" s="285">
        <f t="shared" si="20"/>
        <v>2.057142857142864</v>
      </c>
      <c r="AL38" s="281">
        <v>4.83</v>
      </c>
      <c r="AM38" s="282">
        <f t="shared" si="5"/>
        <v>17</v>
      </c>
      <c r="AN38" s="283">
        <v>250</v>
      </c>
      <c r="AO38" s="284">
        <v>3.79</v>
      </c>
      <c r="AP38" s="284">
        <v>22.72</v>
      </c>
      <c r="AQ38" s="283">
        <v>92.67</v>
      </c>
      <c r="AR38" s="285">
        <f t="shared" si="21"/>
        <v>13.399999999999999</v>
      </c>
      <c r="AS38" s="881"/>
      <c r="AT38" s="268" t="s">
        <v>185</v>
      </c>
      <c r="AU38" s="281">
        <v>5.72</v>
      </c>
      <c r="AV38" s="282">
        <f t="shared" si="6"/>
        <v>20</v>
      </c>
      <c r="AW38" s="283">
        <v>357.5</v>
      </c>
      <c r="AX38" s="284">
        <v>3.25</v>
      </c>
      <c r="AY38" s="284">
        <v>18.12</v>
      </c>
      <c r="AZ38" s="283">
        <v>88</v>
      </c>
      <c r="BA38" s="250">
        <f t="shared" si="22"/>
        <v>4.1000000000000014</v>
      </c>
      <c r="BB38" s="281">
        <v>3.51</v>
      </c>
      <c r="BC38" s="282">
        <f t="shared" si="7"/>
        <v>31</v>
      </c>
      <c r="BD38" s="283">
        <v>317.67</v>
      </c>
      <c r="BE38" s="284">
        <v>2.98</v>
      </c>
      <c r="BF38" s="284">
        <v>21.59</v>
      </c>
      <c r="BG38" s="283">
        <v>108.33</v>
      </c>
      <c r="BH38" s="250">
        <f t="shared" si="23"/>
        <v>1.3333333333333302</v>
      </c>
      <c r="BI38" s="281">
        <v>4.0599999999999996</v>
      </c>
      <c r="BJ38" s="282">
        <f t="shared" si="8"/>
        <v>17</v>
      </c>
      <c r="BK38" s="283">
        <v>279</v>
      </c>
      <c r="BL38" s="284">
        <v>2.5</v>
      </c>
      <c r="BM38" s="284">
        <v>26.34</v>
      </c>
      <c r="BN38" s="283">
        <v>89.33</v>
      </c>
      <c r="BO38" s="285">
        <f t="shared" si="24"/>
        <v>17.18181818181818</v>
      </c>
      <c r="BP38" s="881"/>
      <c r="BQ38" s="268" t="s">
        <v>185</v>
      </c>
      <c r="BR38" s="281">
        <v>5.36</v>
      </c>
      <c r="BS38" s="282">
        <f t="shared" si="9"/>
        <v>24</v>
      </c>
      <c r="BT38" s="283">
        <v>363.33</v>
      </c>
      <c r="BU38" s="284">
        <v>3.02</v>
      </c>
      <c r="BV38" s="284">
        <v>19.170000000000002</v>
      </c>
      <c r="BW38" s="283">
        <v>118</v>
      </c>
      <c r="BX38" s="250">
        <f t="shared" si="25"/>
        <v>11.840000000000003</v>
      </c>
      <c r="BY38" s="281">
        <v>6.6</v>
      </c>
      <c r="BZ38" s="282">
        <f t="shared" si="10"/>
        <v>18</v>
      </c>
      <c r="CA38" s="283">
        <v>286.33</v>
      </c>
      <c r="CB38" s="284">
        <v>2.1800000000000002</v>
      </c>
      <c r="CC38" s="284">
        <v>21.3</v>
      </c>
      <c r="CD38" s="250">
        <f t="shared" si="26"/>
        <v>9.4999999999999929</v>
      </c>
      <c r="CE38" s="281" t="s">
        <v>30</v>
      </c>
      <c r="CF38" s="282"/>
      <c r="CG38" s="283" t="s">
        <v>30</v>
      </c>
      <c r="CH38" s="284" t="s">
        <v>30</v>
      </c>
      <c r="CI38" s="283" t="s">
        <v>30</v>
      </c>
      <c r="CJ38" s="250"/>
      <c r="CK38" s="881"/>
      <c r="CL38" s="268" t="s">
        <v>185</v>
      </c>
      <c r="CM38" s="281">
        <v>5.85</v>
      </c>
      <c r="CN38" s="282">
        <f t="shared" si="12"/>
        <v>7</v>
      </c>
      <c r="CO38" s="283">
        <v>213.33</v>
      </c>
      <c r="CP38" s="283">
        <v>256.11</v>
      </c>
      <c r="CQ38" s="284">
        <v>25.7</v>
      </c>
      <c r="CR38" s="283">
        <v>82</v>
      </c>
      <c r="CS38" s="285">
        <f t="shared" si="28"/>
        <v>29.749999999999993</v>
      </c>
      <c r="CT38" s="281">
        <v>2.3199999999999998</v>
      </c>
      <c r="CU38" s="282">
        <f t="shared" si="13"/>
        <v>33</v>
      </c>
      <c r="CV38" s="283">
        <v>183.67</v>
      </c>
      <c r="CW38" s="284">
        <v>18.63</v>
      </c>
      <c r="CX38" s="284">
        <v>25.97</v>
      </c>
      <c r="CY38" s="283">
        <v>83</v>
      </c>
      <c r="CZ38" s="285">
        <f t="shared" si="29"/>
        <v>9.0909090909088969E-2</v>
      </c>
      <c r="DA38" s="278">
        <f t="shared" si="14"/>
        <v>4.563076923076923</v>
      </c>
      <c r="DB38" s="279">
        <f t="shared" si="15"/>
        <v>21</v>
      </c>
    </row>
    <row r="39" spans="1:106" s="286" customFormat="1" ht="12.75" customHeight="1" x14ac:dyDescent="0.25">
      <c r="A39" s="881"/>
      <c r="B39" s="268" t="s">
        <v>186</v>
      </c>
      <c r="C39" s="281">
        <v>7.16</v>
      </c>
      <c r="D39" s="282">
        <f t="shared" si="0"/>
        <v>3</v>
      </c>
      <c r="E39" s="283">
        <v>384.67</v>
      </c>
      <c r="F39" s="284">
        <v>3.12</v>
      </c>
      <c r="G39" s="250">
        <f t="shared" si="16"/>
        <v>18.880000000000003</v>
      </c>
      <c r="H39" s="281">
        <v>3.67</v>
      </c>
      <c r="I39" s="282">
        <f t="shared" si="1"/>
        <v>15</v>
      </c>
      <c r="J39" s="283">
        <v>239</v>
      </c>
      <c r="K39" s="284">
        <v>4.33</v>
      </c>
      <c r="L39" s="284">
        <v>24.67</v>
      </c>
      <c r="M39" s="283">
        <v>80</v>
      </c>
      <c r="N39" s="285">
        <f t="shared" si="17"/>
        <v>5.2857142857142865</v>
      </c>
      <c r="O39" s="284">
        <v>3.88</v>
      </c>
      <c r="P39" s="282">
        <f t="shared" si="2"/>
        <v>17</v>
      </c>
      <c r="Q39" s="283">
        <v>220.33</v>
      </c>
      <c r="R39" s="284">
        <v>4.5999999999999996</v>
      </c>
      <c r="S39" s="284">
        <v>24.07</v>
      </c>
      <c r="T39" s="283">
        <v>78</v>
      </c>
      <c r="U39" s="285">
        <f t="shared" si="18"/>
        <v>12</v>
      </c>
      <c r="V39" s="881"/>
      <c r="W39" s="275" t="s">
        <v>186</v>
      </c>
      <c r="X39" s="281">
        <v>3.78</v>
      </c>
      <c r="Y39" s="282">
        <f t="shared" si="3"/>
        <v>14</v>
      </c>
      <c r="Z39" s="283">
        <v>109</v>
      </c>
      <c r="AA39" s="284">
        <v>3.67</v>
      </c>
      <c r="AB39" s="284">
        <v>24.57</v>
      </c>
      <c r="AC39" s="283">
        <v>80.33</v>
      </c>
      <c r="AD39" s="250">
        <f t="shared" si="19"/>
        <v>0.72727272727272385</v>
      </c>
      <c r="AE39" s="281">
        <v>5.13</v>
      </c>
      <c r="AF39" s="282">
        <f t="shared" si="4"/>
        <v>7</v>
      </c>
      <c r="AG39" s="283">
        <v>346.67</v>
      </c>
      <c r="AH39" s="283">
        <v>179.93</v>
      </c>
      <c r="AI39" s="284">
        <v>24.93</v>
      </c>
      <c r="AJ39" s="283">
        <v>96.33</v>
      </c>
      <c r="AK39" s="285">
        <f t="shared" si="20"/>
        <v>6.8571428571428532</v>
      </c>
      <c r="AL39" s="281">
        <v>4.07</v>
      </c>
      <c r="AM39" s="282">
        <f t="shared" si="5"/>
        <v>26</v>
      </c>
      <c r="AN39" s="283">
        <v>242.33</v>
      </c>
      <c r="AO39" s="284">
        <v>3.45</v>
      </c>
      <c r="AP39" s="284">
        <v>22.65</v>
      </c>
      <c r="AQ39" s="283">
        <v>91</v>
      </c>
      <c r="AR39" s="285">
        <f t="shared" si="21"/>
        <v>6.7000000000000037</v>
      </c>
      <c r="AS39" s="881"/>
      <c r="AT39" s="268" t="s">
        <v>186</v>
      </c>
      <c r="AU39" s="281">
        <v>6.45</v>
      </c>
      <c r="AV39" s="282">
        <f t="shared" si="6"/>
        <v>10</v>
      </c>
      <c r="AW39" s="283">
        <v>334.17</v>
      </c>
      <c r="AX39" s="284">
        <v>5.51</v>
      </c>
      <c r="AY39" s="284">
        <v>22.82</v>
      </c>
      <c r="AZ39" s="283">
        <v>92.33</v>
      </c>
      <c r="BA39" s="250">
        <f t="shared" si="22"/>
        <v>9.0000000000000036</v>
      </c>
      <c r="BB39" s="281">
        <v>5.1100000000000003</v>
      </c>
      <c r="BC39" s="282">
        <f t="shared" si="7"/>
        <v>22</v>
      </c>
      <c r="BD39" s="283">
        <v>289.67</v>
      </c>
      <c r="BE39" s="284">
        <v>4.74</v>
      </c>
      <c r="BF39" s="284">
        <v>24.87</v>
      </c>
      <c r="BG39" s="283">
        <v>81.67</v>
      </c>
      <c r="BH39" s="250">
        <f t="shared" si="23"/>
        <v>-3.7142857142857113</v>
      </c>
      <c r="BI39" s="281">
        <v>4.16</v>
      </c>
      <c r="BJ39" s="282">
        <f t="shared" si="8"/>
        <v>16</v>
      </c>
      <c r="BK39" s="283">
        <v>284.67</v>
      </c>
      <c r="BL39" s="284">
        <v>3.52</v>
      </c>
      <c r="BM39" s="284">
        <v>26.33</v>
      </c>
      <c r="BN39" s="283">
        <v>80.33</v>
      </c>
      <c r="BO39" s="285">
        <f t="shared" si="24"/>
        <v>17.72727272727273</v>
      </c>
      <c r="BP39" s="881"/>
      <c r="BQ39" s="268" t="s">
        <v>186</v>
      </c>
      <c r="BR39" s="281">
        <v>6.15</v>
      </c>
      <c r="BS39" s="282">
        <f t="shared" si="9"/>
        <v>2</v>
      </c>
      <c r="BT39" s="283">
        <v>344</v>
      </c>
      <c r="BU39" s="284">
        <v>3.29</v>
      </c>
      <c r="BV39" s="284">
        <v>26.23</v>
      </c>
      <c r="BW39" s="283">
        <v>99</v>
      </c>
      <c r="BX39" s="250">
        <f t="shared" si="25"/>
        <v>11.840000000000003</v>
      </c>
      <c r="BY39" s="281">
        <v>6.76</v>
      </c>
      <c r="BZ39" s="282">
        <f t="shared" si="10"/>
        <v>11</v>
      </c>
      <c r="CA39" s="283">
        <v>319</v>
      </c>
      <c r="CB39" s="284">
        <v>3.89</v>
      </c>
      <c r="CC39" s="284">
        <v>21.31</v>
      </c>
      <c r="CD39" s="250">
        <f t="shared" si="26"/>
        <v>6.2999999999999989</v>
      </c>
      <c r="CE39" s="281">
        <v>3.72</v>
      </c>
      <c r="CF39" s="282">
        <f t="shared" si="11"/>
        <v>13</v>
      </c>
      <c r="CG39" s="283">
        <v>244</v>
      </c>
      <c r="CH39" s="284">
        <v>25.62</v>
      </c>
      <c r="CI39" s="283">
        <v>79.67</v>
      </c>
      <c r="CJ39" s="250">
        <f t="shared" si="27"/>
        <v>6.666666666666667</v>
      </c>
      <c r="CK39" s="881"/>
      <c r="CL39" s="268" t="s">
        <v>186</v>
      </c>
      <c r="CM39" s="281">
        <v>6.07</v>
      </c>
      <c r="CN39" s="282">
        <f t="shared" si="12"/>
        <v>1</v>
      </c>
      <c r="CO39" s="283">
        <v>218.67</v>
      </c>
      <c r="CP39" s="283">
        <v>198.89</v>
      </c>
      <c r="CQ39" s="284">
        <v>24.2</v>
      </c>
      <c r="CR39" s="283">
        <v>82.67</v>
      </c>
      <c r="CS39" s="285">
        <f t="shared" si="28"/>
        <v>12.625000000000007</v>
      </c>
      <c r="CT39" s="281">
        <v>2.68</v>
      </c>
      <c r="CU39" s="282">
        <f t="shared" si="13"/>
        <v>31</v>
      </c>
      <c r="CV39" s="283">
        <v>196.33</v>
      </c>
      <c r="CW39" s="284">
        <v>34.43</v>
      </c>
      <c r="CX39" s="284">
        <v>23.75</v>
      </c>
      <c r="CY39" s="283">
        <v>87</v>
      </c>
      <c r="CZ39" s="285">
        <f t="shared" si="29"/>
        <v>-1.6363636363636338</v>
      </c>
      <c r="DA39" s="278">
        <f t="shared" si="14"/>
        <v>4.9135714285714291</v>
      </c>
      <c r="DB39" s="279">
        <f t="shared" si="15"/>
        <v>12</v>
      </c>
    </row>
    <row r="40" spans="1:106" s="286" customFormat="1" ht="12.75" customHeight="1" x14ac:dyDescent="0.25">
      <c r="A40" s="881"/>
      <c r="B40" s="268" t="s">
        <v>187</v>
      </c>
      <c r="C40" s="281">
        <v>6.64</v>
      </c>
      <c r="D40" s="282">
        <f t="shared" si="0"/>
        <v>5</v>
      </c>
      <c r="E40" s="283">
        <v>380.67</v>
      </c>
      <c r="F40" s="284">
        <v>3.15</v>
      </c>
      <c r="G40" s="250">
        <f t="shared" si="16"/>
        <v>15.199999999999996</v>
      </c>
      <c r="H40" s="281">
        <v>3.63</v>
      </c>
      <c r="I40" s="282">
        <f t="shared" si="1"/>
        <v>17</v>
      </c>
      <c r="J40" s="283">
        <v>233</v>
      </c>
      <c r="K40" s="284">
        <v>4.33</v>
      </c>
      <c r="L40" s="284">
        <v>23.87</v>
      </c>
      <c r="M40" s="283">
        <v>83</v>
      </c>
      <c r="N40" s="285">
        <f t="shared" si="17"/>
        <v>12.857142857142856</v>
      </c>
      <c r="O40" s="284">
        <v>4.32</v>
      </c>
      <c r="P40" s="282">
        <f t="shared" si="2"/>
        <v>10</v>
      </c>
      <c r="Q40" s="283">
        <v>243.33</v>
      </c>
      <c r="R40" s="284">
        <v>3.63</v>
      </c>
      <c r="S40" s="284">
        <v>24.4</v>
      </c>
      <c r="T40" s="283">
        <v>71</v>
      </c>
      <c r="U40" s="285">
        <f t="shared" si="18"/>
        <v>14.000000000000002</v>
      </c>
      <c r="V40" s="881"/>
      <c r="W40" s="275" t="s">
        <v>187</v>
      </c>
      <c r="X40" s="281" t="s">
        <v>30</v>
      </c>
      <c r="Y40" s="282"/>
      <c r="Z40" s="283" t="s">
        <v>30</v>
      </c>
      <c r="AA40" s="284" t="s">
        <v>30</v>
      </c>
      <c r="AB40" s="284" t="s">
        <v>30</v>
      </c>
      <c r="AC40" s="283" t="s">
        <v>30</v>
      </c>
      <c r="AD40" s="250"/>
      <c r="AE40" s="281">
        <v>5.8</v>
      </c>
      <c r="AF40" s="282">
        <f t="shared" si="4"/>
        <v>1</v>
      </c>
      <c r="AG40" s="283">
        <v>390</v>
      </c>
      <c r="AH40" s="283">
        <v>144.07</v>
      </c>
      <c r="AI40" s="284">
        <v>25.76</v>
      </c>
      <c r="AJ40" s="283">
        <v>100.67</v>
      </c>
      <c r="AK40" s="285">
        <f t="shared" si="20"/>
        <v>2.9714285714285689</v>
      </c>
      <c r="AL40" s="281">
        <v>5.24</v>
      </c>
      <c r="AM40" s="282">
        <f t="shared" si="5"/>
        <v>13</v>
      </c>
      <c r="AN40" s="283">
        <v>256.33</v>
      </c>
      <c r="AO40" s="284">
        <v>3.96</v>
      </c>
      <c r="AP40" s="284">
        <v>24.38</v>
      </c>
      <c r="AQ40" s="283">
        <v>94</v>
      </c>
      <c r="AR40" s="285">
        <f t="shared" si="21"/>
        <v>13.700000000000001</v>
      </c>
      <c r="AS40" s="881"/>
      <c r="AT40" s="268" t="s">
        <v>187</v>
      </c>
      <c r="AU40" s="281">
        <v>5.9</v>
      </c>
      <c r="AV40" s="282">
        <f t="shared" si="6"/>
        <v>15</v>
      </c>
      <c r="AW40" s="283">
        <v>354.17</v>
      </c>
      <c r="AX40" s="284">
        <v>3.42</v>
      </c>
      <c r="AY40" s="284">
        <v>22.92</v>
      </c>
      <c r="AZ40" s="283">
        <v>90.33</v>
      </c>
      <c r="BA40" s="250">
        <f t="shared" si="22"/>
        <v>5.3000000000000025</v>
      </c>
      <c r="BB40" s="281" t="s">
        <v>30</v>
      </c>
      <c r="BC40" s="282"/>
      <c r="BD40" s="283" t="s">
        <v>30</v>
      </c>
      <c r="BE40" s="284" t="s">
        <v>30</v>
      </c>
      <c r="BF40" s="284" t="s">
        <v>30</v>
      </c>
      <c r="BG40" s="283" t="s">
        <v>30</v>
      </c>
      <c r="BH40" s="250"/>
      <c r="BI40" s="281" t="s">
        <v>30</v>
      </c>
      <c r="BJ40" s="282"/>
      <c r="BK40" s="283" t="s">
        <v>30</v>
      </c>
      <c r="BL40" s="284" t="s">
        <v>30</v>
      </c>
      <c r="BM40" s="284" t="s">
        <v>30</v>
      </c>
      <c r="BN40" s="283" t="s">
        <v>30</v>
      </c>
      <c r="BO40" s="287"/>
      <c r="BP40" s="881"/>
      <c r="BQ40" s="268" t="s">
        <v>187</v>
      </c>
      <c r="BR40" s="281">
        <v>6.09</v>
      </c>
      <c r="BS40" s="282">
        <f t="shared" si="9"/>
        <v>4</v>
      </c>
      <c r="BT40" s="283">
        <v>323</v>
      </c>
      <c r="BU40" s="284">
        <v>3.8</v>
      </c>
      <c r="BV40" s="284">
        <v>17.43</v>
      </c>
      <c r="BW40" s="283">
        <v>97</v>
      </c>
      <c r="BX40" s="250">
        <f t="shared" si="25"/>
        <v>15.679999999999993</v>
      </c>
      <c r="BY40" s="281">
        <v>6.69</v>
      </c>
      <c r="BZ40" s="282">
        <f t="shared" si="10"/>
        <v>14</v>
      </c>
      <c r="CA40" s="283">
        <v>301</v>
      </c>
      <c r="CB40" s="284">
        <v>3.13</v>
      </c>
      <c r="CC40" s="284">
        <v>21.34</v>
      </c>
      <c r="CD40" s="250">
        <f t="shared" si="26"/>
        <v>9.1000000000000014</v>
      </c>
      <c r="CE40" s="281">
        <v>2.94</v>
      </c>
      <c r="CF40" s="282">
        <f t="shared" si="11"/>
        <v>32</v>
      </c>
      <c r="CG40" s="283">
        <v>196</v>
      </c>
      <c r="CH40" s="284">
        <v>23.87</v>
      </c>
      <c r="CI40" s="283">
        <v>65.33</v>
      </c>
      <c r="CJ40" s="250">
        <f t="shared" si="27"/>
        <v>9.0666666666666682</v>
      </c>
      <c r="CK40" s="881"/>
      <c r="CL40" s="268" t="s">
        <v>187</v>
      </c>
      <c r="CM40" s="281">
        <v>5.98</v>
      </c>
      <c r="CN40" s="282">
        <f t="shared" si="12"/>
        <v>4</v>
      </c>
      <c r="CO40" s="283">
        <v>242.67</v>
      </c>
      <c r="CP40" s="283">
        <v>231.67</v>
      </c>
      <c r="CQ40" s="284">
        <v>29.8</v>
      </c>
      <c r="CR40" s="283">
        <v>84.33</v>
      </c>
      <c r="CS40" s="285">
        <f t="shared" si="28"/>
        <v>9.375</v>
      </c>
      <c r="CT40" s="281">
        <v>5.62</v>
      </c>
      <c r="CU40" s="282">
        <f t="shared" si="13"/>
        <v>6</v>
      </c>
      <c r="CV40" s="283">
        <v>242</v>
      </c>
      <c r="CW40" s="284">
        <v>29.76</v>
      </c>
      <c r="CX40" s="284">
        <v>23.27</v>
      </c>
      <c r="CY40" s="283">
        <v>94.67</v>
      </c>
      <c r="CZ40" s="285">
        <f t="shared" si="29"/>
        <v>7.6363636363636349</v>
      </c>
      <c r="DA40" s="278">
        <f t="shared" si="14"/>
        <v>5.3500000000000005</v>
      </c>
      <c r="DB40" s="279">
        <f t="shared" si="15"/>
        <v>3</v>
      </c>
    </row>
    <row r="41" spans="1:106" s="280" customFormat="1" ht="12.75" customHeight="1" x14ac:dyDescent="0.25">
      <c r="A41" s="882" t="s">
        <v>61</v>
      </c>
      <c r="B41" s="883"/>
      <c r="C41" s="289"/>
      <c r="D41" s="250"/>
      <c r="E41" s="257"/>
      <c r="F41" s="250"/>
      <c r="G41" s="250"/>
      <c r="H41" s="281"/>
      <c r="I41" s="250"/>
      <c r="J41" s="284"/>
      <c r="K41" s="284"/>
      <c r="L41" s="250"/>
      <c r="M41" s="284"/>
      <c r="N41" s="285"/>
      <c r="O41" s="284"/>
      <c r="P41" s="250"/>
      <c r="Q41" s="284"/>
      <c r="R41" s="284"/>
      <c r="S41" s="250"/>
      <c r="T41" s="284"/>
      <c r="U41" s="285"/>
      <c r="V41" s="882" t="s">
        <v>61</v>
      </c>
      <c r="W41" s="884"/>
      <c r="X41" s="281"/>
      <c r="Y41" s="250"/>
      <c r="Z41" s="284"/>
      <c r="AA41" s="284"/>
      <c r="AB41" s="250"/>
      <c r="AC41" s="284"/>
      <c r="AD41" s="250"/>
      <c r="AE41" s="281"/>
      <c r="AF41" s="250"/>
      <c r="AG41" s="250"/>
      <c r="AH41" s="284"/>
      <c r="AI41" s="250"/>
      <c r="AJ41" s="284"/>
      <c r="AK41" s="285"/>
      <c r="AL41" s="281"/>
      <c r="AM41" s="250"/>
      <c r="AN41" s="291"/>
      <c r="AO41" s="284"/>
      <c r="AP41" s="284"/>
      <c r="AQ41" s="284"/>
      <c r="AR41" s="278"/>
      <c r="AS41" s="882" t="s">
        <v>61</v>
      </c>
      <c r="AT41" s="883"/>
      <c r="AU41" s="281"/>
      <c r="AV41" s="250"/>
      <c r="AW41" s="291"/>
      <c r="AX41" s="284"/>
      <c r="AY41" s="284"/>
      <c r="AZ41" s="284"/>
      <c r="BA41" s="252"/>
      <c r="BB41" s="292"/>
      <c r="BC41" s="282"/>
      <c r="BD41" s="253"/>
      <c r="BE41" s="284"/>
      <c r="BF41" s="284"/>
      <c r="BG41" s="284"/>
      <c r="BH41" s="252"/>
      <c r="BI41" s="281"/>
      <c r="BJ41" s="250"/>
      <c r="BK41" s="284"/>
      <c r="BL41" s="284"/>
      <c r="BM41" s="284"/>
      <c r="BN41" s="284"/>
      <c r="BO41" s="278"/>
      <c r="BP41" s="882" t="s">
        <v>61</v>
      </c>
      <c r="BQ41" s="883"/>
      <c r="BR41" s="281"/>
      <c r="BS41" s="250"/>
      <c r="BT41" s="284"/>
      <c r="BU41" s="284"/>
      <c r="BV41" s="284"/>
      <c r="BW41" s="284"/>
      <c r="BX41" s="252"/>
      <c r="BY41" s="281"/>
      <c r="BZ41" s="250"/>
      <c r="CA41" s="284"/>
      <c r="CB41" s="284"/>
      <c r="CC41" s="284"/>
      <c r="CD41" s="252"/>
      <c r="CE41" s="281"/>
      <c r="CF41" s="250"/>
      <c r="CG41" s="284"/>
      <c r="CH41" s="284"/>
      <c r="CI41" s="284"/>
      <c r="CJ41" s="252"/>
      <c r="CK41" s="882" t="s">
        <v>61</v>
      </c>
      <c r="CL41" s="883"/>
      <c r="CM41" s="281"/>
      <c r="CN41" s="250"/>
      <c r="CO41" s="284"/>
      <c r="CP41" s="284"/>
      <c r="CQ41" s="284"/>
      <c r="CR41" s="284"/>
      <c r="CS41" s="278"/>
      <c r="CT41" s="281"/>
      <c r="CU41" s="250"/>
      <c r="CV41" s="291"/>
      <c r="CW41" s="284"/>
      <c r="CX41" s="284"/>
      <c r="CY41" s="284"/>
      <c r="CZ41" s="278"/>
      <c r="DB41" s="293"/>
    </row>
    <row r="42" spans="1:106" s="300" customFormat="1" ht="12.75" customHeight="1" x14ac:dyDescent="0.25">
      <c r="A42" s="885" t="s">
        <v>19</v>
      </c>
      <c r="B42" s="886"/>
      <c r="C42" s="294">
        <v>0.12</v>
      </c>
      <c r="D42" s="295"/>
      <c r="E42" s="291" t="s">
        <v>20</v>
      </c>
      <c r="F42" s="291">
        <v>0.09</v>
      </c>
      <c r="G42" s="296"/>
      <c r="H42" s="294" t="s">
        <v>20</v>
      </c>
      <c r="I42" s="295"/>
      <c r="J42" s="295" t="s">
        <v>20</v>
      </c>
      <c r="K42" s="295" t="s">
        <v>20</v>
      </c>
      <c r="L42" s="295" t="s">
        <v>20</v>
      </c>
      <c r="M42" s="295" t="s">
        <v>20</v>
      </c>
      <c r="N42" s="285"/>
      <c r="O42" s="291">
        <v>0.23</v>
      </c>
      <c r="P42" s="295"/>
      <c r="Q42" s="291">
        <v>34.51</v>
      </c>
      <c r="R42" s="291">
        <v>0.28000000000000003</v>
      </c>
      <c r="S42" s="291">
        <v>0.88</v>
      </c>
      <c r="T42" s="291">
        <v>1.68</v>
      </c>
      <c r="U42" s="285"/>
      <c r="V42" s="885" t="s">
        <v>19</v>
      </c>
      <c r="W42" s="887"/>
      <c r="X42" s="294" t="s">
        <v>20</v>
      </c>
      <c r="Y42" s="295"/>
      <c r="Z42" s="291" t="s">
        <v>20</v>
      </c>
      <c r="AA42" s="291" t="s">
        <v>20</v>
      </c>
      <c r="AB42" s="291">
        <v>1.38</v>
      </c>
      <c r="AC42" s="291">
        <v>2.37</v>
      </c>
      <c r="AD42" s="296"/>
      <c r="AE42" s="294">
        <v>0.32</v>
      </c>
      <c r="AF42" s="295"/>
      <c r="AG42" s="291" t="s">
        <v>20</v>
      </c>
      <c r="AH42" s="291" t="s">
        <v>20</v>
      </c>
      <c r="AI42" s="291" t="s">
        <v>20</v>
      </c>
      <c r="AJ42" s="291">
        <v>1.37</v>
      </c>
      <c r="AK42" s="297"/>
      <c r="AL42" s="298" t="s">
        <v>20</v>
      </c>
      <c r="AM42" s="299"/>
      <c r="AN42" s="295" t="s">
        <v>20</v>
      </c>
      <c r="AO42" s="295" t="s">
        <v>20</v>
      </c>
      <c r="AP42" s="295" t="s">
        <v>20</v>
      </c>
      <c r="AQ42" s="291" t="s">
        <v>20</v>
      </c>
      <c r="AR42" s="297"/>
      <c r="AS42" s="885" t="s">
        <v>19</v>
      </c>
      <c r="AT42" s="886"/>
      <c r="AU42" s="294" t="s">
        <v>20</v>
      </c>
      <c r="AV42" s="299"/>
      <c r="AW42" s="291" t="s">
        <v>20</v>
      </c>
      <c r="AX42" s="291">
        <v>0.53</v>
      </c>
      <c r="AY42" s="291" t="s">
        <v>20</v>
      </c>
      <c r="AZ42" s="291" t="s">
        <v>20</v>
      </c>
      <c r="BA42" s="296"/>
      <c r="BB42" s="294">
        <v>0.43</v>
      </c>
      <c r="BC42" s="299"/>
      <c r="BD42" s="291" t="s">
        <v>20</v>
      </c>
      <c r="BE42" s="291">
        <v>0.35</v>
      </c>
      <c r="BF42" s="291">
        <v>0.86</v>
      </c>
      <c r="BG42" s="291">
        <v>1.4</v>
      </c>
      <c r="BH42" s="296"/>
      <c r="BI42" s="294" t="s">
        <v>20</v>
      </c>
      <c r="BJ42" s="299"/>
      <c r="BK42" s="291" t="s">
        <v>20</v>
      </c>
      <c r="BL42" s="291">
        <v>7.0000000000000007E-2</v>
      </c>
      <c r="BM42" s="291">
        <v>0.04</v>
      </c>
      <c r="BN42" s="291" t="s">
        <v>20</v>
      </c>
      <c r="BO42" s="297"/>
      <c r="BP42" s="885" t="s">
        <v>19</v>
      </c>
      <c r="BQ42" s="886"/>
      <c r="BR42" s="294">
        <v>0.35</v>
      </c>
      <c r="BS42" s="299"/>
      <c r="BT42" s="291" t="s">
        <v>20</v>
      </c>
      <c r="BU42" s="291" t="s">
        <v>20</v>
      </c>
      <c r="BV42" s="291" t="s">
        <v>20</v>
      </c>
      <c r="BW42" s="291" t="s">
        <v>20</v>
      </c>
      <c r="BX42" s="296"/>
      <c r="BY42" s="294">
        <v>0.12</v>
      </c>
      <c r="BZ42" s="299"/>
      <c r="CA42" s="291">
        <v>1.79</v>
      </c>
      <c r="CB42" s="291">
        <v>0.35</v>
      </c>
      <c r="CC42" s="291" t="s">
        <v>20</v>
      </c>
      <c r="CD42" s="296"/>
      <c r="CE42" s="294" t="s">
        <v>20</v>
      </c>
      <c r="CF42" s="299"/>
      <c r="CG42" s="291" t="s">
        <v>20</v>
      </c>
      <c r="CH42" s="291" t="s">
        <v>20</v>
      </c>
      <c r="CI42" s="291">
        <v>0.86</v>
      </c>
      <c r="CJ42" s="296"/>
      <c r="CK42" s="885" t="s">
        <v>19</v>
      </c>
      <c r="CL42" s="886"/>
      <c r="CM42" s="294" t="s">
        <v>20</v>
      </c>
      <c r="CN42" s="282"/>
      <c r="CO42" s="291">
        <v>23.89</v>
      </c>
      <c r="CP42" s="291" t="s">
        <v>20</v>
      </c>
      <c r="CQ42" s="291" t="s">
        <v>20</v>
      </c>
      <c r="CR42" s="291" t="s">
        <v>20</v>
      </c>
      <c r="CS42" s="297"/>
      <c r="CT42" s="294" t="s">
        <v>20</v>
      </c>
      <c r="CU42" s="282"/>
      <c r="CV42" s="291">
        <v>16.77</v>
      </c>
      <c r="CW42" s="291">
        <v>1.9</v>
      </c>
      <c r="CX42" s="291">
        <v>3.23</v>
      </c>
      <c r="CY42" s="291">
        <v>0.73</v>
      </c>
      <c r="CZ42" s="297"/>
      <c r="DB42" s="301"/>
    </row>
    <row r="43" spans="1:106" s="300" customFormat="1" ht="12.75" customHeight="1" x14ac:dyDescent="0.25">
      <c r="A43" s="885" t="s">
        <v>21</v>
      </c>
      <c r="B43" s="886"/>
      <c r="C43" s="294">
        <v>0.13</v>
      </c>
      <c r="D43" s="295"/>
      <c r="E43" s="291" t="s">
        <v>20</v>
      </c>
      <c r="F43" s="291">
        <v>0.09</v>
      </c>
      <c r="G43" s="296"/>
      <c r="H43" s="294" t="s">
        <v>20</v>
      </c>
      <c r="I43" s="295"/>
      <c r="J43" s="295" t="s">
        <v>20</v>
      </c>
      <c r="K43" s="295" t="s">
        <v>20</v>
      </c>
      <c r="L43" s="295" t="s">
        <v>20</v>
      </c>
      <c r="M43" s="295" t="s">
        <v>20</v>
      </c>
      <c r="N43" s="285"/>
      <c r="O43" s="291">
        <v>0.28000000000000003</v>
      </c>
      <c r="P43" s="295"/>
      <c r="Q43" s="291">
        <v>35.270000000000003</v>
      </c>
      <c r="R43" s="291">
        <v>0.34</v>
      </c>
      <c r="S43" s="291">
        <v>1.2</v>
      </c>
      <c r="T43" s="291">
        <v>2.2599999999999998</v>
      </c>
      <c r="U43" s="285"/>
      <c r="V43" s="885" t="s">
        <v>21</v>
      </c>
      <c r="W43" s="887"/>
      <c r="X43" s="294" t="s">
        <v>20</v>
      </c>
      <c r="Y43" s="295"/>
      <c r="Z43" s="291" t="s">
        <v>20</v>
      </c>
      <c r="AA43" s="291" t="s">
        <v>20</v>
      </c>
      <c r="AB43" s="291">
        <v>1.51</v>
      </c>
      <c r="AC43" s="291">
        <v>2.81</v>
      </c>
      <c r="AD43" s="296"/>
      <c r="AE43" s="294">
        <v>0.35</v>
      </c>
      <c r="AF43" s="295"/>
      <c r="AG43" s="291" t="s">
        <v>20</v>
      </c>
      <c r="AH43" s="291" t="s">
        <v>20</v>
      </c>
      <c r="AI43" s="291" t="s">
        <v>20</v>
      </c>
      <c r="AJ43" s="291">
        <v>1.34</v>
      </c>
      <c r="AK43" s="297"/>
      <c r="AL43" s="298" t="s">
        <v>20</v>
      </c>
      <c r="AM43" s="299"/>
      <c r="AN43" s="295" t="s">
        <v>20</v>
      </c>
      <c r="AO43" s="295" t="s">
        <v>20</v>
      </c>
      <c r="AP43" s="295" t="s">
        <v>20</v>
      </c>
      <c r="AQ43" s="291" t="s">
        <v>20</v>
      </c>
      <c r="AR43" s="297"/>
      <c r="AS43" s="885" t="s">
        <v>21</v>
      </c>
      <c r="AT43" s="886"/>
      <c r="AU43" s="294" t="s">
        <v>20</v>
      </c>
      <c r="AV43" s="299"/>
      <c r="AW43" s="291" t="s">
        <v>20</v>
      </c>
      <c r="AX43" s="291">
        <v>0.53</v>
      </c>
      <c r="AY43" s="291" t="s">
        <v>20</v>
      </c>
      <c r="AZ43" s="291" t="s">
        <v>20</v>
      </c>
      <c r="BA43" s="296"/>
      <c r="BB43" s="294">
        <v>0.46</v>
      </c>
      <c r="BC43" s="299"/>
      <c r="BD43" s="291" t="s">
        <v>20</v>
      </c>
      <c r="BE43" s="291">
        <v>0.35</v>
      </c>
      <c r="BF43" s="291">
        <v>0.9</v>
      </c>
      <c r="BG43" s="291">
        <v>1.48</v>
      </c>
      <c r="BH43" s="296"/>
      <c r="BI43" s="294" t="s">
        <v>20</v>
      </c>
      <c r="BJ43" s="299"/>
      <c r="BK43" s="291" t="s">
        <v>20</v>
      </c>
      <c r="BL43" s="291">
        <v>0.08</v>
      </c>
      <c r="BM43" s="291">
        <v>0.03</v>
      </c>
      <c r="BN43" s="291" t="s">
        <v>20</v>
      </c>
      <c r="BO43" s="297"/>
      <c r="BP43" s="885" t="s">
        <v>21</v>
      </c>
      <c r="BQ43" s="886"/>
      <c r="BR43" s="294">
        <v>0.44</v>
      </c>
      <c r="BS43" s="299"/>
      <c r="BT43" s="291" t="s">
        <v>20</v>
      </c>
      <c r="BU43" s="291" t="s">
        <v>20</v>
      </c>
      <c r="BV43" s="291" t="s">
        <v>20</v>
      </c>
      <c r="BW43" s="291" t="s">
        <v>20</v>
      </c>
      <c r="BX43" s="296"/>
      <c r="BY43" s="294">
        <v>0.13</v>
      </c>
      <c r="BZ43" s="299"/>
      <c r="CA43" s="291">
        <v>7.02</v>
      </c>
      <c r="CB43" s="291">
        <v>0.35</v>
      </c>
      <c r="CC43" s="291" t="s">
        <v>20</v>
      </c>
      <c r="CD43" s="296"/>
      <c r="CE43" s="294" t="s">
        <v>20</v>
      </c>
      <c r="CF43" s="299"/>
      <c r="CG43" s="291" t="s">
        <v>20</v>
      </c>
      <c r="CH43" s="291" t="s">
        <v>20</v>
      </c>
      <c r="CI43" s="291">
        <v>0.88</v>
      </c>
      <c r="CJ43" s="296"/>
      <c r="CK43" s="885" t="s">
        <v>21</v>
      </c>
      <c r="CL43" s="886"/>
      <c r="CM43" s="294" t="s">
        <v>20</v>
      </c>
      <c r="CN43" s="282"/>
      <c r="CO43" s="291">
        <v>26.34</v>
      </c>
      <c r="CP43" s="291" t="s">
        <v>20</v>
      </c>
      <c r="CQ43" s="291" t="s">
        <v>20</v>
      </c>
      <c r="CR43" s="291" t="s">
        <v>20</v>
      </c>
      <c r="CS43" s="297"/>
      <c r="CT43" s="294" t="s">
        <v>20</v>
      </c>
      <c r="CU43" s="282"/>
      <c r="CV43" s="291">
        <v>18.059999999999999</v>
      </c>
      <c r="CW43" s="291">
        <v>2.75</v>
      </c>
      <c r="CX43" s="291">
        <v>3.92</v>
      </c>
      <c r="CY43" s="291">
        <v>0.8</v>
      </c>
      <c r="CZ43" s="297"/>
      <c r="DB43" s="301"/>
    </row>
    <row r="44" spans="1:106" s="300" customFormat="1" ht="12.75" customHeight="1" x14ac:dyDescent="0.25">
      <c r="A44" s="302"/>
      <c r="B44" s="303"/>
      <c r="C44" s="294"/>
      <c r="D44" s="295"/>
      <c r="E44" s="291"/>
      <c r="F44" s="291"/>
      <c r="G44" s="296"/>
      <c r="H44" s="294"/>
      <c r="I44" s="295"/>
      <c r="J44" s="295"/>
      <c r="K44" s="295"/>
      <c r="L44" s="295"/>
      <c r="M44" s="295"/>
      <c r="N44" s="285"/>
      <c r="O44" s="291"/>
      <c r="P44" s="295"/>
      <c r="Q44" s="291"/>
      <c r="R44" s="291"/>
      <c r="S44" s="291"/>
      <c r="T44" s="291"/>
      <c r="U44" s="285"/>
      <c r="V44" s="302"/>
      <c r="W44" s="304"/>
      <c r="X44" s="294"/>
      <c r="Y44" s="295"/>
      <c r="Z44" s="291"/>
      <c r="AA44" s="291"/>
      <c r="AB44" s="291"/>
      <c r="AC44" s="291"/>
      <c r="AD44" s="296"/>
      <c r="AE44" s="294"/>
      <c r="AF44" s="295"/>
      <c r="AG44" s="291"/>
      <c r="AH44" s="291"/>
      <c r="AI44" s="291"/>
      <c r="AJ44" s="284"/>
      <c r="AK44" s="297"/>
      <c r="AL44" s="298"/>
      <c r="AM44" s="299"/>
      <c r="AN44" s="295"/>
      <c r="AO44" s="295"/>
      <c r="AP44" s="295"/>
      <c r="AQ44" s="291"/>
      <c r="AR44" s="297"/>
      <c r="AS44" s="302"/>
      <c r="AT44" s="303"/>
      <c r="AU44" s="305"/>
      <c r="AV44" s="299"/>
      <c r="AW44" s="295"/>
      <c r="AX44" s="306"/>
      <c r="AY44" s="306"/>
      <c r="AZ44" s="306"/>
      <c r="BA44" s="296"/>
      <c r="BB44" s="305"/>
      <c r="BC44" s="299"/>
      <c r="BD44" s="291"/>
      <c r="BE44" s="291"/>
      <c r="BF44" s="291"/>
      <c r="BG44" s="291"/>
      <c r="BH44" s="296"/>
      <c r="BI44" s="294"/>
      <c r="BJ44" s="299"/>
      <c r="BK44" s="291"/>
      <c r="BL44" s="291"/>
      <c r="BM44" s="291"/>
      <c r="BN44" s="291"/>
      <c r="BO44" s="297"/>
      <c r="BP44" s="302"/>
      <c r="BQ44" s="303"/>
      <c r="BR44" s="294"/>
      <c r="BS44" s="299"/>
      <c r="BT44" s="291"/>
      <c r="BU44" s="291"/>
      <c r="BV44" s="291"/>
      <c r="BW44" s="291"/>
      <c r="BX44" s="296"/>
      <c r="BY44" s="294"/>
      <c r="BZ44" s="299"/>
      <c r="CA44" s="291"/>
      <c r="CB44" s="291"/>
      <c r="CC44" s="291"/>
      <c r="CD44" s="296"/>
      <c r="CE44" s="294"/>
      <c r="CF44" s="299"/>
      <c r="CG44" s="291"/>
      <c r="CH44" s="291"/>
      <c r="CI44" s="291"/>
      <c r="CJ44" s="296"/>
      <c r="CK44" s="302"/>
      <c r="CL44" s="303"/>
      <c r="CM44" s="298"/>
      <c r="CN44" s="282"/>
      <c r="CO44" s="295"/>
      <c r="CP44" s="295"/>
      <c r="CQ44" s="295"/>
      <c r="CR44" s="295"/>
      <c r="CS44" s="297"/>
      <c r="CT44" s="294"/>
      <c r="CU44" s="282"/>
      <c r="CV44" s="291"/>
      <c r="CW44" s="291"/>
      <c r="CX44" s="291"/>
      <c r="CY44" s="291"/>
      <c r="CZ44" s="297"/>
      <c r="DB44" s="301"/>
    </row>
    <row r="45" spans="1:106" s="280" customFormat="1" ht="12.75" customHeight="1" x14ac:dyDescent="0.25">
      <c r="A45" s="882" t="s">
        <v>12</v>
      </c>
      <c r="B45" s="883"/>
      <c r="C45" s="289">
        <f>AVERAGE(C5:C22)</f>
        <v>4.5183333333333335</v>
      </c>
      <c r="D45" s="282">
        <f>RANK(C45,C$45:C$46)</f>
        <v>2</v>
      </c>
      <c r="E45" s="257">
        <f t="shared" ref="E45:F45" si="30">AVERAGE(E5:E22)</f>
        <v>267.5</v>
      </c>
      <c r="F45" s="250">
        <f t="shared" si="30"/>
        <v>2.0611111111111113</v>
      </c>
      <c r="G45" s="250"/>
      <c r="H45" s="289">
        <f>AVERAGE(H5:H22)</f>
        <v>3.2261111111111109</v>
      </c>
      <c r="I45" s="282">
        <f>RANK(H45,H$45:H$46)</f>
        <v>2</v>
      </c>
      <c r="J45" s="257">
        <f>AVERAGE(J5:J22)</f>
        <v>235.66666666666666</v>
      </c>
      <c r="K45" s="250">
        <f t="shared" ref="K45:M45" si="31">AVERAGE(K5:K22)</f>
        <v>4.7305555555555543</v>
      </c>
      <c r="L45" s="250">
        <f t="shared" si="31"/>
        <v>24.225555555555552</v>
      </c>
      <c r="M45" s="257">
        <f t="shared" si="31"/>
        <v>79.611666666666679</v>
      </c>
      <c r="N45" s="285"/>
      <c r="O45" s="250">
        <f>AVERAGE(O5:O22)</f>
        <v>3.3300000000000005</v>
      </c>
      <c r="P45" s="282">
        <f>RANK(O45,O$45:O$46)</f>
        <v>2</v>
      </c>
      <c r="Q45" s="257">
        <f>AVERAGE(Q5:Q22)</f>
        <v>192.48222222222225</v>
      </c>
      <c r="R45" s="250">
        <f t="shared" ref="R45:T45" si="32">AVERAGE(R5:R22)</f>
        <v>3.2083333333333335</v>
      </c>
      <c r="S45" s="250">
        <f t="shared" si="32"/>
        <v>23.374999999999996</v>
      </c>
      <c r="T45" s="257">
        <f t="shared" si="32"/>
        <v>72.148333333333312</v>
      </c>
      <c r="U45" s="285"/>
      <c r="V45" s="882" t="s">
        <v>12</v>
      </c>
      <c r="W45" s="884"/>
      <c r="X45" s="289">
        <f>AVERAGE(X5:X22)</f>
        <v>3.5217647058823531</v>
      </c>
      <c r="Y45" s="282">
        <f>RANK(X45,X$45:X$46)</f>
        <v>2</v>
      </c>
      <c r="Z45" s="257">
        <f>AVERAGE(Z5:Z22)</f>
        <v>104.74470588235295</v>
      </c>
      <c r="AA45" s="250">
        <f t="shared" ref="AA45:AC45" si="33">AVERAGE(AA5:AA22)</f>
        <v>3.6488235294117648</v>
      </c>
      <c r="AB45" s="250">
        <f t="shared" si="33"/>
        <v>22.228823529411763</v>
      </c>
      <c r="AC45" s="257">
        <f t="shared" si="33"/>
        <v>78.82352941176471</v>
      </c>
      <c r="AD45" s="250"/>
      <c r="AE45" s="289">
        <f>AVERAGE(AE5:AE22)</f>
        <v>4.4227777777777781</v>
      </c>
      <c r="AF45" s="282">
        <f>RANK(AE45,AE$45:AE$46)</f>
        <v>2</v>
      </c>
      <c r="AG45" s="257">
        <f>AVERAGE(AG5:AG22)</f>
        <v>252.5922222222222</v>
      </c>
      <c r="AH45" s="257">
        <f t="shared" ref="AH45:AJ45" si="34">AVERAGE(AH5:AH22)</f>
        <v>168.72444444444443</v>
      </c>
      <c r="AI45" s="250">
        <f t="shared" si="34"/>
        <v>25.836666666666666</v>
      </c>
      <c r="AJ45" s="257">
        <f t="shared" si="34"/>
        <v>90.926666666666662</v>
      </c>
      <c r="AK45" s="285"/>
      <c r="AL45" s="289">
        <f>AVERAGE(AL5:AL22)</f>
        <v>4.0933333333333337</v>
      </c>
      <c r="AM45" s="282">
        <f>RANK(AL45,AL$45:AL$46)</f>
        <v>2</v>
      </c>
      <c r="AN45" s="257">
        <f>AVERAGE(AN5:AN22)</f>
        <v>253.20333333333332</v>
      </c>
      <c r="AO45" s="250">
        <f t="shared" ref="AO45:AQ45" si="35">AVERAGE(AO5:AO22)</f>
        <v>3.7666666666666666</v>
      </c>
      <c r="AP45" s="250">
        <f t="shared" si="35"/>
        <v>25.333333333333336</v>
      </c>
      <c r="AQ45" s="257">
        <f t="shared" si="35"/>
        <v>89.705000000000013</v>
      </c>
      <c r="AR45" s="278"/>
      <c r="AS45" s="882" t="s">
        <v>12</v>
      </c>
      <c r="AT45" s="883"/>
      <c r="AU45" s="289">
        <f>AVERAGE(AU5:AU22)</f>
        <v>5.5588888888888892</v>
      </c>
      <c r="AV45" s="282">
        <f>RANK(AU45,AU$45:AU$46)</f>
        <v>2</v>
      </c>
      <c r="AW45" s="257">
        <f>AVERAGE(AW5:AW22)</f>
        <v>325.37055555555554</v>
      </c>
      <c r="AX45" s="250">
        <f t="shared" ref="AX45:AZ45" si="36">AVERAGE(AX5:AX22)</f>
        <v>3.9688888888888889</v>
      </c>
      <c r="AY45" s="250">
        <f t="shared" si="36"/>
        <v>24.577222222222225</v>
      </c>
      <c r="AZ45" s="257">
        <f t="shared" si="36"/>
        <v>95.258888888888876</v>
      </c>
      <c r="BA45" s="252"/>
      <c r="BB45" s="289">
        <f>AVERAGE(BB5:BB22)</f>
        <v>5.2329411764705878</v>
      </c>
      <c r="BC45" s="282">
        <f>RANK(BB45,BB$45:BB$46)</f>
        <v>2</v>
      </c>
      <c r="BD45" s="257">
        <f>AVERAGE(BD5:BD22)</f>
        <v>295.68588235294118</v>
      </c>
      <c r="BE45" s="250">
        <f t="shared" ref="BE45:BG45" si="37">AVERAGE(BE5:BE22)</f>
        <v>4.2123529411764693</v>
      </c>
      <c r="BF45" s="250">
        <f>AVERAGE(BF5:BF22)</f>
        <v>24.455882352941174</v>
      </c>
      <c r="BG45" s="257">
        <f t="shared" si="37"/>
        <v>92.177058823529393</v>
      </c>
      <c r="BH45" s="252"/>
      <c r="BI45" s="289">
        <f>AVERAGE(BI5:BI22)</f>
        <v>2.5652941176470594</v>
      </c>
      <c r="BJ45" s="282">
        <f>RANK(BI45,BI$45:BI$46)</f>
        <v>2</v>
      </c>
      <c r="BK45" s="257">
        <f>AVERAGE(BK5:BK22)</f>
        <v>235.09882352941179</v>
      </c>
      <c r="BL45" s="250">
        <f t="shared" ref="BL45:BN45" si="38">AVERAGE(BL5:BL22)</f>
        <v>3.3405882352941174</v>
      </c>
      <c r="BM45" s="250">
        <f t="shared" si="38"/>
        <v>26.351764705882353</v>
      </c>
      <c r="BN45" s="257">
        <f t="shared" si="38"/>
        <v>86.294117647058826</v>
      </c>
      <c r="BO45" s="278"/>
      <c r="BP45" s="882" t="s">
        <v>12</v>
      </c>
      <c r="BQ45" s="883"/>
      <c r="BR45" s="289">
        <f>AVERAGE(BR5:BR22)</f>
        <v>5.1694444444444443</v>
      </c>
      <c r="BS45" s="282">
        <f>RANK(BR45,BR$45:BR$46)</f>
        <v>2</v>
      </c>
      <c r="BT45" s="257">
        <f>AVERAGE(BT5:BT22)</f>
        <v>267.0938888888889</v>
      </c>
      <c r="BU45" s="250">
        <f t="shared" ref="BU45:BW45" si="39">AVERAGE(BU5:BU22)</f>
        <v>3.5716666666666663</v>
      </c>
      <c r="BV45" s="250">
        <f t="shared" si="39"/>
        <v>24.123333333333331</v>
      </c>
      <c r="BW45" s="257">
        <f t="shared" si="39"/>
        <v>98.092222222222233</v>
      </c>
      <c r="BX45" s="252"/>
      <c r="BY45" s="289">
        <f>AVERAGE(BY5:BY22)</f>
        <v>6.0711111111111116</v>
      </c>
      <c r="BZ45" s="282">
        <f>RANK(BY45,BY$45:BY$46)</f>
        <v>2</v>
      </c>
      <c r="CA45" s="257">
        <f>AVERAGE(CA5:CA22)</f>
        <v>212.60944444444442</v>
      </c>
      <c r="CB45" s="250">
        <f t="shared" ref="CB45:CC45" si="40">AVERAGE(CB5:CB22)</f>
        <v>3.8377777777777786</v>
      </c>
      <c r="CC45" s="250">
        <f t="shared" si="40"/>
        <v>24.470000000000006</v>
      </c>
      <c r="CD45" s="252"/>
      <c r="CE45" s="289">
        <f>AVERAGE(CE5:CE22)</f>
        <v>3.3717647058823523</v>
      </c>
      <c r="CF45" s="282">
        <f>RANK(CE45,CE$45:CE$46)</f>
        <v>2</v>
      </c>
      <c r="CG45" s="257">
        <f>AVERAGE(CG5:CG22)</f>
        <v>218.62764705882353</v>
      </c>
      <c r="CH45" s="250">
        <f>AVERAGE(CH5:CH22)</f>
        <v>24.455294117647057</v>
      </c>
      <c r="CI45" s="257">
        <f>AVERAGE(CI5:CI22)</f>
        <v>78.587647058823535</v>
      </c>
      <c r="CJ45" s="252"/>
      <c r="CK45" s="882" t="s">
        <v>12</v>
      </c>
      <c r="CL45" s="883"/>
      <c r="CM45" s="289">
        <f>AVERAGE(CM5:CM22)</f>
        <v>4.482222222222223</v>
      </c>
      <c r="CN45" s="282">
        <f>RANK(CM45,CM$45:CM$46)</f>
        <v>2</v>
      </c>
      <c r="CO45" s="257">
        <f>AVERAGE(CO5:CO22)</f>
        <v>169.90611111111107</v>
      </c>
      <c r="CP45" s="257">
        <f t="shared" ref="CP45:CR45" si="41">AVERAGE(CP5:CP22)</f>
        <v>213.9688888888889</v>
      </c>
      <c r="CQ45" s="250">
        <f t="shared" si="41"/>
        <v>26.385555555555559</v>
      </c>
      <c r="CR45" s="257">
        <f t="shared" si="41"/>
        <v>83.407777777777767</v>
      </c>
      <c r="CS45" s="278"/>
      <c r="CT45" s="289">
        <f>AVERAGE(CT5:CT22)</f>
        <v>4.2038888888888888</v>
      </c>
      <c r="CU45" s="282">
        <f>RANK(CT45,CT$45:CT$46)</f>
        <v>2</v>
      </c>
      <c r="CV45" s="257">
        <f>AVERAGE(CV5:CV22)</f>
        <v>193.5922222222222</v>
      </c>
      <c r="CW45" s="250">
        <f t="shared" ref="CW45:CY45" si="42">AVERAGE(CW5:CW22)</f>
        <v>27.026666666666664</v>
      </c>
      <c r="CX45" s="250">
        <f t="shared" si="42"/>
        <v>25.735555555555553</v>
      </c>
      <c r="CY45" s="257">
        <f t="shared" si="42"/>
        <v>91.980555555555554</v>
      </c>
      <c r="CZ45" s="278"/>
      <c r="DA45" s="278">
        <f t="shared" ref="DA45:DA46" si="43">AVERAGE(C45,O45,BB45,AL45,H45,X45,BI45,CM45,CE45,AU45,BY45,BR45,AE45,CT45)</f>
        <v>4.2691339869281046</v>
      </c>
      <c r="DB45" s="279">
        <f>RANK(DA45,DA$45:DA$46)</f>
        <v>2</v>
      </c>
    </row>
    <row r="46" spans="1:106" s="286" customFormat="1" ht="12.75" customHeight="1" x14ac:dyDescent="0.25">
      <c r="A46" s="893" t="s">
        <v>17</v>
      </c>
      <c r="B46" s="894"/>
      <c r="C46" s="289">
        <f>AVERAGE(C23:C40)</f>
        <v>6.4283333333333328</v>
      </c>
      <c r="D46" s="282">
        <f>RANK(C46,C$45:C$46)</f>
        <v>1</v>
      </c>
      <c r="E46" s="257">
        <f t="shared" ref="E46:F46" si="44">AVERAGE(E23:E40)</f>
        <v>363.48166666666668</v>
      </c>
      <c r="F46" s="250">
        <f t="shared" si="44"/>
        <v>2.9011111111111108</v>
      </c>
      <c r="G46" s="250">
        <f>(C46-C45)/125*1000</f>
        <v>15.279999999999994</v>
      </c>
      <c r="H46" s="289">
        <f>AVERAGE(H23:H40)</f>
        <v>3.908888888888888</v>
      </c>
      <c r="I46" s="282">
        <f>RANK(H46,H$45:H$46)</f>
        <v>1</v>
      </c>
      <c r="J46" s="257">
        <f>AVERAGE(J23:J40)</f>
        <v>246.20277777777775</v>
      </c>
      <c r="K46" s="250">
        <f t="shared" ref="K46:M46" si="45">AVERAGE(K23:K40)</f>
        <v>4.8605555555555551</v>
      </c>
      <c r="L46" s="250">
        <f t="shared" si="45"/>
        <v>25.166666666666668</v>
      </c>
      <c r="M46" s="257">
        <f t="shared" si="45"/>
        <v>80.88944444444445</v>
      </c>
      <c r="N46" s="285">
        <f>(H46-H45)/70*1000</f>
        <v>9.7539682539682442</v>
      </c>
      <c r="O46" s="250">
        <f>AVERAGE(O23:O40)</f>
        <v>4.3022222222222224</v>
      </c>
      <c r="P46" s="282">
        <f>RANK(O46,O$45:O$46)</f>
        <v>1</v>
      </c>
      <c r="Q46" s="257">
        <f>AVERAGE(Q23:Q40)</f>
        <v>240.64611111111111</v>
      </c>
      <c r="R46" s="250">
        <f t="shared" ref="R46:T46" si="46">AVERAGE(R23:R40)</f>
        <v>3.9494444444444436</v>
      </c>
      <c r="S46" s="250">
        <f t="shared" si="46"/>
        <v>25.040555555555557</v>
      </c>
      <c r="T46" s="257">
        <f t="shared" si="46"/>
        <v>76.241111111111124</v>
      </c>
      <c r="U46" s="285">
        <f>(O46-O45)/80*1000</f>
        <v>12.152777777777773</v>
      </c>
      <c r="V46" s="893" t="s">
        <v>17</v>
      </c>
      <c r="W46" s="895"/>
      <c r="X46" s="289">
        <f>AVERAGE(X23:X40)</f>
        <v>3.8905882352941186</v>
      </c>
      <c r="Y46" s="282">
        <f>RANK(X46,X$45:X$46)</f>
        <v>1</v>
      </c>
      <c r="Z46" s="257">
        <f>AVERAGE(Z23:Z40)</f>
        <v>109.51117647058824</v>
      </c>
      <c r="AA46" s="250">
        <f t="shared" ref="AA46:AC46" si="47">AVERAGE(AA23:AA40)</f>
        <v>3.7841176470588236</v>
      </c>
      <c r="AB46" s="250">
        <f t="shared" si="47"/>
        <v>21.726470588235294</v>
      </c>
      <c r="AC46" s="257">
        <f t="shared" si="47"/>
        <v>78.666470588235285</v>
      </c>
      <c r="AD46" s="250">
        <f>(X46-X45)/110*1000</f>
        <v>3.352941176470595</v>
      </c>
      <c r="AE46" s="289">
        <f>AVERAGE(AE23:AE40)</f>
        <v>4.47</v>
      </c>
      <c r="AF46" s="282">
        <f>RANK(AE46,AE$45:AE$46)</f>
        <v>1</v>
      </c>
      <c r="AG46" s="257">
        <f>AVERAGE(AG23:AG40)</f>
        <v>349.25944444444445</v>
      </c>
      <c r="AH46" s="257">
        <f t="shared" ref="AH46:AJ46" si="48">AVERAGE(AH23:AH40)</f>
        <v>177.94777777777779</v>
      </c>
      <c r="AI46" s="250">
        <f t="shared" si="48"/>
        <v>25.837777777777777</v>
      </c>
      <c r="AJ46" s="257">
        <f t="shared" si="48"/>
        <v>98.537222222222226</v>
      </c>
      <c r="AK46" s="285">
        <f>(AE46-AE45)/87.5*1000</f>
        <v>0.53968253968253266</v>
      </c>
      <c r="AL46" s="289">
        <f>AVERAGE(AL23:AL40)</f>
        <v>5.0794444444444444</v>
      </c>
      <c r="AM46" s="282">
        <f>RANK(AL46,AL$45:AL$46)</f>
        <v>1</v>
      </c>
      <c r="AN46" s="257">
        <f>AVERAGE(AN23:AN40)</f>
        <v>274.75888888888886</v>
      </c>
      <c r="AO46" s="250">
        <f t="shared" ref="AO46:AQ46" si="49">AVERAGE(AO23:AO40)</f>
        <v>4.2677777777777779</v>
      </c>
      <c r="AP46" s="250">
        <f t="shared" si="49"/>
        <v>26.108333333333334</v>
      </c>
      <c r="AQ46" s="257">
        <f t="shared" si="49"/>
        <v>90.926111111111112</v>
      </c>
      <c r="AR46" s="285">
        <f>(AL46-AL45)/100*1000</f>
        <v>9.8611111111111072</v>
      </c>
      <c r="AS46" s="893" t="s">
        <v>17</v>
      </c>
      <c r="AT46" s="894"/>
      <c r="AU46" s="289">
        <f>AVERAGE(AU23:AU40)</f>
        <v>6.3161111111111117</v>
      </c>
      <c r="AV46" s="282">
        <f>RANK(AU46,AU$45:AU$46)</f>
        <v>1</v>
      </c>
      <c r="AW46" s="257">
        <f>AVERAGE(AW23:AW40)</f>
        <v>347.02833333333336</v>
      </c>
      <c r="AX46" s="250">
        <f t="shared" ref="AX46:AZ46" si="50">AVERAGE(AX23:AX40)</f>
        <v>4.4644444444444442</v>
      </c>
      <c r="AY46" s="250">
        <f t="shared" si="50"/>
        <v>25.186111111111114</v>
      </c>
      <c r="AZ46" s="257">
        <f t="shared" si="50"/>
        <v>94.86999999999999</v>
      </c>
      <c r="BA46" s="250">
        <f>(AU46-AU45)/100*1000</f>
        <v>7.5722222222222246</v>
      </c>
      <c r="BB46" s="289">
        <f>AVERAGE(BB23:BB40)</f>
        <v>5.4964705882352938</v>
      </c>
      <c r="BC46" s="282">
        <f>RANK(BB46,BB$45:BB$46)</f>
        <v>1</v>
      </c>
      <c r="BD46" s="257">
        <f>AVERAGE(BD23:BD40)</f>
        <v>312.80411764705883</v>
      </c>
      <c r="BE46" s="250">
        <f t="shared" ref="BE46:BG46" si="51">AVERAGE(BE23:BE40)</f>
        <v>4.41</v>
      </c>
      <c r="BF46" s="250">
        <f>AVERAGE(BF23:BF40)</f>
        <v>24.61941176470588</v>
      </c>
      <c r="BG46" s="257">
        <f t="shared" si="51"/>
        <v>93.352352941176463</v>
      </c>
      <c r="BH46" s="250">
        <f>(BB46-BB45)/105*1000</f>
        <v>2.5098039215686287</v>
      </c>
      <c r="BI46" s="289">
        <f>AVERAGE(BI23:BI40)</f>
        <v>4.4811764705882347</v>
      </c>
      <c r="BJ46" s="282">
        <f>RANK(BI46,BI$45:BI$46)</f>
        <v>1</v>
      </c>
      <c r="BK46" s="257">
        <f>AVERAGE(BK23:BK40)</f>
        <v>311.11764705882354</v>
      </c>
      <c r="BL46" s="250">
        <f t="shared" ref="BL46:BN46" si="52">AVERAGE(BL23:BL40)</f>
        <v>3.2764705882352945</v>
      </c>
      <c r="BM46" s="250">
        <f t="shared" si="52"/>
        <v>26.399411764705878</v>
      </c>
      <c r="BN46" s="257">
        <f t="shared" si="52"/>
        <v>86.920588235294119</v>
      </c>
      <c r="BO46" s="285">
        <f>(BI46-BI45)/110*1000</f>
        <v>17.417112299465227</v>
      </c>
      <c r="BP46" s="893" t="s">
        <v>17</v>
      </c>
      <c r="BQ46" s="894"/>
      <c r="BR46" s="289">
        <f>AVERAGE(BR23:BR40)</f>
        <v>5.8422222222222233</v>
      </c>
      <c r="BS46" s="282">
        <f>RANK(BR46,BR$45:BR$46)</f>
        <v>1</v>
      </c>
      <c r="BT46" s="257">
        <f>AVERAGE(BT23:BT40)</f>
        <v>303.44444444444446</v>
      </c>
      <c r="BU46" s="250">
        <f t="shared" ref="BU46:BW46" si="53">AVERAGE(BU23:BU40)</f>
        <v>4.0216666666666656</v>
      </c>
      <c r="BV46" s="250">
        <f t="shared" si="53"/>
        <v>24.323888888888895</v>
      </c>
      <c r="BW46" s="257">
        <f t="shared" si="53"/>
        <v>98.667222222222208</v>
      </c>
      <c r="BX46" s="250">
        <f>(BR46-BR45)/62.5*1000</f>
        <v>10.764444444444464</v>
      </c>
      <c r="BY46" s="289">
        <f>AVERAGE(BY23:BY40)</f>
        <v>6.9199999999999982</v>
      </c>
      <c r="BZ46" s="282">
        <f>RANK(BY46,BY$45:BY$46)</f>
        <v>1</v>
      </c>
      <c r="CA46" s="257">
        <f>AVERAGE(CA23:CA40)</f>
        <v>318.63</v>
      </c>
      <c r="CB46" s="250">
        <f t="shared" ref="CB46:CC46" si="54">AVERAGE(CB23:CB40)</f>
        <v>4.4255555555555564</v>
      </c>
      <c r="CC46" s="250">
        <f t="shared" si="54"/>
        <v>25.274444444444441</v>
      </c>
      <c r="CD46" s="250">
        <f>(BY46-BY45)/100*1000</f>
        <v>8.4888888888888658</v>
      </c>
      <c r="CE46" s="289">
        <f>AVERAGE(CE23:CE40)</f>
        <v>3.8252941176470587</v>
      </c>
      <c r="CF46" s="282">
        <f>RANK(CE46,CE$45:CE$46)</f>
        <v>1</v>
      </c>
      <c r="CG46" s="257">
        <f>AVERAGE(CG23:CG40)</f>
        <v>255.54941176470589</v>
      </c>
      <c r="CH46" s="250">
        <f>AVERAGE(CH23:CH40)</f>
        <v>24.740588235294116</v>
      </c>
      <c r="CI46" s="257">
        <f>AVERAGE(CI23:CI40)</f>
        <v>81.784117647058821</v>
      </c>
      <c r="CJ46" s="250">
        <f>(CE46-CE45)/75*1000</f>
        <v>6.0470588235294187</v>
      </c>
      <c r="CK46" s="893" t="s">
        <v>17</v>
      </c>
      <c r="CL46" s="894"/>
      <c r="CM46" s="289">
        <f>AVERAGE(CM23:CM40)</f>
        <v>5.528888888888889</v>
      </c>
      <c r="CN46" s="282">
        <f>RANK(CM46,CM$45:CM$46)</f>
        <v>1</v>
      </c>
      <c r="CO46" s="257">
        <f>AVERAGE(CO23:CO40)</f>
        <v>236.16722222222222</v>
      </c>
      <c r="CP46" s="257">
        <f t="shared" ref="CP46:CR46" si="55">AVERAGE(CP23:CP40)</f>
        <v>234.08611111111108</v>
      </c>
      <c r="CQ46" s="250">
        <f t="shared" si="55"/>
        <v>26.917222222222218</v>
      </c>
      <c r="CR46" s="257">
        <f t="shared" si="55"/>
        <v>83.407777777777767</v>
      </c>
      <c r="CS46" s="285">
        <f>(CM46-CM45)/80*1000</f>
        <v>13.083333333333325</v>
      </c>
      <c r="CT46" s="289">
        <f>AVERAGE(CT23:CT40)</f>
        <v>4.3550000000000004</v>
      </c>
      <c r="CU46" s="282">
        <f>RANK(CT46,CT$45:CT$46)</f>
        <v>1</v>
      </c>
      <c r="CV46" s="257">
        <f>AVERAGE(CV23:CV40)</f>
        <v>204.85166666666666</v>
      </c>
      <c r="CW46" s="250">
        <f t="shared" ref="CW46:CY46" si="56">AVERAGE(CW23:CW40)</f>
        <v>30.915000000000003</v>
      </c>
      <c r="CX46" s="250">
        <f t="shared" si="56"/>
        <v>25.79111111111111</v>
      </c>
      <c r="CY46" s="257">
        <f t="shared" si="56"/>
        <v>92.482222222222219</v>
      </c>
      <c r="CZ46" s="285">
        <f>(CT46-CT45)/110*1000</f>
        <v>1.3737373737373786</v>
      </c>
      <c r="DA46" s="278">
        <f t="shared" si="43"/>
        <v>5.0603314659197025</v>
      </c>
      <c r="DB46" s="308">
        <f>RANK(DA46,DA$45:DA$46)</f>
        <v>1</v>
      </c>
    </row>
    <row r="47" spans="1:106" s="280" customFormat="1" ht="12.75" customHeight="1" x14ac:dyDescent="0.25">
      <c r="A47" s="309"/>
      <c r="B47" s="268"/>
      <c r="C47" s="289"/>
      <c r="D47" s="250"/>
      <c r="E47" s="257"/>
      <c r="F47" s="250"/>
      <c r="G47" s="250"/>
      <c r="H47" s="289"/>
      <c r="I47" s="250"/>
      <c r="J47" s="257"/>
      <c r="K47" s="250"/>
      <c r="L47" s="250"/>
      <c r="M47" s="250"/>
      <c r="N47" s="285"/>
      <c r="O47" s="250"/>
      <c r="P47" s="250"/>
      <c r="Q47" s="257"/>
      <c r="R47" s="250"/>
      <c r="S47" s="250"/>
      <c r="T47" s="250"/>
      <c r="U47" s="285"/>
      <c r="V47" s="309"/>
      <c r="W47" s="275"/>
      <c r="X47" s="289"/>
      <c r="Y47" s="250"/>
      <c r="Z47" s="257"/>
      <c r="AA47" s="250"/>
      <c r="AB47" s="250"/>
      <c r="AC47" s="250"/>
      <c r="AD47" s="250"/>
      <c r="AE47" s="289"/>
      <c r="AF47" s="250"/>
      <c r="AG47" s="250"/>
      <c r="AH47" s="257"/>
      <c r="AI47" s="250"/>
      <c r="AJ47" s="252"/>
      <c r="AK47" s="285"/>
      <c r="AL47" s="292"/>
      <c r="AM47" s="250"/>
      <c r="AN47" s="253"/>
      <c r="AO47" s="252"/>
      <c r="AP47" s="252"/>
      <c r="AQ47" s="252"/>
      <c r="AR47" s="278"/>
      <c r="AS47" s="309"/>
      <c r="AT47" s="268"/>
      <c r="AU47" s="292"/>
      <c r="AV47" s="250"/>
      <c r="AW47" s="253"/>
      <c r="AX47" s="252"/>
      <c r="AY47" s="252"/>
      <c r="AZ47" s="252"/>
      <c r="BA47" s="252"/>
      <c r="BB47" s="292"/>
      <c r="BC47" s="250"/>
      <c r="BD47" s="253"/>
      <c r="BE47" s="252"/>
      <c r="BF47" s="252"/>
      <c r="BG47" s="252"/>
      <c r="BH47" s="252"/>
      <c r="BI47" s="292"/>
      <c r="BJ47" s="250"/>
      <c r="BK47" s="253"/>
      <c r="BL47" s="253"/>
      <c r="BM47" s="252"/>
      <c r="BN47" s="252"/>
      <c r="BO47" s="278"/>
      <c r="BP47" s="309"/>
      <c r="BQ47" s="268"/>
      <c r="BR47" s="292"/>
      <c r="BS47" s="250"/>
      <c r="BT47" s="253"/>
      <c r="BU47" s="253"/>
      <c r="BV47" s="252"/>
      <c r="BW47" s="252"/>
      <c r="BX47" s="252"/>
      <c r="BY47" s="292"/>
      <c r="BZ47" s="250"/>
      <c r="CA47" s="253"/>
      <c r="CB47" s="253"/>
      <c r="CC47" s="252"/>
      <c r="CD47" s="252"/>
      <c r="CE47" s="292"/>
      <c r="CF47" s="250"/>
      <c r="CG47" s="253"/>
      <c r="CH47" s="252"/>
      <c r="CI47" s="252"/>
      <c r="CJ47" s="252"/>
      <c r="CK47" s="309"/>
      <c r="CL47" s="268"/>
      <c r="CM47" s="294"/>
      <c r="CN47" s="250"/>
      <c r="CO47" s="253"/>
      <c r="CP47" s="253"/>
      <c r="CQ47" s="253"/>
      <c r="CR47" s="252"/>
      <c r="CS47" s="278"/>
      <c r="CT47" s="281"/>
      <c r="CU47" s="284"/>
      <c r="CV47" s="284"/>
      <c r="CW47" s="284"/>
      <c r="CX47" s="252"/>
      <c r="CY47" s="284"/>
      <c r="CZ47" s="287"/>
      <c r="DB47" s="293"/>
    </row>
    <row r="48" spans="1:106" s="314" customFormat="1" ht="12.75" customHeight="1" x14ac:dyDescent="0.25">
      <c r="A48" s="888" t="s">
        <v>22</v>
      </c>
      <c r="B48" s="889"/>
      <c r="C48" s="294">
        <v>0.06</v>
      </c>
      <c r="D48" s="250"/>
      <c r="E48" s="291">
        <v>8.0399999999999991</v>
      </c>
      <c r="F48" s="291">
        <v>0.04</v>
      </c>
      <c r="G48" s="296"/>
      <c r="H48" s="294">
        <v>0.15</v>
      </c>
      <c r="I48" s="250"/>
      <c r="J48" s="291" t="s">
        <v>20</v>
      </c>
      <c r="K48" s="291" t="s">
        <v>20</v>
      </c>
      <c r="L48" s="291">
        <v>0.56999999999999995</v>
      </c>
      <c r="M48" s="291">
        <v>0.48</v>
      </c>
      <c r="N48" s="297"/>
      <c r="O48" s="291">
        <v>0.22</v>
      </c>
      <c r="P48" s="250"/>
      <c r="Q48" s="291">
        <v>14.06</v>
      </c>
      <c r="R48" s="291">
        <v>0.25</v>
      </c>
      <c r="S48" s="291">
        <v>1.1000000000000001</v>
      </c>
      <c r="T48" s="291">
        <v>2.0099999999999998</v>
      </c>
      <c r="U48" s="297"/>
      <c r="V48" s="888" t="s">
        <v>22</v>
      </c>
      <c r="W48" s="896"/>
      <c r="X48" s="294">
        <v>0.12</v>
      </c>
      <c r="Y48" s="250"/>
      <c r="Z48" s="291">
        <v>2.64</v>
      </c>
      <c r="AA48" s="291" t="s">
        <v>20</v>
      </c>
      <c r="AB48" s="291" t="s">
        <v>20</v>
      </c>
      <c r="AC48" s="291" t="s">
        <v>20</v>
      </c>
      <c r="AD48" s="296"/>
      <c r="AE48" s="294" t="s">
        <v>20</v>
      </c>
      <c r="AF48" s="250"/>
      <c r="AG48" s="291">
        <v>23.22</v>
      </c>
      <c r="AH48" s="291" t="s">
        <v>20</v>
      </c>
      <c r="AI48" s="291" t="s">
        <v>20</v>
      </c>
      <c r="AJ48" s="291">
        <v>0.24</v>
      </c>
      <c r="AK48" s="297"/>
      <c r="AL48" s="294">
        <v>0.26</v>
      </c>
      <c r="AM48" s="250"/>
      <c r="AN48" s="291">
        <v>14.4</v>
      </c>
      <c r="AO48" s="291">
        <v>0.46</v>
      </c>
      <c r="AP48" s="291" t="s">
        <v>20</v>
      </c>
      <c r="AQ48" s="291">
        <v>0.6</v>
      </c>
      <c r="AR48" s="310"/>
      <c r="AS48" s="888" t="s">
        <v>22</v>
      </c>
      <c r="AT48" s="889"/>
      <c r="AU48" s="294" t="s">
        <v>20</v>
      </c>
      <c r="AV48" s="250"/>
      <c r="AW48" s="291">
        <v>14.13</v>
      </c>
      <c r="AX48" s="291">
        <v>0.15</v>
      </c>
      <c r="AY48" s="291" t="s">
        <v>20</v>
      </c>
      <c r="AZ48" s="291" t="s">
        <v>20</v>
      </c>
      <c r="BA48" s="311"/>
      <c r="BB48" s="294">
        <v>0.23</v>
      </c>
      <c r="BC48" s="250"/>
      <c r="BD48" s="291" t="s">
        <v>20</v>
      </c>
      <c r="BE48" s="291">
        <v>0.1</v>
      </c>
      <c r="BF48" s="291" t="s">
        <v>20</v>
      </c>
      <c r="BG48" s="291">
        <v>0.76</v>
      </c>
      <c r="BH48" s="311"/>
      <c r="BI48" s="294">
        <v>0.04</v>
      </c>
      <c r="BJ48" s="250"/>
      <c r="BK48" s="291">
        <v>6.65</v>
      </c>
      <c r="BL48" s="291">
        <v>0.05</v>
      </c>
      <c r="BM48" s="291">
        <v>0</v>
      </c>
      <c r="BN48" s="291" t="s">
        <v>20</v>
      </c>
      <c r="BO48" s="310"/>
      <c r="BP48" s="888" t="s">
        <v>22</v>
      </c>
      <c r="BQ48" s="889"/>
      <c r="BR48" s="294">
        <v>0.37</v>
      </c>
      <c r="BS48" s="250"/>
      <c r="BT48" s="291">
        <v>28.03</v>
      </c>
      <c r="BU48" s="291" t="s">
        <v>20</v>
      </c>
      <c r="BV48" s="291" t="s">
        <v>20</v>
      </c>
      <c r="BW48" s="291">
        <v>0.52</v>
      </c>
      <c r="BX48" s="311"/>
      <c r="BY48" s="294">
        <v>0.08</v>
      </c>
      <c r="BZ48" s="250"/>
      <c r="CA48" s="291">
        <v>9.33</v>
      </c>
      <c r="CB48" s="291">
        <v>0.09</v>
      </c>
      <c r="CC48" s="291">
        <v>0.05</v>
      </c>
      <c r="CD48" s="311"/>
      <c r="CE48" s="294">
        <v>0.28000000000000003</v>
      </c>
      <c r="CF48" s="250"/>
      <c r="CG48" s="291">
        <v>9.4499999999999993</v>
      </c>
      <c r="CH48" s="291">
        <v>0.22</v>
      </c>
      <c r="CI48" s="291">
        <v>0.37</v>
      </c>
      <c r="CJ48" s="311"/>
      <c r="CK48" s="888" t="s">
        <v>22</v>
      </c>
      <c r="CL48" s="889"/>
      <c r="CM48" s="294">
        <v>0.39</v>
      </c>
      <c r="CN48" s="250"/>
      <c r="CO48" s="291">
        <v>15.99</v>
      </c>
      <c r="CP48" s="291" t="s">
        <v>20</v>
      </c>
      <c r="CQ48" s="291">
        <v>0.34</v>
      </c>
      <c r="CR48" s="291" t="s">
        <v>20</v>
      </c>
      <c r="CS48" s="310"/>
      <c r="CT48" s="294">
        <v>0.11</v>
      </c>
      <c r="CU48" s="250"/>
      <c r="CV48" s="291">
        <v>10</v>
      </c>
      <c r="CW48" s="291">
        <v>2.62</v>
      </c>
      <c r="CX48" s="291" t="s">
        <v>20</v>
      </c>
      <c r="CY48" s="291">
        <v>0.48</v>
      </c>
      <c r="CZ48" s="310"/>
      <c r="DA48" s="312"/>
      <c r="DB48" s="313"/>
    </row>
    <row r="49" spans="1:106" s="324" customFormat="1" ht="12.75" customHeight="1" x14ac:dyDescent="0.25">
      <c r="A49" s="890" t="s">
        <v>23</v>
      </c>
      <c r="B49" s="891"/>
      <c r="C49" s="315">
        <v>1.37</v>
      </c>
      <c r="D49" s="316"/>
      <c r="E49" s="317">
        <v>3.08</v>
      </c>
      <c r="F49" s="317">
        <v>2.12</v>
      </c>
      <c r="G49" s="318"/>
      <c r="H49" s="315">
        <v>5.19</v>
      </c>
      <c r="I49" s="316"/>
      <c r="J49" s="317">
        <v>7.78</v>
      </c>
      <c r="K49" s="317">
        <v>15.31</v>
      </c>
      <c r="L49" s="317">
        <v>2.79</v>
      </c>
      <c r="M49" s="317">
        <v>0.72</v>
      </c>
      <c r="N49" s="319"/>
      <c r="O49" s="317">
        <v>6.83</v>
      </c>
      <c r="P49" s="316"/>
      <c r="Q49" s="317">
        <v>7.84</v>
      </c>
      <c r="R49" s="317">
        <v>8.31</v>
      </c>
      <c r="S49" s="317">
        <v>5.47</v>
      </c>
      <c r="T49" s="317">
        <v>3.27</v>
      </c>
      <c r="U49" s="319"/>
      <c r="V49" s="890" t="s">
        <v>23</v>
      </c>
      <c r="W49" s="892"/>
      <c r="X49" s="315">
        <v>3.78</v>
      </c>
      <c r="Y49" s="316"/>
      <c r="Z49" s="317">
        <v>2.89</v>
      </c>
      <c r="AA49" s="317">
        <v>16.579999999999998</v>
      </c>
      <c r="AB49" s="317">
        <v>4.8499999999999996</v>
      </c>
      <c r="AC49" s="317">
        <v>3.09</v>
      </c>
      <c r="AD49" s="318"/>
      <c r="AE49" s="315">
        <v>5.96</v>
      </c>
      <c r="AF49" s="316"/>
      <c r="AG49" s="317">
        <v>9.32</v>
      </c>
      <c r="AH49" s="317">
        <v>6.51</v>
      </c>
      <c r="AI49" s="317">
        <v>3.96</v>
      </c>
      <c r="AJ49" s="317">
        <v>0.3</v>
      </c>
      <c r="AK49" s="319"/>
      <c r="AL49" s="315">
        <v>6.8</v>
      </c>
      <c r="AM49" s="316"/>
      <c r="AN49" s="317">
        <v>6.59</v>
      </c>
      <c r="AO49" s="317">
        <v>13.87</v>
      </c>
      <c r="AP49" s="317">
        <v>3.72</v>
      </c>
      <c r="AQ49" s="317">
        <v>0.8</v>
      </c>
      <c r="AR49" s="320"/>
      <c r="AS49" s="890" t="s">
        <v>23</v>
      </c>
      <c r="AT49" s="891"/>
      <c r="AU49" s="315">
        <v>16.97</v>
      </c>
      <c r="AV49" s="316"/>
      <c r="AW49" s="317">
        <v>5.08</v>
      </c>
      <c r="AX49" s="317">
        <v>4.3899999999999997</v>
      </c>
      <c r="AY49" s="317">
        <v>4.54</v>
      </c>
      <c r="AZ49" s="317">
        <v>1.67</v>
      </c>
      <c r="BA49" s="321"/>
      <c r="BB49" s="315">
        <v>5.13</v>
      </c>
      <c r="BC49" s="316"/>
      <c r="BD49" s="317">
        <v>13.82</v>
      </c>
      <c r="BE49" s="317">
        <v>2.66</v>
      </c>
      <c r="BF49" s="317">
        <v>2.06</v>
      </c>
      <c r="BG49" s="317">
        <v>0.96</v>
      </c>
      <c r="BH49" s="321"/>
      <c r="BI49" s="315">
        <v>1.26</v>
      </c>
      <c r="BJ49" s="316"/>
      <c r="BK49" s="317">
        <v>2.86</v>
      </c>
      <c r="BL49" s="317">
        <v>1.8</v>
      </c>
      <c r="BM49" s="317">
        <v>0</v>
      </c>
      <c r="BN49" s="317">
        <v>1.5</v>
      </c>
      <c r="BO49" s="320"/>
      <c r="BP49" s="890" t="s">
        <v>23</v>
      </c>
      <c r="BQ49" s="891"/>
      <c r="BR49" s="315">
        <v>8.16</v>
      </c>
      <c r="BS49" s="316"/>
      <c r="BT49" s="317">
        <v>11.87</v>
      </c>
      <c r="BU49" s="317">
        <v>21.96</v>
      </c>
      <c r="BV49" s="317">
        <v>6.21</v>
      </c>
      <c r="BW49" s="317">
        <v>0.64</v>
      </c>
      <c r="BX49" s="321"/>
      <c r="BY49" s="315">
        <v>1.44</v>
      </c>
      <c r="BZ49" s="316"/>
      <c r="CA49" s="317">
        <v>4.24</v>
      </c>
      <c r="CB49" s="317">
        <v>2.77</v>
      </c>
      <c r="CC49" s="317">
        <v>0.23</v>
      </c>
      <c r="CD49" s="321"/>
      <c r="CE49" s="315">
        <v>9.27</v>
      </c>
      <c r="CF49" s="316"/>
      <c r="CG49" s="317">
        <v>4.68</v>
      </c>
      <c r="CH49" s="317">
        <v>1.06</v>
      </c>
      <c r="CI49" s="317">
        <v>0.54</v>
      </c>
      <c r="CJ49" s="321"/>
      <c r="CK49" s="890" t="s">
        <v>23</v>
      </c>
      <c r="CL49" s="891"/>
      <c r="CM49" s="315">
        <v>9.4499999999999993</v>
      </c>
      <c r="CN49" s="316"/>
      <c r="CO49" s="317">
        <v>9.51</v>
      </c>
      <c r="CP49" s="317">
        <v>37.03</v>
      </c>
      <c r="CQ49" s="317">
        <v>1.56</v>
      </c>
      <c r="CR49" s="317">
        <v>0.69</v>
      </c>
      <c r="CS49" s="320"/>
      <c r="CT49" s="315">
        <v>2.98</v>
      </c>
      <c r="CU49" s="316"/>
      <c r="CV49" s="317">
        <v>6.06</v>
      </c>
      <c r="CW49" s="317">
        <v>10.92</v>
      </c>
      <c r="CX49" s="317">
        <v>14.09</v>
      </c>
      <c r="CY49" s="317">
        <v>0.63</v>
      </c>
      <c r="CZ49" s="320"/>
      <c r="DA49" s="322"/>
      <c r="DB49" s="323"/>
    </row>
    <row r="50" spans="1:106" s="324" customFormat="1" ht="10.5" customHeight="1" x14ac:dyDescent="0.25">
      <c r="A50" s="325"/>
      <c r="B50" s="325"/>
      <c r="C50" s="284"/>
      <c r="D50" s="250"/>
      <c r="E50" s="284"/>
      <c r="F50" s="284"/>
      <c r="G50" s="296"/>
      <c r="H50" s="284"/>
      <c r="I50" s="250"/>
      <c r="J50" s="284"/>
      <c r="K50" s="284"/>
      <c r="L50" s="284"/>
      <c r="M50" s="284"/>
      <c r="N50" s="296"/>
      <c r="O50" s="284"/>
      <c r="P50" s="250"/>
      <c r="Q50" s="284"/>
      <c r="R50" s="284"/>
      <c r="S50" s="284"/>
      <c r="T50" s="284"/>
      <c r="U50" s="296"/>
      <c r="V50" s="325"/>
      <c r="W50" s="325"/>
      <c r="X50" s="284"/>
      <c r="Y50" s="250"/>
      <c r="Z50" s="284"/>
      <c r="AA50" s="284"/>
      <c r="AB50" s="284"/>
      <c r="AC50" s="284"/>
      <c r="AD50" s="296"/>
      <c r="AE50" s="291"/>
      <c r="AF50" s="250"/>
      <c r="AG50" s="250"/>
      <c r="AH50" s="291"/>
      <c r="AI50" s="284"/>
      <c r="AJ50" s="291"/>
      <c r="AK50" s="296"/>
      <c r="AL50" s="291"/>
      <c r="AM50" s="250"/>
      <c r="AN50" s="291"/>
      <c r="AO50" s="291"/>
      <c r="AP50" s="291"/>
      <c r="AQ50" s="291"/>
      <c r="AR50" s="311"/>
      <c r="AS50" s="325"/>
      <c r="AT50" s="325"/>
      <c r="AU50" s="291"/>
      <c r="AV50" s="250"/>
      <c r="AW50" s="291"/>
      <c r="AX50" s="291"/>
      <c r="AY50" s="291"/>
      <c r="AZ50" s="291"/>
      <c r="BA50" s="311"/>
      <c r="BB50" s="291"/>
      <c r="BC50" s="250"/>
      <c r="BD50" s="291"/>
      <c r="BE50" s="291"/>
      <c r="BF50" s="291"/>
      <c r="BG50" s="291"/>
      <c r="BH50" s="311"/>
      <c r="BI50" s="291"/>
      <c r="BJ50" s="250"/>
      <c r="BK50" s="291"/>
      <c r="BL50" s="291"/>
      <c r="BM50" s="291"/>
      <c r="BN50" s="291"/>
      <c r="BO50" s="311"/>
      <c r="BP50" s="325"/>
      <c r="BQ50" s="325"/>
      <c r="BR50" s="291"/>
      <c r="BS50" s="250"/>
      <c r="BT50" s="291"/>
      <c r="BU50" s="291"/>
      <c r="BV50" s="291"/>
      <c r="BW50" s="291"/>
      <c r="BX50" s="311"/>
      <c r="BY50" s="291"/>
      <c r="BZ50" s="250"/>
      <c r="CA50" s="291"/>
      <c r="CB50" s="291"/>
      <c r="CC50" s="291"/>
      <c r="CD50" s="311"/>
      <c r="CE50" s="291"/>
      <c r="CF50" s="250"/>
      <c r="CG50" s="291"/>
      <c r="CH50" s="291"/>
      <c r="CI50" s="291"/>
      <c r="CJ50" s="311"/>
      <c r="CK50" s="325"/>
      <c r="CL50" s="325"/>
      <c r="CM50" s="284"/>
      <c r="CN50" s="250"/>
      <c r="CO50" s="291"/>
      <c r="CP50" s="291"/>
      <c r="CQ50" s="291"/>
      <c r="CR50" s="284"/>
      <c r="CS50" s="311"/>
      <c r="CT50" s="284"/>
      <c r="CU50" s="250"/>
      <c r="CV50" s="291"/>
      <c r="CW50" s="284"/>
      <c r="CX50" s="284"/>
      <c r="CY50" s="284"/>
      <c r="CZ50" s="311"/>
      <c r="DA50" s="325"/>
      <c r="DB50" s="325"/>
    </row>
    <row r="51" spans="1:106" s="324" customFormat="1" ht="10.5" customHeight="1" x14ac:dyDescent="0.25">
      <c r="A51" s="325"/>
      <c r="B51" s="325"/>
      <c r="C51" s="284"/>
      <c r="D51" s="250"/>
      <c r="E51" s="284"/>
      <c r="F51" s="284"/>
      <c r="G51" s="296"/>
      <c r="H51" s="284"/>
      <c r="I51" s="250"/>
      <c r="J51" s="284"/>
      <c r="K51" s="284"/>
      <c r="L51" s="284"/>
      <c r="M51" s="284"/>
      <c r="N51" s="296"/>
      <c r="O51" s="284"/>
      <c r="P51" s="250"/>
      <c r="Q51" s="284"/>
      <c r="R51" s="284"/>
      <c r="S51" s="284"/>
      <c r="T51" s="284"/>
      <c r="U51" s="296"/>
      <c r="V51" s="325"/>
      <c r="W51" s="325"/>
      <c r="X51" s="284"/>
      <c r="Y51" s="250"/>
      <c r="Z51" s="284"/>
      <c r="AA51" s="284"/>
      <c r="AB51" s="284"/>
      <c r="AC51" s="284"/>
      <c r="AD51" s="296"/>
      <c r="AE51" s="291"/>
      <c r="AF51" s="250"/>
      <c r="AG51" s="250"/>
      <c r="AH51" s="291"/>
      <c r="AI51" s="284"/>
      <c r="AJ51" s="291"/>
      <c r="AK51" s="296"/>
      <c r="AL51" s="291"/>
      <c r="AM51" s="250"/>
      <c r="AN51" s="291"/>
      <c r="AO51" s="291"/>
      <c r="AP51" s="291"/>
      <c r="AQ51" s="291"/>
      <c r="AR51" s="311"/>
      <c r="AS51" s="325"/>
      <c r="AT51" s="325"/>
      <c r="AU51" s="291"/>
      <c r="AV51" s="250"/>
      <c r="AW51" s="291"/>
      <c r="AX51" s="291"/>
      <c r="AY51" s="291"/>
      <c r="AZ51" s="291"/>
      <c r="BA51" s="311"/>
      <c r="BB51" s="291"/>
      <c r="BC51" s="250"/>
      <c r="BD51" s="291"/>
      <c r="BE51" s="291"/>
      <c r="BF51" s="291"/>
      <c r="BG51" s="291"/>
      <c r="BH51" s="311"/>
      <c r="BI51" s="291"/>
      <c r="BJ51" s="250"/>
      <c r="BK51" s="291"/>
      <c r="BL51" s="291"/>
      <c r="BM51" s="291"/>
      <c r="BN51" s="291"/>
      <c r="BO51" s="311"/>
      <c r="BP51" s="325"/>
      <c r="BQ51" s="325"/>
      <c r="BR51" s="291"/>
      <c r="BS51" s="250"/>
      <c r="BT51" s="291"/>
      <c r="BU51" s="291"/>
      <c r="BV51" s="291"/>
      <c r="BW51" s="291"/>
      <c r="BX51" s="311"/>
      <c r="BY51" s="291"/>
      <c r="BZ51" s="250"/>
      <c r="CA51" s="291"/>
      <c r="CB51" s="291"/>
      <c r="CC51" s="291"/>
      <c r="CD51" s="311"/>
      <c r="CE51" s="291"/>
      <c r="CF51" s="250"/>
      <c r="CG51" s="291"/>
      <c r="CH51" s="291"/>
      <c r="CI51" s="291"/>
      <c r="CJ51" s="311"/>
      <c r="CK51" s="325"/>
      <c r="CL51" s="325"/>
      <c r="CM51" s="284"/>
      <c r="CN51" s="250"/>
      <c r="CO51" s="291"/>
      <c r="CP51" s="291"/>
      <c r="CQ51" s="291"/>
      <c r="CR51" s="284"/>
      <c r="CS51" s="311"/>
      <c r="CT51" s="284"/>
      <c r="CU51" s="250"/>
      <c r="CV51" s="291"/>
      <c r="CW51" s="284"/>
      <c r="CX51" s="284"/>
      <c r="CY51" s="284"/>
      <c r="CZ51" s="311"/>
      <c r="DA51" s="325"/>
      <c r="DB51" s="325"/>
    </row>
    <row r="52" spans="1:106" s="280" customFormat="1" ht="15.75" customHeight="1" x14ac:dyDescent="0.25">
      <c r="A52" s="256" t="s">
        <v>189</v>
      </c>
      <c r="B52" s="268"/>
      <c r="C52" s="250"/>
      <c r="D52" s="282"/>
      <c r="E52" s="257"/>
      <c r="F52" s="250"/>
      <c r="G52" s="250"/>
      <c r="H52" s="250"/>
      <c r="I52" s="282"/>
      <c r="J52" s="257"/>
      <c r="K52" s="250"/>
      <c r="L52" s="250"/>
      <c r="M52" s="250"/>
      <c r="N52" s="250"/>
      <c r="O52" s="250"/>
      <c r="P52" s="282"/>
      <c r="Q52" s="257"/>
      <c r="R52" s="250"/>
      <c r="S52" s="250"/>
      <c r="T52" s="250"/>
      <c r="U52" s="250"/>
      <c r="V52" s="256" t="s">
        <v>189</v>
      </c>
      <c r="W52" s="268"/>
      <c r="X52" s="250"/>
      <c r="Y52" s="282"/>
      <c r="Z52" s="257"/>
      <c r="AA52" s="250"/>
      <c r="AB52" s="250"/>
      <c r="AC52" s="250"/>
      <c r="AD52" s="250"/>
      <c r="AE52" s="250"/>
      <c r="AF52" s="282"/>
      <c r="AG52" s="282"/>
      <c r="AH52" s="257"/>
      <c r="AI52" s="250"/>
      <c r="AJ52" s="252"/>
      <c r="AK52" s="250"/>
      <c r="AL52" s="252"/>
      <c r="AM52" s="282"/>
      <c r="AN52" s="253"/>
      <c r="AO52" s="252"/>
      <c r="AP52" s="252"/>
      <c r="AQ52" s="252"/>
      <c r="AR52" s="252"/>
      <c r="AS52" s="256" t="s">
        <v>189</v>
      </c>
      <c r="AT52" s="268"/>
      <c r="AU52" s="252"/>
      <c r="AV52" s="282"/>
      <c r="AW52" s="253"/>
      <c r="AX52" s="252"/>
      <c r="AY52" s="252"/>
      <c r="AZ52" s="252"/>
      <c r="BA52" s="252"/>
      <c r="BB52" s="252"/>
      <c r="BC52" s="282"/>
      <c r="BD52" s="253"/>
      <c r="BE52" s="252"/>
      <c r="BF52" s="252"/>
      <c r="BG52" s="252"/>
      <c r="BH52" s="252"/>
      <c r="BI52" s="252"/>
      <c r="BJ52" s="282"/>
      <c r="BK52" s="253"/>
      <c r="BL52" s="253"/>
      <c r="BM52" s="252"/>
      <c r="BN52" s="252"/>
      <c r="BO52" s="252"/>
      <c r="BP52" s="256" t="s">
        <v>189</v>
      </c>
      <c r="BQ52" s="268"/>
      <c r="BR52" s="252"/>
      <c r="BS52" s="282"/>
      <c r="BT52" s="253"/>
      <c r="BU52" s="253"/>
      <c r="BV52" s="252"/>
      <c r="BW52" s="252"/>
      <c r="BX52" s="252"/>
      <c r="BY52" s="252"/>
      <c r="BZ52" s="282"/>
      <c r="CA52" s="253"/>
      <c r="CB52" s="253"/>
      <c r="CC52" s="252"/>
      <c r="CD52" s="252"/>
      <c r="CE52" s="252"/>
      <c r="CF52" s="282"/>
      <c r="CG52" s="253"/>
      <c r="CH52" s="252"/>
      <c r="CI52" s="252"/>
      <c r="CJ52" s="252"/>
      <c r="CK52" s="256" t="s">
        <v>189</v>
      </c>
      <c r="CL52" s="268"/>
      <c r="CM52" s="252"/>
      <c r="CN52" s="282"/>
      <c r="CO52" s="253"/>
      <c r="CP52" s="253"/>
      <c r="CQ52" s="253"/>
      <c r="CR52" s="252"/>
      <c r="CS52" s="252"/>
      <c r="CT52" s="252"/>
      <c r="CU52" s="282"/>
      <c r="CV52" s="253"/>
      <c r="CW52" s="252"/>
      <c r="CX52" s="252"/>
      <c r="CY52" s="252"/>
      <c r="CZ52" s="252"/>
      <c r="DA52" s="252"/>
      <c r="DB52" s="268"/>
    </row>
    <row r="53" spans="1:106" s="258" customFormat="1" ht="15.75" customHeight="1" x14ac:dyDescent="0.25">
      <c r="A53" s="866" t="s">
        <v>190</v>
      </c>
      <c r="B53" s="865" t="s">
        <v>3</v>
      </c>
      <c r="C53" s="879" t="s">
        <v>167</v>
      </c>
      <c r="D53" s="869"/>
      <c r="E53" s="869"/>
      <c r="F53" s="868"/>
      <c r="G53" s="870"/>
      <c r="H53" s="868" t="s">
        <v>89</v>
      </c>
      <c r="I53" s="869"/>
      <c r="J53" s="869"/>
      <c r="K53" s="868"/>
      <c r="L53" s="870"/>
      <c r="M53" s="870"/>
      <c r="N53" s="868"/>
      <c r="O53" s="879" t="s">
        <v>168</v>
      </c>
      <c r="P53" s="869"/>
      <c r="Q53" s="869"/>
      <c r="R53" s="868"/>
      <c r="S53" s="870"/>
      <c r="T53" s="870"/>
      <c r="U53" s="868"/>
      <c r="V53" s="866" t="s">
        <v>190</v>
      </c>
      <c r="W53" s="865" t="s">
        <v>3</v>
      </c>
      <c r="X53" s="879" t="s">
        <v>169</v>
      </c>
      <c r="Y53" s="869"/>
      <c r="Z53" s="869"/>
      <c r="AA53" s="868"/>
      <c r="AB53" s="868"/>
      <c r="AC53" s="868"/>
      <c r="AD53" s="868"/>
      <c r="AE53" s="868" t="s">
        <v>170</v>
      </c>
      <c r="AF53" s="869"/>
      <c r="AG53" s="869"/>
      <c r="AH53" s="869"/>
      <c r="AI53" s="869"/>
      <c r="AJ53" s="869"/>
      <c r="AK53" s="868"/>
      <c r="AL53" s="878" t="s">
        <v>90</v>
      </c>
      <c r="AM53" s="878"/>
      <c r="AN53" s="878"/>
      <c r="AO53" s="878"/>
      <c r="AP53" s="878"/>
      <c r="AQ53" s="878"/>
      <c r="AR53" s="879"/>
      <c r="AS53" s="866" t="s">
        <v>190</v>
      </c>
      <c r="AT53" s="865" t="s">
        <v>3</v>
      </c>
      <c r="AU53" s="878" t="s">
        <v>91</v>
      </c>
      <c r="AV53" s="878"/>
      <c r="AW53" s="878"/>
      <c r="AX53" s="878"/>
      <c r="AY53" s="878"/>
      <c r="AZ53" s="878"/>
      <c r="BA53" s="878"/>
      <c r="BB53" s="870" t="s">
        <v>92</v>
      </c>
      <c r="BC53" s="878"/>
      <c r="BD53" s="878"/>
      <c r="BE53" s="878"/>
      <c r="BF53" s="878"/>
      <c r="BG53" s="878"/>
      <c r="BH53" s="879"/>
      <c r="BI53" s="878" t="s">
        <v>144</v>
      </c>
      <c r="BJ53" s="878"/>
      <c r="BK53" s="878"/>
      <c r="BL53" s="878"/>
      <c r="BM53" s="878"/>
      <c r="BN53" s="878"/>
      <c r="BO53" s="879"/>
      <c r="BP53" s="866" t="s">
        <v>190</v>
      </c>
      <c r="BQ53" s="865" t="s">
        <v>3</v>
      </c>
      <c r="BR53" s="878" t="s">
        <v>93</v>
      </c>
      <c r="BS53" s="878"/>
      <c r="BT53" s="878"/>
      <c r="BU53" s="878"/>
      <c r="BV53" s="878"/>
      <c r="BW53" s="878"/>
      <c r="BX53" s="879"/>
      <c r="BY53" s="878" t="s">
        <v>171</v>
      </c>
      <c r="BZ53" s="878"/>
      <c r="CA53" s="878"/>
      <c r="CB53" s="878"/>
      <c r="CC53" s="878"/>
      <c r="CD53" s="879"/>
      <c r="CE53" s="878" t="s">
        <v>172</v>
      </c>
      <c r="CF53" s="878"/>
      <c r="CG53" s="878"/>
      <c r="CH53" s="878"/>
      <c r="CI53" s="878"/>
      <c r="CJ53" s="878"/>
      <c r="CK53" s="866" t="s">
        <v>190</v>
      </c>
      <c r="CL53" s="865" t="s">
        <v>3</v>
      </c>
      <c r="CM53" s="868" t="s">
        <v>173</v>
      </c>
      <c r="CN53" s="869"/>
      <c r="CO53" s="869"/>
      <c r="CP53" s="869"/>
      <c r="CQ53" s="869"/>
      <c r="CR53" s="868"/>
      <c r="CS53" s="868"/>
      <c r="CT53" s="879" t="s">
        <v>174</v>
      </c>
      <c r="CU53" s="869"/>
      <c r="CV53" s="869"/>
      <c r="CW53" s="868"/>
      <c r="CX53" s="868"/>
      <c r="CY53" s="868"/>
      <c r="CZ53" s="868"/>
      <c r="DA53" s="897" t="s">
        <v>5</v>
      </c>
      <c r="DB53" s="873" t="s">
        <v>6</v>
      </c>
    </row>
    <row r="54" spans="1:106" s="267" customFormat="1" ht="51" customHeight="1" x14ac:dyDescent="0.25">
      <c r="A54" s="866"/>
      <c r="B54" s="865"/>
      <c r="C54" s="260" t="s">
        <v>7</v>
      </c>
      <c r="D54" s="260" t="s">
        <v>6</v>
      </c>
      <c r="E54" s="261" t="s">
        <v>175</v>
      </c>
      <c r="F54" s="260" t="s">
        <v>50</v>
      </c>
      <c r="G54" s="260" t="s">
        <v>98</v>
      </c>
      <c r="H54" s="259" t="s">
        <v>7</v>
      </c>
      <c r="I54" s="260" t="s">
        <v>6</v>
      </c>
      <c r="J54" s="261" t="s">
        <v>175</v>
      </c>
      <c r="K54" s="260" t="s">
        <v>50</v>
      </c>
      <c r="L54" s="260" t="s">
        <v>176</v>
      </c>
      <c r="M54" s="260" t="s">
        <v>10</v>
      </c>
      <c r="N54" s="262" t="s">
        <v>98</v>
      </c>
      <c r="O54" s="264" t="s">
        <v>7</v>
      </c>
      <c r="P54" s="264" t="s">
        <v>6</v>
      </c>
      <c r="Q54" s="265" t="s">
        <v>175</v>
      </c>
      <c r="R54" s="264" t="s">
        <v>50</v>
      </c>
      <c r="S54" s="264" t="s">
        <v>176</v>
      </c>
      <c r="T54" s="264" t="s">
        <v>10</v>
      </c>
      <c r="U54" s="266" t="s">
        <v>98</v>
      </c>
      <c r="V54" s="866"/>
      <c r="W54" s="865"/>
      <c r="X54" s="264" t="s">
        <v>7</v>
      </c>
      <c r="Y54" s="264" t="s">
        <v>6</v>
      </c>
      <c r="Z54" s="265" t="s">
        <v>175</v>
      </c>
      <c r="AA54" s="264" t="s">
        <v>50</v>
      </c>
      <c r="AB54" s="264" t="s">
        <v>176</v>
      </c>
      <c r="AC54" s="264" t="s">
        <v>10</v>
      </c>
      <c r="AD54" s="266" t="s">
        <v>98</v>
      </c>
      <c r="AE54" s="263" t="s">
        <v>7</v>
      </c>
      <c r="AF54" s="264" t="s">
        <v>6</v>
      </c>
      <c r="AG54" s="265" t="s">
        <v>177</v>
      </c>
      <c r="AH54" s="265" t="s">
        <v>178</v>
      </c>
      <c r="AI54" s="264" t="s">
        <v>176</v>
      </c>
      <c r="AJ54" s="264" t="s">
        <v>10</v>
      </c>
      <c r="AK54" s="266" t="s">
        <v>98</v>
      </c>
      <c r="AL54" s="264" t="s">
        <v>7</v>
      </c>
      <c r="AM54" s="264" t="s">
        <v>6</v>
      </c>
      <c r="AN54" s="265" t="s">
        <v>175</v>
      </c>
      <c r="AO54" s="264" t="s">
        <v>50</v>
      </c>
      <c r="AP54" s="264" t="s">
        <v>176</v>
      </c>
      <c r="AQ54" s="264" t="s">
        <v>10</v>
      </c>
      <c r="AR54" s="266" t="s">
        <v>98</v>
      </c>
      <c r="AS54" s="866"/>
      <c r="AT54" s="865"/>
      <c r="AU54" s="260" t="s">
        <v>7</v>
      </c>
      <c r="AV54" s="260" t="s">
        <v>6</v>
      </c>
      <c r="AW54" s="261" t="s">
        <v>175</v>
      </c>
      <c r="AX54" s="260" t="s">
        <v>50</v>
      </c>
      <c r="AY54" s="260" t="s">
        <v>176</v>
      </c>
      <c r="AZ54" s="260" t="s">
        <v>10</v>
      </c>
      <c r="BA54" s="260" t="s">
        <v>98</v>
      </c>
      <c r="BB54" s="259" t="s">
        <v>7</v>
      </c>
      <c r="BC54" s="260" t="s">
        <v>6</v>
      </c>
      <c r="BD54" s="261" t="s">
        <v>175</v>
      </c>
      <c r="BE54" s="260" t="s">
        <v>50</v>
      </c>
      <c r="BF54" s="260" t="s">
        <v>176</v>
      </c>
      <c r="BG54" s="260" t="s">
        <v>10</v>
      </c>
      <c r="BH54" s="262" t="s">
        <v>98</v>
      </c>
      <c r="BI54" s="260" t="s">
        <v>7</v>
      </c>
      <c r="BJ54" s="260" t="s">
        <v>6</v>
      </c>
      <c r="BK54" s="261" t="s">
        <v>175</v>
      </c>
      <c r="BL54" s="260" t="s">
        <v>50</v>
      </c>
      <c r="BM54" s="260" t="s">
        <v>176</v>
      </c>
      <c r="BN54" s="260" t="s">
        <v>10</v>
      </c>
      <c r="BO54" s="262" t="s">
        <v>98</v>
      </c>
      <c r="BP54" s="866"/>
      <c r="BQ54" s="865"/>
      <c r="BR54" s="260" t="s">
        <v>7</v>
      </c>
      <c r="BS54" s="260" t="s">
        <v>6</v>
      </c>
      <c r="BT54" s="261" t="s">
        <v>175</v>
      </c>
      <c r="BU54" s="260" t="s">
        <v>50</v>
      </c>
      <c r="BV54" s="260" t="s">
        <v>176</v>
      </c>
      <c r="BW54" s="260" t="s">
        <v>10</v>
      </c>
      <c r="BX54" s="262" t="s">
        <v>98</v>
      </c>
      <c r="BY54" s="260" t="s">
        <v>7</v>
      </c>
      <c r="BZ54" s="260" t="s">
        <v>6</v>
      </c>
      <c r="CA54" s="261" t="s">
        <v>175</v>
      </c>
      <c r="CB54" s="260" t="s">
        <v>50</v>
      </c>
      <c r="CC54" s="260" t="s">
        <v>176</v>
      </c>
      <c r="CD54" s="262" t="s">
        <v>98</v>
      </c>
      <c r="CE54" s="260" t="s">
        <v>7</v>
      </c>
      <c r="CF54" s="260" t="s">
        <v>6</v>
      </c>
      <c r="CG54" s="261" t="s">
        <v>175</v>
      </c>
      <c r="CH54" s="260" t="s">
        <v>176</v>
      </c>
      <c r="CI54" s="260" t="s">
        <v>10</v>
      </c>
      <c r="CJ54" s="260" t="s">
        <v>98</v>
      </c>
      <c r="CK54" s="866"/>
      <c r="CL54" s="865"/>
      <c r="CM54" s="263" t="s">
        <v>7</v>
      </c>
      <c r="CN54" s="264" t="s">
        <v>6</v>
      </c>
      <c r="CO54" s="265" t="s">
        <v>175</v>
      </c>
      <c r="CP54" s="265" t="s">
        <v>178</v>
      </c>
      <c r="CQ54" s="264" t="s">
        <v>176</v>
      </c>
      <c r="CR54" s="264" t="s">
        <v>10</v>
      </c>
      <c r="CS54" s="266" t="s">
        <v>98</v>
      </c>
      <c r="CT54" s="260" t="s">
        <v>7</v>
      </c>
      <c r="CU54" s="260" t="s">
        <v>6</v>
      </c>
      <c r="CV54" s="261" t="s">
        <v>175</v>
      </c>
      <c r="CW54" s="260" t="s">
        <v>50</v>
      </c>
      <c r="CX54" s="260" t="s">
        <v>176</v>
      </c>
      <c r="CY54" s="260" t="s">
        <v>10</v>
      </c>
      <c r="CZ54" s="262" t="s">
        <v>98</v>
      </c>
      <c r="DA54" s="898"/>
      <c r="DB54" s="874"/>
    </row>
    <row r="55" spans="1:106" s="280" customFormat="1" ht="11.25" customHeight="1" x14ac:dyDescent="0.25">
      <c r="A55" s="899" t="s">
        <v>24</v>
      </c>
      <c r="B55" s="900"/>
      <c r="C55" s="326"/>
      <c r="D55" s="273"/>
      <c r="E55" s="273"/>
      <c r="F55" s="273"/>
      <c r="G55" s="273"/>
      <c r="H55" s="326"/>
      <c r="I55" s="273"/>
      <c r="J55" s="273"/>
      <c r="K55" s="273"/>
      <c r="L55" s="273"/>
      <c r="M55" s="273"/>
      <c r="N55" s="274"/>
      <c r="O55" s="250"/>
      <c r="P55" s="250"/>
      <c r="Q55" s="250"/>
      <c r="R55" s="250"/>
      <c r="S55" s="250"/>
      <c r="T55" s="250"/>
      <c r="U55" s="285"/>
      <c r="V55" s="899" t="s">
        <v>24</v>
      </c>
      <c r="W55" s="901"/>
      <c r="X55" s="326"/>
      <c r="Y55" s="273"/>
      <c r="Z55" s="273"/>
      <c r="AA55" s="273"/>
      <c r="AB55" s="273"/>
      <c r="AC55" s="273"/>
      <c r="AD55" s="274"/>
      <c r="AE55" s="289"/>
      <c r="AF55" s="250"/>
      <c r="AG55" s="250"/>
      <c r="AH55" s="250"/>
      <c r="AI55" s="250"/>
      <c r="AJ55" s="252"/>
      <c r="AK55" s="285"/>
      <c r="AL55" s="252"/>
      <c r="AM55" s="250"/>
      <c r="AN55" s="252"/>
      <c r="AO55" s="252"/>
      <c r="AP55" s="252"/>
      <c r="AQ55" s="252"/>
      <c r="AR55" s="278"/>
      <c r="AS55" s="899" t="s">
        <v>24</v>
      </c>
      <c r="AT55" s="900"/>
      <c r="AU55" s="327"/>
      <c r="AV55" s="273"/>
      <c r="AW55" s="277"/>
      <c r="AX55" s="277"/>
      <c r="AY55" s="277"/>
      <c r="AZ55" s="277"/>
      <c r="BA55" s="277"/>
      <c r="BB55" s="327"/>
      <c r="BC55" s="273"/>
      <c r="BD55" s="277"/>
      <c r="BE55" s="277"/>
      <c r="BF55" s="277"/>
      <c r="BG55" s="277"/>
      <c r="BH55" s="277"/>
      <c r="BI55" s="327"/>
      <c r="BJ55" s="273"/>
      <c r="BK55" s="277"/>
      <c r="BL55" s="277"/>
      <c r="BM55" s="277"/>
      <c r="BN55" s="277"/>
      <c r="BO55" s="276"/>
      <c r="BP55" s="899" t="s">
        <v>24</v>
      </c>
      <c r="BQ55" s="900"/>
      <c r="BR55" s="327"/>
      <c r="BS55" s="273"/>
      <c r="BT55" s="277"/>
      <c r="BU55" s="277"/>
      <c r="BV55" s="277"/>
      <c r="BW55" s="277"/>
      <c r="BX55" s="277"/>
      <c r="BY55" s="327"/>
      <c r="BZ55" s="273"/>
      <c r="CA55" s="277"/>
      <c r="CB55" s="277"/>
      <c r="CC55" s="277"/>
      <c r="CD55" s="277"/>
      <c r="CE55" s="327"/>
      <c r="CF55" s="273"/>
      <c r="CG55" s="277"/>
      <c r="CH55" s="277"/>
      <c r="CI55" s="277"/>
      <c r="CJ55" s="277"/>
      <c r="CK55" s="899" t="s">
        <v>24</v>
      </c>
      <c r="CL55" s="900"/>
      <c r="CM55" s="327"/>
      <c r="CN55" s="273"/>
      <c r="CO55" s="328"/>
      <c r="CP55" s="328"/>
      <c r="CQ55" s="328"/>
      <c r="CR55" s="277"/>
      <c r="CS55" s="276"/>
      <c r="CT55" s="327"/>
      <c r="CU55" s="273"/>
      <c r="CV55" s="328"/>
      <c r="CW55" s="277"/>
      <c r="CX55" s="277"/>
      <c r="CY55" s="277"/>
      <c r="CZ55" s="276"/>
      <c r="DA55" s="275"/>
      <c r="DB55" s="279"/>
    </row>
    <row r="56" spans="1:106" s="280" customFormat="1" ht="11.25" customHeight="1" x14ac:dyDescent="0.25">
      <c r="A56" s="882" t="s">
        <v>13</v>
      </c>
      <c r="B56" s="883"/>
      <c r="C56" s="289">
        <f t="shared" ref="C56:C73" si="57">AVERAGE(C5,C23)</f>
        <v>5.4700000000000006</v>
      </c>
      <c r="D56" s="257">
        <f>RANK(C56,C$56:C$73)</f>
        <v>10</v>
      </c>
      <c r="E56" s="257">
        <f t="shared" ref="E56:F71" si="58">AVERAGE(E5,E23)</f>
        <v>319.5</v>
      </c>
      <c r="F56" s="250">
        <f t="shared" si="58"/>
        <v>2.34</v>
      </c>
      <c r="G56" s="250">
        <f t="shared" ref="G56:G73" si="59">(G23)</f>
        <v>14.880000000000003</v>
      </c>
      <c r="H56" s="289">
        <f t="shared" ref="H56:H73" si="60">AVERAGE(H5,H23)</f>
        <v>4.4649999999999999</v>
      </c>
      <c r="I56" s="257">
        <f>RANK(H56,H$56:H$73)</f>
        <v>1</v>
      </c>
      <c r="J56" s="257">
        <f t="shared" ref="J56:M71" si="61">AVERAGE(J5,J23)</f>
        <v>265.5</v>
      </c>
      <c r="K56" s="250">
        <f t="shared" si="61"/>
        <v>6.16</v>
      </c>
      <c r="L56" s="250">
        <f t="shared" si="61"/>
        <v>27.634999999999998</v>
      </c>
      <c r="M56" s="257">
        <f t="shared" si="61"/>
        <v>83.335000000000008</v>
      </c>
      <c r="N56" s="285">
        <f t="shared" ref="N56:N73" si="62">(N23)</f>
        <v>12.714285714285722</v>
      </c>
      <c r="O56" s="250">
        <f t="shared" ref="O56:O73" si="63">AVERAGE(O5,O23)</f>
        <v>3.7850000000000001</v>
      </c>
      <c r="P56" s="257">
        <f>RANK(O56,O$56:O$73)</f>
        <v>10</v>
      </c>
      <c r="Q56" s="257">
        <f t="shared" ref="Q56:T71" si="64">AVERAGE(Q5,Q23)</f>
        <v>223</v>
      </c>
      <c r="R56" s="250">
        <f t="shared" si="64"/>
        <v>3.7349999999999999</v>
      </c>
      <c r="S56" s="250">
        <f t="shared" si="64"/>
        <v>22.164999999999999</v>
      </c>
      <c r="T56" s="257">
        <f t="shared" si="64"/>
        <v>72.5</v>
      </c>
      <c r="U56" s="285">
        <f t="shared" ref="U56:U73" si="65">(U23)</f>
        <v>11.375000000000002</v>
      </c>
      <c r="V56" s="882" t="s">
        <v>13</v>
      </c>
      <c r="W56" s="884"/>
      <c r="X56" s="289">
        <f t="shared" ref="X56:X72" si="66">AVERAGE(X5,X23)</f>
        <v>4.62</v>
      </c>
      <c r="Y56" s="257">
        <f>RANK(X56,X$56:X$73)</f>
        <v>2</v>
      </c>
      <c r="Z56" s="257">
        <f t="shared" ref="Z56:AC71" si="67">AVERAGE(Z5,Z23)</f>
        <v>104.83500000000001</v>
      </c>
      <c r="AA56" s="250">
        <f t="shared" si="67"/>
        <v>4.165</v>
      </c>
      <c r="AB56" s="250">
        <f t="shared" si="67"/>
        <v>25.085000000000001</v>
      </c>
      <c r="AC56" s="257">
        <f t="shared" si="67"/>
        <v>79.33</v>
      </c>
      <c r="AD56" s="285">
        <f t="shared" ref="AD56:AD72" si="68">(AD23)</f>
        <v>1.6363636363636338</v>
      </c>
      <c r="AE56" s="289">
        <f t="shared" ref="AE56:AE73" si="69">AVERAGE(AE5,AE23)</f>
        <v>5.0950000000000006</v>
      </c>
      <c r="AF56" s="257">
        <f>RANK(AE56,AE$56:AE$73)</f>
        <v>4</v>
      </c>
      <c r="AG56" s="257">
        <f t="shared" ref="AG56:AJ71" si="70">AVERAGE(AG5,AG23)</f>
        <v>333.33500000000004</v>
      </c>
      <c r="AH56" s="257">
        <f t="shared" si="70"/>
        <v>191.48000000000002</v>
      </c>
      <c r="AI56" s="250">
        <f t="shared" si="70"/>
        <v>25.045000000000002</v>
      </c>
      <c r="AJ56" s="257">
        <f t="shared" si="70"/>
        <v>95</v>
      </c>
      <c r="AK56" s="285">
        <f t="shared" ref="AK56:AK73" si="71">(AK23)</f>
        <v>4.4571428571428529</v>
      </c>
      <c r="AL56" s="289">
        <f t="shared" ref="AL56:AL73" si="72">AVERAGE(AL5,AL23)</f>
        <v>4.3449999999999998</v>
      </c>
      <c r="AM56" s="257">
        <f>RANK(AL56,AL$56:AL$73)</f>
        <v>14</v>
      </c>
      <c r="AN56" s="257">
        <f t="shared" ref="AN56:AQ71" si="73">AVERAGE(AN5,AN23)</f>
        <v>239.66500000000002</v>
      </c>
      <c r="AO56" s="250">
        <f t="shared" si="73"/>
        <v>3.26</v>
      </c>
      <c r="AP56" s="250">
        <f t="shared" si="73"/>
        <v>22.805</v>
      </c>
      <c r="AQ56" s="257">
        <f t="shared" si="73"/>
        <v>92.17</v>
      </c>
      <c r="AR56" s="278">
        <f t="shared" ref="AR56:AR73" si="74">(AR23)</f>
        <v>13.499999999999996</v>
      </c>
      <c r="AS56" s="882" t="s">
        <v>13</v>
      </c>
      <c r="AT56" s="883"/>
      <c r="AU56" s="289">
        <f t="shared" ref="AU56:AU73" si="75">AVERAGE(AU5,AU23)</f>
        <v>5.96</v>
      </c>
      <c r="AV56" s="257">
        <f>RANK(AU56,AU$56:AU$73)</f>
        <v>10</v>
      </c>
      <c r="AW56" s="257">
        <f t="shared" ref="AW56:AZ71" si="76">AVERAGE(AW5,AW23)</f>
        <v>339.41499999999996</v>
      </c>
      <c r="AX56" s="250">
        <f t="shared" si="76"/>
        <v>3.7450000000000001</v>
      </c>
      <c r="AY56" s="250">
        <f t="shared" si="76"/>
        <v>24.954999999999998</v>
      </c>
      <c r="AZ56" s="257">
        <f t="shared" si="76"/>
        <v>102.66499999999999</v>
      </c>
      <c r="BA56" s="252">
        <f t="shared" ref="BA56:BA73" si="77">(BA23)</f>
        <v>5.9999999999999964</v>
      </c>
      <c r="BB56" s="289">
        <f t="shared" ref="BB56:BB72" si="78">AVERAGE(BB5,BB23)</f>
        <v>5.99</v>
      </c>
      <c r="BC56" s="257">
        <f>RANK(BB56,BB$56:BB$73)</f>
        <v>5</v>
      </c>
      <c r="BD56" s="257">
        <f t="shared" ref="BD56:BG71" si="79">AVERAGE(BD5,BD23)</f>
        <v>280.5</v>
      </c>
      <c r="BE56" s="250">
        <f t="shared" si="79"/>
        <v>4.7450000000000001</v>
      </c>
      <c r="BF56" s="250">
        <f t="shared" si="79"/>
        <v>26.57</v>
      </c>
      <c r="BG56" s="257">
        <f t="shared" si="79"/>
        <v>95</v>
      </c>
      <c r="BH56" s="252">
        <f t="shared" ref="BH56:BH72" si="80">(BH23)</f>
        <v>-1.3333333333333302</v>
      </c>
      <c r="BI56" s="289">
        <f t="shared" ref="BI56:BI72" si="81">AVERAGE(BI5,BI23)</f>
        <v>3.67</v>
      </c>
      <c r="BJ56" s="257">
        <f>RANK(BI56,BI$56:BI$73)</f>
        <v>3</v>
      </c>
      <c r="BK56" s="257">
        <f t="shared" ref="BK56:BN71" si="82">AVERAGE(BK5,BK23)</f>
        <v>292.67</v>
      </c>
      <c r="BL56" s="250">
        <f t="shared" si="82"/>
        <v>3.5049999999999999</v>
      </c>
      <c r="BM56" s="250">
        <f t="shared" si="82"/>
        <v>26.52</v>
      </c>
      <c r="BN56" s="257">
        <f t="shared" si="82"/>
        <v>100.33</v>
      </c>
      <c r="BO56" s="278">
        <f t="shared" ref="BO56:BO72" si="83">(BO23)</f>
        <v>16.545454545454547</v>
      </c>
      <c r="BP56" s="882" t="s">
        <v>13</v>
      </c>
      <c r="BQ56" s="883"/>
      <c r="BR56" s="289">
        <f t="shared" ref="BR56:BR73" si="84">AVERAGE(BR5,BR23)</f>
        <v>5.68</v>
      </c>
      <c r="BS56" s="257">
        <f>RANK(BR56,BR$56:BR$73)</f>
        <v>7</v>
      </c>
      <c r="BT56" s="257">
        <f t="shared" ref="BT56:BW71" si="85">AVERAGE(BT5,BT23)</f>
        <v>304.5</v>
      </c>
      <c r="BU56" s="250">
        <f t="shared" si="85"/>
        <v>3.915</v>
      </c>
      <c r="BV56" s="250">
        <f t="shared" si="85"/>
        <v>25.185000000000002</v>
      </c>
      <c r="BW56" s="257">
        <f t="shared" si="85"/>
        <v>103</v>
      </c>
      <c r="BX56" s="252">
        <f t="shared" ref="BX56:BX73" si="86">(BX23)</f>
        <v>12.159999999999997</v>
      </c>
      <c r="BY56" s="289">
        <f t="shared" ref="BY56:BY73" si="87">AVERAGE(BY5,BY23)</f>
        <v>6.415</v>
      </c>
      <c r="BZ56" s="257">
        <f>RANK(BY56,BY$56:BY$73)</f>
        <v>10</v>
      </c>
      <c r="CA56" s="257">
        <f t="shared" ref="CA56:CC71" si="88">AVERAGE(CA5,CA23)</f>
        <v>262</v>
      </c>
      <c r="CB56" s="250">
        <f t="shared" si="88"/>
        <v>4.3899999999999997</v>
      </c>
      <c r="CC56" s="250">
        <f t="shared" si="88"/>
        <v>26.674999999999997</v>
      </c>
      <c r="CD56" s="252">
        <f t="shared" ref="CD56:CD73" si="89">(CD23)</f>
        <v>8.100000000000005</v>
      </c>
      <c r="CE56" s="289">
        <f t="shared" ref="CE56:CE70" si="90">AVERAGE(CE5,CE23)</f>
        <v>3.5549999999999997</v>
      </c>
      <c r="CF56" s="257">
        <f>RANK(CE56,CE$56:CE$73)</f>
        <v>11</v>
      </c>
      <c r="CG56" s="257">
        <f t="shared" ref="CG56:CI70" si="91">AVERAGE(CG5,CG23)</f>
        <v>231</v>
      </c>
      <c r="CH56" s="250">
        <f t="shared" si="91"/>
        <v>24.28</v>
      </c>
      <c r="CI56" s="257">
        <f t="shared" si="91"/>
        <v>79.5</v>
      </c>
      <c r="CJ56" s="252">
        <f t="shared" ref="CJ56:CJ70" si="92">(CJ23)</f>
        <v>7.8666666666666707</v>
      </c>
      <c r="CK56" s="882" t="s">
        <v>13</v>
      </c>
      <c r="CL56" s="883"/>
      <c r="CM56" s="289">
        <f t="shared" ref="CM56:CM73" si="93">AVERAGE(CM5,CM23)</f>
        <v>5.07</v>
      </c>
      <c r="CN56" s="257">
        <f>RANK(CM56,CM$56:CM$73)</f>
        <v>9</v>
      </c>
      <c r="CO56" s="257">
        <f t="shared" ref="CO56:CR71" si="94">AVERAGE(CO5,CO23)</f>
        <v>203.83499999999998</v>
      </c>
      <c r="CP56" s="257">
        <f t="shared" si="94"/>
        <v>214.44499999999999</v>
      </c>
      <c r="CQ56" s="250">
        <f t="shared" si="94"/>
        <v>28.77</v>
      </c>
      <c r="CR56" s="257">
        <f t="shared" si="94"/>
        <v>84.335000000000008</v>
      </c>
      <c r="CS56" s="278">
        <f t="shared" ref="CS56:CS73" si="95">(CS23)</f>
        <v>7.9999999999999964</v>
      </c>
      <c r="CT56" s="289">
        <f t="shared" ref="CT56:CT73" si="96">AVERAGE(CT5,CT23)</f>
        <v>6.08</v>
      </c>
      <c r="CU56" s="257">
        <f>RANK(CT56,CT$56:CT$73)</f>
        <v>1</v>
      </c>
      <c r="CV56" s="257">
        <f t="shared" ref="CV56:CY71" si="97">AVERAGE(CV5,CV23)</f>
        <v>218.16500000000002</v>
      </c>
      <c r="CW56" s="250">
        <f t="shared" si="97"/>
        <v>27.02</v>
      </c>
      <c r="CX56" s="250">
        <f t="shared" si="97"/>
        <v>25.77</v>
      </c>
      <c r="CY56" s="257">
        <f t="shared" si="97"/>
        <v>94</v>
      </c>
      <c r="CZ56" s="278">
        <f t="shared" ref="CZ56:CZ73" si="98">(CZ23)</f>
        <v>0.54545454545455008</v>
      </c>
      <c r="DA56" s="278">
        <f t="shared" ref="DA56:DA73" si="99">AVERAGE(C56,O56,BB56,AL56,H56,X56,BI56,CM56,CE56,AU56,BY56,BR56,AE56,CT56)</f>
        <v>5.0142857142857142</v>
      </c>
      <c r="DB56" s="279">
        <f>RANK(DA56,DA$56:DA$73)</f>
        <v>2</v>
      </c>
    </row>
    <row r="57" spans="1:106" s="280" customFormat="1" ht="11.25" customHeight="1" x14ac:dyDescent="0.25">
      <c r="A57" s="882" t="s">
        <v>14</v>
      </c>
      <c r="B57" s="883"/>
      <c r="C57" s="289">
        <f t="shared" si="57"/>
        <v>5.3900000000000006</v>
      </c>
      <c r="D57" s="257">
        <f t="shared" ref="D57:D73" si="100">RANK(C57,C$56:C$73)</f>
        <v>11</v>
      </c>
      <c r="E57" s="257">
        <f t="shared" si="58"/>
        <v>312.83500000000004</v>
      </c>
      <c r="F57" s="250">
        <f t="shared" si="58"/>
        <v>2.2600000000000002</v>
      </c>
      <c r="G57" s="250">
        <f t="shared" si="59"/>
        <v>15.04</v>
      </c>
      <c r="H57" s="289">
        <f t="shared" si="60"/>
        <v>4.2750000000000004</v>
      </c>
      <c r="I57" s="257">
        <f t="shared" ref="I57:I73" si="101">RANK(H57,H$56:H$73)</f>
        <v>2</v>
      </c>
      <c r="J57" s="257">
        <f t="shared" si="61"/>
        <v>260.66499999999996</v>
      </c>
      <c r="K57" s="250">
        <f t="shared" si="61"/>
        <v>5.9399999999999995</v>
      </c>
      <c r="L57" s="250">
        <f t="shared" si="61"/>
        <v>27.299999999999997</v>
      </c>
      <c r="M57" s="257">
        <f t="shared" si="61"/>
        <v>81.17</v>
      </c>
      <c r="N57" s="285">
        <f t="shared" si="62"/>
        <v>8.7142857142857117</v>
      </c>
      <c r="O57" s="250">
        <f t="shared" si="63"/>
        <v>3.9299999999999997</v>
      </c>
      <c r="P57" s="257">
        <f t="shared" ref="P57:P73" si="102">RANK(O57,O$56:O$73)</f>
        <v>8</v>
      </c>
      <c r="Q57" s="257">
        <f t="shared" si="64"/>
        <v>209.5</v>
      </c>
      <c r="R57" s="250">
        <f t="shared" si="64"/>
        <v>3.93</v>
      </c>
      <c r="S57" s="250">
        <f t="shared" si="64"/>
        <v>25.335000000000001</v>
      </c>
      <c r="T57" s="257">
        <f t="shared" si="64"/>
        <v>75.164999999999992</v>
      </c>
      <c r="U57" s="285">
        <f t="shared" si="65"/>
        <v>10.000000000000004</v>
      </c>
      <c r="V57" s="882" t="s">
        <v>14</v>
      </c>
      <c r="W57" s="884"/>
      <c r="X57" s="289">
        <f t="shared" si="66"/>
        <v>4.3250000000000002</v>
      </c>
      <c r="Y57" s="257">
        <f t="shared" ref="Y57:Y72" si="103">RANK(X57,X$56:X$73)</f>
        <v>3</v>
      </c>
      <c r="Z57" s="257">
        <f t="shared" si="67"/>
        <v>108.83500000000001</v>
      </c>
      <c r="AA57" s="250">
        <f t="shared" si="67"/>
        <v>3.7</v>
      </c>
      <c r="AB57" s="250">
        <f t="shared" si="67"/>
        <v>22.15</v>
      </c>
      <c r="AC57" s="257">
        <f t="shared" si="67"/>
        <v>78</v>
      </c>
      <c r="AD57" s="285">
        <f t="shared" si="68"/>
        <v>4.4545454545454568</v>
      </c>
      <c r="AE57" s="289">
        <f t="shared" si="69"/>
        <v>4.59</v>
      </c>
      <c r="AF57" s="257">
        <f t="shared" ref="AF57:AF73" si="104">RANK(AE57,AE$56:AE$73)</f>
        <v>8</v>
      </c>
      <c r="AG57" s="257">
        <f t="shared" si="70"/>
        <v>306.66499999999996</v>
      </c>
      <c r="AH57" s="257">
        <f t="shared" si="70"/>
        <v>183.44499999999999</v>
      </c>
      <c r="AI57" s="250">
        <f t="shared" si="70"/>
        <v>22.509999999999998</v>
      </c>
      <c r="AJ57" s="257">
        <f t="shared" si="70"/>
        <v>95.5</v>
      </c>
      <c r="AK57" s="285">
        <f t="shared" si="71"/>
        <v>2.2857142857142878</v>
      </c>
      <c r="AL57" s="289">
        <f t="shared" si="72"/>
        <v>4.6400000000000006</v>
      </c>
      <c r="AM57" s="257">
        <f t="shared" ref="AM57:AM73" si="105">RANK(AL57,AL$56:AL$73)</f>
        <v>11</v>
      </c>
      <c r="AN57" s="257">
        <f t="shared" si="73"/>
        <v>258.83500000000004</v>
      </c>
      <c r="AO57" s="250">
        <f t="shared" si="73"/>
        <v>3.915</v>
      </c>
      <c r="AP57" s="250">
        <f t="shared" si="73"/>
        <v>25.509999999999998</v>
      </c>
      <c r="AQ57" s="257">
        <f t="shared" si="73"/>
        <v>92.335000000000008</v>
      </c>
      <c r="AR57" s="278">
        <f t="shared" si="74"/>
        <v>12.800000000000002</v>
      </c>
      <c r="AS57" s="882" t="s">
        <v>14</v>
      </c>
      <c r="AT57" s="883"/>
      <c r="AU57" s="289">
        <f t="shared" si="75"/>
        <v>6.11</v>
      </c>
      <c r="AV57" s="257">
        <f t="shared" ref="AV57:AV73" si="106">RANK(AU57,AU$56:AU$73)</f>
        <v>8</v>
      </c>
      <c r="AW57" s="257">
        <f t="shared" si="76"/>
        <v>327.5</v>
      </c>
      <c r="AX57" s="250">
        <f t="shared" si="76"/>
        <v>4.62</v>
      </c>
      <c r="AY57" s="250">
        <f t="shared" si="76"/>
        <v>21.4</v>
      </c>
      <c r="AZ57" s="257">
        <f t="shared" si="76"/>
        <v>105.83500000000001</v>
      </c>
      <c r="BA57" s="252">
        <f t="shared" si="77"/>
        <v>8.3999999999999986</v>
      </c>
      <c r="BB57" s="289">
        <f t="shared" si="78"/>
        <v>5.9249999999999998</v>
      </c>
      <c r="BC57" s="257">
        <f t="shared" ref="BC57:BC72" si="107">RANK(BB57,BB$56:BB$73)</f>
        <v>6</v>
      </c>
      <c r="BD57" s="257">
        <f t="shared" si="79"/>
        <v>291.33500000000004</v>
      </c>
      <c r="BE57" s="250">
        <f t="shared" si="79"/>
        <v>4.6999999999999993</v>
      </c>
      <c r="BF57" s="250">
        <f t="shared" si="79"/>
        <v>21.295000000000002</v>
      </c>
      <c r="BG57" s="257">
        <f t="shared" si="79"/>
        <v>94.835000000000008</v>
      </c>
      <c r="BH57" s="252">
        <f t="shared" si="80"/>
        <v>4.6666666666666687</v>
      </c>
      <c r="BI57" s="289">
        <f t="shared" si="81"/>
        <v>3.4450000000000003</v>
      </c>
      <c r="BJ57" s="257">
        <f t="shared" ref="BJ57:BJ72" si="108">RANK(BI57,BI$56:BI$73)</f>
        <v>12</v>
      </c>
      <c r="BK57" s="257">
        <f t="shared" si="82"/>
        <v>277.66500000000002</v>
      </c>
      <c r="BL57" s="250">
        <f t="shared" si="82"/>
        <v>3.3650000000000002</v>
      </c>
      <c r="BM57" s="250">
        <f t="shared" si="82"/>
        <v>26.35</v>
      </c>
      <c r="BN57" s="257">
        <f t="shared" si="82"/>
        <v>95.164999999999992</v>
      </c>
      <c r="BO57" s="278">
        <f t="shared" si="83"/>
        <v>16.09090909090909</v>
      </c>
      <c r="BP57" s="882" t="s">
        <v>14</v>
      </c>
      <c r="BQ57" s="883"/>
      <c r="BR57" s="289">
        <f t="shared" si="84"/>
        <v>5.5350000000000001</v>
      </c>
      <c r="BS57" s="257">
        <f t="shared" ref="BS57:BS73" si="109">RANK(BR57,BR$56:BR$73)</f>
        <v>10</v>
      </c>
      <c r="BT57" s="257">
        <f t="shared" si="85"/>
        <v>275.66499999999996</v>
      </c>
      <c r="BU57" s="250">
        <f t="shared" si="85"/>
        <v>3.835</v>
      </c>
      <c r="BV57" s="250">
        <f t="shared" si="85"/>
        <v>20.25</v>
      </c>
      <c r="BW57" s="257">
        <f t="shared" si="85"/>
        <v>98.5</v>
      </c>
      <c r="BX57" s="252">
        <f t="shared" si="86"/>
        <v>8.1599999999999966</v>
      </c>
      <c r="BY57" s="289">
        <f t="shared" si="87"/>
        <v>6.27</v>
      </c>
      <c r="BZ57" s="257">
        <f t="shared" ref="BZ57:BZ73" si="110">RANK(BY57,BY$56:BY$73)</f>
        <v>14</v>
      </c>
      <c r="CA57" s="257">
        <f t="shared" si="88"/>
        <v>250.16500000000002</v>
      </c>
      <c r="CB57" s="250">
        <f t="shared" si="88"/>
        <v>4.2249999999999996</v>
      </c>
      <c r="CC57" s="250">
        <f t="shared" si="88"/>
        <v>19.47</v>
      </c>
      <c r="CD57" s="252">
        <f t="shared" si="89"/>
        <v>9.2000000000000082</v>
      </c>
      <c r="CE57" s="289">
        <f t="shared" si="90"/>
        <v>3.9449999999999998</v>
      </c>
      <c r="CF57" s="257">
        <f t="shared" ref="CF57:CF73" si="111">RANK(CE57,CE$56:CE$73)</f>
        <v>5</v>
      </c>
      <c r="CG57" s="257">
        <f t="shared" si="91"/>
        <v>259.33499999999998</v>
      </c>
      <c r="CH57" s="250">
        <f t="shared" si="91"/>
        <v>24.72</v>
      </c>
      <c r="CI57" s="257">
        <f t="shared" si="91"/>
        <v>82.164999999999992</v>
      </c>
      <c r="CJ57" s="252">
        <f t="shared" si="92"/>
        <v>11.600000000000001</v>
      </c>
      <c r="CK57" s="882" t="s">
        <v>14</v>
      </c>
      <c r="CL57" s="883"/>
      <c r="CM57" s="289">
        <f t="shared" si="93"/>
        <v>5.6349999999999998</v>
      </c>
      <c r="CN57" s="257">
        <f t="shared" ref="CN57:CN73" si="112">RANK(CM57,CM$56:CM$73)</f>
        <v>3</v>
      </c>
      <c r="CO57" s="257">
        <f t="shared" si="94"/>
        <v>212.16500000000002</v>
      </c>
      <c r="CP57" s="257">
        <f t="shared" si="94"/>
        <v>239.22000000000003</v>
      </c>
      <c r="CQ57" s="250">
        <f t="shared" si="94"/>
        <v>24.55</v>
      </c>
      <c r="CR57" s="257">
        <f t="shared" si="94"/>
        <v>84.5</v>
      </c>
      <c r="CS57" s="278">
        <f t="shared" si="95"/>
        <v>9.375</v>
      </c>
      <c r="CT57" s="289">
        <f t="shared" si="96"/>
        <v>4.67</v>
      </c>
      <c r="CU57" s="257">
        <f t="shared" ref="CU57:CU73" si="113">RANK(CT57,CT$56:CT$73)</f>
        <v>9</v>
      </c>
      <c r="CV57" s="257">
        <f t="shared" si="97"/>
        <v>186.5</v>
      </c>
      <c r="CW57" s="250">
        <f t="shared" si="97"/>
        <v>31.560000000000002</v>
      </c>
      <c r="CX57" s="250">
        <f t="shared" si="97"/>
        <v>20.765000000000001</v>
      </c>
      <c r="CY57" s="257">
        <f t="shared" si="97"/>
        <v>96.164999999999992</v>
      </c>
      <c r="CZ57" s="278">
        <f t="shared" si="98"/>
        <v>2.5454545454545396</v>
      </c>
      <c r="DA57" s="278">
        <f t="shared" si="99"/>
        <v>4.9060714285714289</v>
      </c>
      <c r="DB57" s="279">
        <f t="shared" ref="DB57:DB73" si="114">RANK(DA57,DA$56:DA$73)</f>
        <v>4</v>
      </c>
    </row>
    <row r="58" spans="1:106" s="280" customFormat="1" ht="11.25" customHeight="1" x14ac:dyDescent="0.25">
      <c r="A58" s="882" t="s">
        <v>15</v>
      </c>
      <c r="B58" s="883"/>
      <c r="C58" s="289">
        <f t="shared" si="57"/>
        <v>5.3</v>
      </c>
      <c r="D58" s="257">
        <f t="shared" si="100"/>
        <v>13</v>
      </c>
      <c r="E58" s="257">
        <f t="shared" si="58"/>
        <v>306.5</v>
      </c>
      <c r="F58" s="250">
        <f t="shared" si="58"/>
        <v>2.23</v>
      </c>
      <c r="G58" s="250">
        <f t="shared" si="59"/>
        <v>14.719999999999999</v>
      </c>
      <c r="H58" s="289">
        <f t="shared" si="60"/>
        <v>3.5700000000000003</v>
      </c>
      <c r="I58" s="257">
        <f t="shared" si="101"/>
        <v>10</v>
      </c>
      <c r="J58" s="257">
        <f t="shared" si="61"/>
        <v>238.16500000000002</v>
      </c>
      <c r="K58" s="250">
        <f t="shared" si="61"/>
        <v>4.7200000000000006</v>
      </c>
      <c r="L58" s="250">
        <f t="shared" si="61"/>
        <v>24.6</v>
      </c>
      <c r="M58" s="257">
        <f t="shared" si="61"/>
        <v>79.335000000000008</v>
      </c>
      <c r="N58" s="285">
        <f t="shared" si="62"/>
        <v>9.9999999999999964</v>
      </c>
      <c r="O58" s="250">
        <f t="shared" si="63"/>
        <v>4.1150000000000002</v>
      </c>
      <c r="P58" s="257">
        <f t="shared" si="102"/>
        <v>3</v>
      </c>
      <c r="Q58" s="257">
        <f t="shared" si="64"/>
        <v>207.33</v>
      </c>
      <c r="R58" s="250">
        <f t="shared" si="64"/>
        <v>4.335</v>
      </c>
      <c r="S58" s="250">
        <f t="shared" si="64"/>
        <v>25.664999999999999</v>
      </c>
      <c r="T58" s="257">
        <f t="shared" si="64"/>
        <v>77.335000000000008</v>
      </c>
      <c r="U58" s="285">
        <f t="shared" si="65"/>
        <v>12.375000000000002</v>
      </c>
      <c r="V58" s="882" t="s">
        <v>15</v>
      </c>
      <c r="W58" s="884"/>
      <c r="X58" s="289">
        <f t="shared" si="66"/>
        <v>4.76</v>
      </c>
      <c r="Y58" s="257">
        <f t="shared" si="103"/>
        <v>1</v>
      </c>
      <c r="Z58" s="257">
        <f t="shared" si="67"/>
        <v>114</v>
      </c>
      <c r="AA58" s="250">
        <f t="shared" si="67"/>
        <v>3.9699999999999998</v>
      </c>
      <c r="AB58" s="250">
        <f t="shared" si="67"/>
        <v>24.55</v>
      </c>
      <c r="AC58" s="257">
        <f t="shared" si="67"/>
        <v>81.5</v>
      </c>
      <c r="AD58" s="285">
        <f t="shared" si="68"/>
        <v>0.90909090909090584</v>
      </c>
      <c r="AE58" s="289">
        <f t="shared" si="69"/>
        <v>5.4049999999999994</v>
      </c>
      <c r="AF58" s="257">
        <f t="shared" si="104"/>
        <v>2</v>
      </c>
      <c r="AG58" s="257">
        <f t="shared" si="70"/>
        <v>325</v>
      </c>
      <c r="AH58" s="257">
        <f t="shared" si="70"/>
        <v>178.36</v>
      </c>
      <c r="AI58" s="250">
        <f t="shared" si="70"/>
        <v>32.269999999999996</v>
      </c>
      <c r="AJ58" s="257">
        <f t="shared" si="70"/>
        <v>94.664999999999992</v>
      </c>
      <c r="AK58" s="285">
        <f t="shared" si="71"/>
        <v>4.4571428571428529</v>
      </c>
      <c r="AL58" s="289">
        <f t="shared" si="72"/>
        <v>4.835</v>
      </c>
      <c r="AM58" s="257">
        <f t="shared" si="105"/>
        <v>9</v>
      </c>
      <c r="AN58" s="257">
        <f t="shared" si="73"/>
        <v>272.66499999999996</v>
      </c>
      <c r="AO58" s="250">
        <f t="shared" si="73"/>
        <v>4.085</v>
      </c>
      <c r="AP58" s="250">
        <f t="shared" si="73"/>
        <v>26.965</v>
      </c>
      <c r="AQ58" s="257">
        <f t="shared" si="73"/>
        <v>92</v>
      </c>
      <c r="AR58" s="278">
        <f t="shared" si="74"/>
        <v>10.500000000000007</v>
      </c>
      <c r="AS58" s="882" t="s">
        <v>15</v>
      </c>
      <c r="AT58" s="883"/>
      <c r="AU58" s="289">
        <f t="shared" si="75"/>
        <v>6.2650000000000006</v>
      </c>
      <c r="AV58" s="257">
        <f t="shared" si="106"/>
        <v>2</v>
      </c>
      <c r="AW58" s="257">
        <f t="shared" si="76"/>
        <v>340.83500000000004</v>
      </c>
      <c r="AX58" s="250">
        <f t="shared" si="76"/>
        <v>4.3099999999999996</v>
      </c>
      <c r="AY58" s="250">
        <f t="shared" si="76"/>
        <v>30.484999999999999</v>
      </c>
      <c r="AZ58" s="257">
        <f t="shared" si="76"/>
        <v>92.33</v>
      </c>
      <c r="BA58" s="252">
        <f t="shared" si="77"/>
        <v>7.7000000000000046</v>
      </c>
      <c r="BB58" s="289">
        <f t="shared" si="78"/>
        <v>5.7</v>
      </c>
      <c r="BC58" s="257">
        <f t="shared" si="107"/>
        <v>9</v>
      </c>
      <c r="BD58" s="257">
        <f t="shared" si="79"/>
        <v>313.33500000000004</v>
      </c>
      <c r="BE58" s="250">
        <f t="shared" si="79"/>
        <v>4.9000000000000004</v>
      </c>
      <c r="BF58" s="250">
        <f t="shared" si="79"/>
        <v>27.914999999999999</v>
      </c>
      <c r="BG58" s="257">
        <f t="shared" si="79"/>
        <v>93.164999999999992</v>
      </c>
      <c r="BH58" s="252">
        <f t="shared" si="80"/>
        <v>5.5238095238095246</v>
      </c>
      <c r="BI58" s="289">
        <f t="shared" si="81"/>
        <v>3.4749999999999996</v>
      </c>
      <c r="BJ58" s="257">
        <f t="shared" si="108"/>
        <v>11</v>
      </c>
      <c r="BK58" s="257">
        <f t="shared" si="82"/>
        <v>277.83499999999998</v>
      </c>
      <c r="BL58" s="250">
        <f t="shared" si="82"/>
        <v>3.4</v>
      </c>
      <c r="BM58" s="250">
        <f t="shared" si="82"/>
        <v>26.380000000000003</v>
      </c>
      <c r="BN58" s="257">
        <f t="shared" si="82"/>
        <v>88</v>
      </c>
      <c r="BO58" s="278">
        <f t="shared" si="83"/>
        <v>16.454545454545453</v>
      </c>
      <c r="BP58" s="882" t="s">
        <v>15</v>
      </c>
      <c r="BQ58" s="883"/>
      <c r="BR58" s="289">
        <f t="shared" si="84"/>
        <v>5.3100000000000005</v>
      </c>
      <c r="BS58" s="257">
        <f t="shared" si="109"/>
        <v>14</v>
      </c>
      <c r="BT58" s="257">
        <f t="shared" si="85"/>
        <v>242.5</v>
      </c>
      <c r="BU58" s="250">
        <f t="shared" si="85"/>
        <v>4.0950000000000006</v>
      </c>
      <c r="BV58" s="250">
        <f t="shared" si="85"/>
        <v>30.265000000000001</v>
      </c>
      <c r="BW58" s="257">
        <f t="shared" si="85"/>
        <v>94</v>
      </c>
      <c r="BX58" s="252">
        <f t="shared" si="86"/>
        <v>8.9599999999999937</v>
      </c>
      <c r="BY58" s="289">
        <f t="shared" si="87"/>
        <v>6.2750000000000004</v>
      </c>
      <c r="BZ58" s="257">
        <f t="shared" si="110"/>
        <v>13</v>
      </c>
      <c r="CA58" s="257">
        <f t="shared" si="88"/>
        <v>254.16500000000002</v>
      </c>
      <c r="CB58" s="250">
        <f t="shared" si="88"/>
        <v>4.4550000000000001</v>
      </c>
      <c r="CC58" s="250">
        <f t="shared" si="88"/>
        <v>32.61</v>
      </c>
      <c r="CD58" s="252">
        <f t="shared" si="89"/>
        <v>8.5000000000000053</v>
      </c>
      <c r="CE58" s="289">
        <f t="shared" si="90"/>
        <v>3.3600000000000003</v>
      </c>
      <c r="CF58" s="257">
        <f t="shared" si="111"/>
        <v>14</v>
      </c>
      <c r="CG58" s="257">
        <f t="shared" si="91"/>
        <v>217.33499999999998</v>
      </c>
      <c r="CH58" s="250">
        <f t="shared" si="91"/>
        <v>24.26</v>
      </c>
      <c r="CI58" s="257">
        <f t="shared" si="91"/>
        <v>77</v>
      </c>
      <c r="CJ58" s="252">
        <f t="shared" si="92"/>
        <v>9.6000000000000032</v>
      </c>
      <c r="CK58" s="882" t="s">
        <v>15</v>
      </c>
      <c r="CL58" s="883"/>
      <c r="CM58" s="289">
        <f t="shared" si="93"/>
        <v>4.6950000000000003</v>
      </c>
      <c r="CN58" s="257">
        <f t="shared" si="112"/>
        <v>12</v>
      </c>
      <c r="CO58" s="257">
        <f t="shared" si="94"/>
        <v>211</v>
      </c>
      <c r="CP58" s="257">
        <f t="shared" si="94"/>
        <v>230.83499999999998</v>
      </c>
      <c r="CQ58" s="250">
        <f t="shared" si="94"/>
        <v>25.484999999999999</v>
      </c>
      <c r="CR58" s="257">
        <f t="shared" si="94"/>
        <v>84.5</v>
      </c>
      <c r="CS58" s="278">
        <f t="shared" si="95"/>
        <v>11.375000000000002</v>
      </c>
      <c r="CT58" s="289">
        <f t="shared" si="96"/>
        <v>3.33</v>
      </c>
      <c r="CU58" s="257">
        <f t="shared" si="113"/>
        <v>13</v>
      </c>
      <c r="CV58" s="257">
        <f t="shared" si="97"/>
        <v>162.33499999999998</v>
      </c>
      <c r="CW58" s="250">
        <f t="shared" si="97"/>
        <v>32.935000000000002</v>
      </c>
      <c r="CX58" s="250">
        <f t="shared" si="97"/>
        <v>27.305</v>
      </c>
      <c r="CY58" s="257">
        <f t="shared" si="97"/>
        <v>94</v>
      </c>
      <c r="CZ58" s="278">
        <f t="shared" si="98"/>
        <v>-1.8181818181818197</v>
      </c>
      <c r="DA58" s="278">
        <f t="shared" si="99"/>
        <v>4.7425000000000006</v>
      </c>
      <c r="DB58" s="279">
        <f t="shared" si="114"/>
        <v>10</v>
      </c>
    </row>
    <row r="59" spans="1:106" s="280" customFormat="1" ht="11.25" customHeight="1" x14ac:dyDescent="0.25">
      <c r="A59" s="882" t="s">
        <v>16</v>
      </c>
      <c r="B59" s="883"/>
      <c r="C59" s="289">
        <f t="shared" si="57"/>
        <v>5.6050000000000004</v>
      </c>
      <c r="D59" s="257">
        <f t="shared" si="100"/>
        <v>6</v>
      </c>
      <c r="E59" s="257">
        <f t="shared" si="58"/>
        <v>328.33</v>
      </c>
      <c r="F59" s="250">
        <f t="shared" si="58"/>
        <v>2.6150000000000002</v>
      </c>
      <c r="G59" s="250">
        <f t="shared" si="59"/>
        <v>15.279999999999994</v>
      </c>
      <c r="H59" s="289">
        <f t="shared" si="60"/>
        <v>3.7949999999999999</v>
      </c>
      <c r="I59" s="257">
        <f t="shared" si="101"/>
        <v>6</v>
      </c>
      <c r="J59" s="257">
        <f t="shared" si="61"/>
        <v>253.5</v>
      </c>
      <c r="K59" s="250">
        <f t="shared" si="61"/>
        <v>5.165</v>
      </c>
      <c r="L59" s="250">
        <f t="shared" si="61"/>
        <v>26.265000000000001</v>
      </c>
      <c r="M59" s="257">
        <f t="shared" si="61"/>
        <v>79</v>
      </c>
      <c r="N59" s="285">
        <f t="shared" si="62"/>
        <v>7.5714285714285685</v>
      </c>
      <c r="O59" s="250">
        <f t="shared" si="63"/>
        <v>3.9449999999999998</v>
      </c>
      <c r="P59" s="257">
        <f t="shared" si="102"/>
        <v>7</v>
      </c>
      <c r="Q59" s="257">
        <f t="shared" si="64"/>
        <v>225.16500000000002</v>
      </c>
      <c r="R59" s="250">
        <f t="shared" si="64"/>
        <v>3.0650000000000004</v>
      </c>
      <c r="S59" s="250">
        <f t="shared" si="64"/>
        <v>23.815000000000001</v>
      </c>
      <c r="T59" s="257">
        <f t="shared" si="64"/>
        <v>75.164999999999992</v>
      </c>
      <c r="U59" s="285">
        <f t="shared" si="65"/>
        <v>16.125</v>
      </c>
      <c r="V59" s="882" t="s">
        <v>16</v>
      </c>
      <c r="W59" s="884"/>
      <c r="X59" s="289">
        <f t="shared" si="66"/>
        <v>4.085</v>
      </c>
      <c r="Y59" s="257">
        <f t="shared" si="103"/>
        <v>6</v>
      </c>
      <c r="Z59" s="257">
        <f t="shared" si="67"/>
        <v>106.83</v>
      </c>
      <c r="AA59" s="250">
        <f t="shared" si="67"/>
        <v>3.585</v>
      </c>
      <c r="AB59" s="250">
        <f t="shared" si="67"/>
        <v>23.204999999999998</v>
      </c>
      <c r="AC59" s="257">
        <f t="shared" si="67"/>
        <v>82.67</v>
      </c>
      <c r="AD59" s="285">
        <f t="shared" si="68"/>
        <v>5.7272727272727302</v>
      </c>
      <c r="AE59" s="289">
        <f t="shared" si="69"/>
        <v>5.2949999999999999</v>
      </c>
      <c r="AF59" s="257">
        <f t="shared" si="104"/>
        <v>3</v>
      </c>
      <c r="AG59" s="257">
        <f t="shared" si="70"/>
        <v>321.66499999999996</v>
      </c>
      <c r="AH59" s="257">
        <f t="shared" si="70"/>
        <v>167.745</v>
      </c>
      <c r="AI59" s="250">
        <f t="shared" si="70"/>
        <v>25.005000000000003</v>
      </c>
      <c r="AJ59" s="257">
        <f t="shared" si="70"/>
        <v>93.164999999999992</v>
      </c>
      <c r="AK59" s="285">
        <f t="shared" si="71"/>
        <v>-5.371428571428579</v>
      </c>
      <c r="AL59" s="289">
        <f t="shared" si="72"/>
        <v>5</v>
      </c>
      <c r="AM59" s="257">
        <f t="shared" si="105"/>
        <v>7</v>
      </c>
      <c r="AN59" s="257">
        <f t="shared" si="73"/>
        <v>275.17</v>
      </c>
      <c r="AO59" s="250">
        <f t="shared" si="73"/>
        <v>4.3249999999999993</v>
      </c>
      <c r="AP59" s="250">
        <f t="shared" si="73"/>
        <v>27.8</v>
      </c>
      <c r="AQ59" s="257">
        <f t="shared" si="73"/>
        <v>89</v>
      </c>
      <c r="AR59" s="278">
        <f t="shared" si="74"/>
        <v>9.399999999999995</v>
      </c>
      <c r="AS59" s="882" t="s">
        <v>16</v>
      </c>
      <c r="AT59" s="883"/>
      <c r="AU59" s="289">
        <f t="shared" si="75"/>
        <v>6.1750000000000007</v>
      </c>
      <c r="AV59" s="257">
        <f t="shared" si="106"/>
        <v>7</v>
      </c>
      <c r="AW59" s="257">
        <f t="shared" si="76"/>
        <v>348.33</v>
      </c>
      <c r="AX59" s="250">
        <f t="shared" si="76"/>
        <v>3.77</v>
      </c>
      <c r="AY59" s="250">
        <f t="shared" si="76"/>
        <v>23.695</v>
      </c>
      <c r="AZ59" s="257">
        <f t="shared" si="76"/>
        <v>92.164999999999992</v>
      </c>
      <c r="BA59" s="252">
        <f t="shared" si="77"/>
        <v>10.300000000000002</v>
      </c>
      <c r="BB59" s="289">
        <f t="shared" si="78"/>
        <v>6.085</v>
      </c>
      <c r="BC59" s="257">
        <f t="shared" si="107"/>
        <v>4</v>
      </c>
      <c r="BD59" s="257">
        <f t="shared" si="79"/>
        <v>332.33</v>
      </c>
      <c r="BE59" s="250">
        <f t="shared" si="79"/>
        <v>3.8499999999999996</v>
      </c>
      <c r="BF59" s="250">
        <f t="shared" si="79"/>
        <v>24.155000000000001</v>
      </c>
      <c r="BG59" s="257">
        <f t="shared" si="79"/>
        <v>93.5</v>
      </c>
      <c r="BH59" s="252">
        <f t="shared" si="80"/>
        <v>-3.1428571428571432</v>
      </c>
      <c r="BI59" s="289">
        <f t="shared" si="81"/>
        <v>3.61</v>
      </c>
      <c r="BJ59" s="257">
        <f t="shared" si="108"/>
        <v>6</v>
      </c>
      <c r="BK59" s="257">
        <f t="shared" si="82"/>
        <v>284.66499999999996</v>
      </c>
      <c r="BL59" s="250">
        <f t="shared" si="82"/>
        <v>3.3</v>
      </c>
      <c r="BM59" s="250">
        <f t="shared" si="82"/>
        <v>26.44</v>
      </c>
      <c r="BN59" s="257">
        <f t="shared" si="82"/>
        <v>90.83</v>
      </c>
      <c r="BO59" s="278">
        <f t="shared" si="83"/>
        <v>16.36363636363636</v>
      </c>
      <c r="BP59" s="882" t="s">
        <v>16</v>
      </c>
      <c r="BQ59" s="883"/>
      <c r="BR59" s="289">
        <f t="shared" si="84"/>
        <v>5.6899999999999995</v>
      </c>
      <c r="BS59" s="257">
        <f t="shared" si="109"/>
        <v>6</v>
      </c>
      <c r="BT59" s="257">
        <f t="shared" si="85"/>
        <v>310.33500000000004</v>
      </c>
      <c r="BU59" s="250">
        <f t="shared" si="85"/>
        <v>3.7549999999999999</v>
      </c>
      <c r="BV59" s="250">
        <f t="shared" si="85"/>
        <v>23.37</v>
      </c>
      <c r="BW59" s="257">
        <f t="shared" si="85"/>
        <v>96</v>
      </c>
      <c r="BX59" s="252">
        <f t="shared" si="86"/>
        <v>4.1600000000000108</v>
      </c>
      <c r="BY59" s="289">
        <f t="shared" si="87"/>
        <v>6.2949999999999999</v>
      </c>
      <c r="BZ59" s="257">
        <f t="shared" si="110"/>
        <v>12</v>
      </c>
      <c r="CA59" s="257">
        <f t="shared" si="88"/>
        <v>257.16500000000002</v>
      </c>
      <c r="CB59" s="250">
        <f t="shared" si="88"/>
        <v>3.86</v>
      </c>
      <c r="CC59" s="250">
        <f t="shared" si="88"/>
        <v>22.945</v>
      </c>
      <c r="CD59" s="252">
        <f t="shared" si="89"/>
        <v>7.9</v>
      </c>
      <c r="CE59" s="289">
        <f t="shared" si="90"/>
        <v>3.645</v>
      </c>
      <c r="CF59" s="257">
        <f t="shared" si="111"/>
        <v>8</v>
      </c>
      <c r="CG59" s="257">
        <f t="shared" si="91"/>
        <v>243.5</v>
      </c>
      <c r="CH59" s="250">
        <f t="shared" si="91"/>
        <v>24.785</v>
      </c>
      <c r="CI59" s="257">
        <f t="shared" si="91"/>
        <v>83.67</v>
      </c>
      <c r="CJ59" s="252">
        <f t="shared" si="92"/>
        <v>0.1333333333333305</v>
      </c>
      <c r="CK59" s="882" t="s">
        <v>16</v>
      </c>
      <c r="CL59" s="883"/>
      <c r="CM59" s="289">
        <f t="shared" si="93"/>
        <v>5.68</v>
      </c>
      <c r="CN59" s="257">
        <f t="shared" si="112"/>
        <v>2</v>
      </c>
      <c r="CO59" s="257">
        <f t="shared" si="94"/>
        <v>216.33499999999998</v>
      </c>
      <c r="CP59" s="257">
        <f t="shared" si="94"/>
        <v>207.32999999999998</v>
      </c>
      <c r="CQ59" s="250">
        <f t="shared" si="94"/>
        <v>23.380000000000003</v>
      </c>
      <c r="CR59" s="257">
        <f t="shared" si="94"/>
        <v>82.664999999999992</v>
      </c>
      <c r="CS59" s="278">
        <f t="shared" si="95"/>
        <v>6.9999999999999947</v>
      </c>
      <c r="CT59" s="289">
        <f t="shared" si="96"/>
        <v>4.45</v>
      </c>
      <c r="CU59" s="257">
        <f t="shared" si="113"/>
        <v>10</v>
      </c>
      <c r="CV59" s="257">
        <f t="shared" si="97"/>
        <v>241</v>
      </c>
      <c r="CW59" s="250">
        <f t="shared" si="97"/>
        <v>20.25</v>
      </c>
      <c r="CX59" s="250">
        <f t="shared" si="97"/>
        <v>23.494999999999997</v>
      </c>
      <c r="CY59" s="257">
        <f t="shared" si="97"/>
        <v>91</v>
      </c>
      <c r="CZ59" s="278">
        <f t="shared" si="98"/>
        <v>-10</v>
      </c>
      <c r="DA59" s="278">
        <f t="shared" si="99"/>
        <v>4.9539285714285715</v>
      </c>
      <c r="DB59" s="279">
        <f t="shared" si="114"/>
        <v>3</v>
      </c>
    </row>
    <row r="60" spans="1:106" s="280" customFormat="1" ht="11.25" customHeight="1" x14ac:dyDescent="0.25">
      <c r="A60" s="882" t="s">
        <v>56</v>
      </c>
      <c r="B60" s="883"/>
      <c r="C60" s="289">
        <f t="shared" si="57"/>
        <v>5.75</v>
      </c>
      <c r="D60" s="257">
        <f t="shared" si="100"/>
        <v>4</v>
      </c>
      <c r="E60" s="257">
        <f t="shared" si="58"/>
        <v>333.16499999999996</v>
      </c>
      <c r="F60" s="250">
        <f t="shared" si="58"/>
        <v>2.73</v>
      </c>
      <c r="G60" s="250">
        <f t="shared" si="59"/>
        <v>15.200000000000003</v>
      </c>
      <c r="H60" s="289">
        <f t="shared" si="60"/>
        <v>3.95</v>
      </c>
      <c r="I60" s="257">
        <f t="shared" si="101"/>
        <v>3</v>
      </c>
      <c r="J60" s="257">
        <f t="shared" si="61"/>
        <v>257.16499999999996</v>
      </c>
      <c r="K60" s="250">
        <f t="shared" si="61"/>
        <v>5.33</v>
      </c>
      <c r="L60" s="250">
        <f t="shared" si="61"/>
        <v>26.934999999999999</v>
      </c>
      <c r="M60" s="257">
        <f t="shared" si="61"/>
        <v>81.335000000000008</v>
      </c>
      <c r="N60" s="285">
        <f t="shared" si="62"/>
        <v>12.857142857142863</v>
      </c>
      <c r="O60" s="250">
        <f t="shared" si="63"/>
        <v>4.0250000000000004</v>
      </c>
      <c r="P60" s="257">
        <f t="shared" si="102"/>
        <v>5</v>
      </c>
      <c r="Q60" s="257">
        <f t="shared" si="64"/>
        <v>199.5</v>
      </c>
      <c r="R60" s="250">
        <f t="shared" si="64"/>
        <v>3.5150000000000001</v>
      </c>
      <c r="S60" s="250">
        <f t="shared" si="64"/>
        <v>24.234999999999999</v>
      </c>
      <c r="T60" s="257">
        <f t="shared" si="64"/>
        <v>75.335000000000008</v>
      </c>
      <c r="U60" s="285">
        <f t="shared" si="65"/>
        <v>17.125</v>
      </c>
      <c r="V60" s="882" t="s">
        <v>56</v>
      </c>
      <c r="W60" s="884"/>
      <c r="X60" s="289">
        <f t="shared" si="66"/>
        <v>4.1050000000000004</v>
      </c>
      <c r="Y60" s="257">
        <f t="shared" si="103"/>
        <v>5</v>
      </c>
      <c r="Z60" s="257">
        <f t="shared" si="67"/>
        <v>108</v>
      </c>
      <c r="AA60" s="250">
        <f t="shared" si="67"/>
        <v>3.7149999999999999</v>
      </c>
      <c r="AB60" s="250">
        <f t="shared" si="67"/>
        <v>18.78</v>
      </c>
      <c r="AC60" s="257">
        <f t="shared" si="67"/>
        <v>76</v>
      </c>
      <c r="AD60" s="285">
        <f t="shared" si="68"/>
        <v>2.8181818181818148</v>
      </c>
      <c r="AE60" s="289">
        <f t="shared" si="69"/>
        <v>3.5249999999999999</v>
      </c>
      <c r="AF60" s="257">
        <f t="shared" si="104"/>
        <v>17</v>
      </c>
      <c r="AG60" s="257">
        <f t="shared" si="70"/>
        <v>253.33500000000001</v>
      </c>
      <c r="AH60" s="257">
        <f t="shared" si="70"/>
        <v>199.84</v>
      </c>
      <c r="AI60" s="250">
        <f t="shared" si="70"/>
        <v>25.414999999999999</v>
      </c>
      <c r="AJ60" s="257">
        <f t="shared" si="70"/>
        <v>99.5</v>
      </c>
      <c r="AK60" s="285">
        <f t="shared" si="71"/>
        <v>-11.085714285714282</v>
      </c>
      <c r="AL60" s="289">
        <f t="shared" si="72"/>
        <v>5.4350000000000005</v>
      </c>
      <c r="AM60" s="257">
        <f t="shared" si="105"/>
        <v>1</v>
      </c>
      <c r="AN60" s="257">
        <f t="shared" si="73"/>
        <v>317.33</v>
      </c>
      <c r="AO60" s="250">
        <f t="shared" si="73"/>
        <v>5.0299999999999994</v>
      </c>
      <c r="AP60" s="250">
        <f t="shared" si="73"/>
        <v>33.81</v>
      </c>
      <c r="AQ60" s="257">
        <f t="shared" si="73"/>
        <v>87.835000000000008</v>
      </c>
      <c r="AR60" s="278">
        <f t="shared" si="74"/>
        <v>7.7000000000000046</v>
      </c>
      <c r="AS60" s="882" t="s">
        <v>56</v>
      </c>
      <c r="AT60" s="883"/>
      <c r="AU60" s="289">
        <f t="shared" si="75"/>
        <v>6.6449999999999996</v>
      </c>
      <c r="AV60" s="257">
        <f t="shared" si="106"/>
        <v>1</v>
      </c>
      <c r="AW60" s="257">
        <f t="shared" si="76"/>
        <v>329.17</v>
      </c>
      <c r="AX60" s="250">
        <f t="shared" si="76"/>
        <v>5.6649999999999991</v>
      </c>
      <c r="AY60" s="250">
        <f t="shared" si="76"/>
        <v>25.384999999999998</v>
      </c>
      <c r="AZ60" s="257">
        <f t="shared" si="76"/>
        <v>93.164999999999992</v>
      </c>
      <c r="BA60" s="252">
        <f t="shared" si="77"/>
        <v>12.299999999999995</v>
      </c>
      <c r="BB60" s="289">
        <f t="shared" si="78"/>
        <v>5.8100000000000005</v>
      </c>
      <c r="BC60" s="257">
        <f t="shared" si="107"/>
        <v>7</v>
      </c>
      <c r="BD60" s="257">
        <f t="shared" si="79"/>
        <v>307.83</v>
      </c>
      <c r="BE60" s="250">
        <f t="shared" si="79"/>
        <v>5.37</v>
      </c>
      <c r="BF60" s="250">
        <f t="shared" si="79"/>
        <v>25.28</v>
      </c>
      <c r="BG60" s="257">
        <f t="shared" si="79"/>
        <v>94.835000000000008</v>
      </c>
      <c r="BH60" s="252">
        <f t="shared" si="80"/>
        <v>1.3333333333333302</v>
      </c>
      <c r="BI60" s="289">
        <f t="shared" si="81"/>
        <v>3.4</v>
      </c>
      <c r="BJ60" s="257">
        <f t="shared" si="108"/>
        <v>13</v>
      </c>
      <c r="BK60" s="257">
        <f t="shared" si="82"/>
        <v>274.16499999999996</v>
      </c>
      <c r="BL60" s="250">
        <f t="shared" si="82"/>
        <v>3.4550000000000001</v>
      </c>
      <c r="BM60" s="250">
        <f t="shared" si="82"/>
        <v>26.36</v>
      </c>
      <c r="BN60" s="257">
        <f t="shared" si="82"/>
        <v>84.17</v>
      </c>
      <c r="BO60" s="278">
        <f t="shared" si="83"/>
        <v>16.36363636363636</v>
      </c>
      <c r="BP60" s="882" t="s">
        <v>56</v>
      </c>
      <c r="BQ60" s="883"/>
      <c r="BR60" s="289">
        <f t="shared" si="84"/>
        <v>5.9249999999999998</v>
      </c>
      <c r="BS60" s="257">
        <f t="shared" si="109"/>
        <v>1</v>
      </c>
      <c r="BT60" s="257">
        <f t="shared" si="85"/>
        <v>282.33500000000004</v>
      </c>
      <c r="BU60" s="250">
        <f t="shared" si="85"/>
        <v>4.665</v>
      </c>
      <c r="BV60" s="250">
        <f t="shared" si="85"/>
        <v>24.8</v>
      </c>
      <c r="BW60" s="257">
        <f t="shared" si="85"/>
        <v>95.5</v>
      </c>
      <c r="BX60" s="252">
        <f t="shared" si="86"/>
        <v>17.439999999999998</v>
      </c>
      <c r="BY60" s="289">
        <f t="shared" si="87"/>
        <v>6.5949999999999998</v>
      </c>
      <c r="BZ60" s="257">
        <f t="shared" si="110"/>
        <v>7</v>
      </c>
      <c r="CA60" s="257">
        <f t="shared" si="88"/>
        <v>272.66500000000002</v>
      </c>
      <c r="CB60" s="250">
        <f t="shared" si="88"/>
        <v>7.23</v>
      </c>
      <c r="CC60" s="250">
        <f t="shared" si="88"/>
        <v>25.73</v>
      </c>
      <c r="CD60" s="252">
        <f t="shared" si="89"/>
        <v>6.5000000000000036</v>
      </c>
      <c r="CE60" s="289">
        <f t="shared" si="90"/>
        <v>3.6950000000000003</v>
      </c>
      <c r="CF60" s="257">
        <f t="shared" si="111"/>
        <v>7</v>
      </c>
      <c r="CG60" s="257">
        <f t="shared" si="91"/>
        <v>240.5</v>
      </c>
      <c r="CH60" s="250">
        <f t="shared" si="91"/>
        <v>24.75</v>
      </c>
      <c r="CI60" s="257">
        <f t="shared" si="91"/>
        <v>82.33</v>
      </c>
      <c r="CJ60" s="252">
        <f t="shared" si="92"/>
        <v>4.6666666666666679</v>
      </c>
      <c r="CK60" s="882" t="s">
        <v>56</v>
      </c>
      <c r="CL60" s="883"/>
      <c r="CM60" s="289">
        <f t="shared" si="93"/>
        <v>4.4399999999999995</v>
      </c>
      <c r="CN60" s="257">
        <f t="shared" si="112"/>
        <v>15</v>
      </c>
      <c r="CO60" s="257">
        <f t="shared" si="94"/>
        <v>217.16500000000002</v>
      </c>
      <c r="CP60" s="257">
        <f t="shared" si="94"/>
        <v>194.89</v>
      </c>
      <c r="CQ60" s="250">
        <f t="shared" si="94"/>
        <v>28.885000000000002</v>
      </c>
      <c r="CR60" s="257">
        <f t="shared" si="94"/>
        <v>83.835000000000008</v>
      </c>
      <c r="CS60" s="278">
        <f t="shared" si="95"/>
        <v>9.5000000000000089</v>
      </c>
      <c r="CT60" s="289">
        <f t="shared" si="96"/>
        <v>5.34</v>
      </c>
      <c r="CU60" s="257">
        <f t="shared" si="113"/>
        <v>5</v>
      </c>
      <c r="CV60" s="257">
        <f t="shared" si="97"/>
        <v>166</v>
      </c>
      <c r="CW60" s="250">
        <f t="shared" si="97"/>
        <v>39.29</v>
      </c>
      <c r="CX60" s="250">
        <f t="shared" si="97"/>
        <v>30.740000000000002</v>
      </c>
      <c r="CY60" s="257">
        <f t="shared" si="97"/>
        <v>93.5</v>
      </c>
      <c r="CZ60" s="278">
        <f t="shared" si="98"/>
        <v>-0.36363636363636392</v>
      </c>
      <c r="DA60" s="278">
        <f t="shared" si="99"/>
        <v>4.9028571428571421</v>
      </c>
      <c r="DB60" s="279">
        <f t="shared" si="114"/>
        <v>5</v>
      </c>
    </row>
    <row r="61" spans="1:106" s="280" customFormat="1" ht="11.25" customHeight="1" x14ac:dyDescent="0.25">
      <c r="A61" s="882" t="s">
        <v>57</v>
      </c>
      <c r="B61" s="883"/>
      <c r="C61" s="289">
        <f t="shared" si="57"/>
        <v>5.0199999999999996</v>
      </c>
      <c r="D61" s="257">
        <f t="shared" si="100"/>
        <v>17</v>
      </c>
      <c r="E61" s="257">
        <f t="shared" si="58"/>
        <v>277.83500000000004</v>
      </c>
      <c r="F61" s="250">
        <f t="shared" si="58"/>
        <v>2.08</v>
      </c>
      <c r="G61" s="250">
        <f t="shared" si="59"/>
        <v>11.839999999999996</v>
      </c>
      <c r="H61" s="289">
        <f t="shared" si="60"/>
        <v>3.5249999999999999</v>
      </c>
      <c r="I61" s="257">
        <f t="shared" si="101"/>
        <v>11</v>
      </c>
      <c r="J61" s="257">
        <f t="shared" si="61"/>
        <v>237.5</v>
      </c>
      <c r="K61" s="250">
        <f t="shared" si="61"/>
        <v>5.1099999999999994</v>
      </c>
      <c r="L61" s="250">
        <f t="shared" si="61"/>
        <v>24.2</v>
      </c>
      <c r="M61" s="257">
        <f t="shared" si="61"/>
        <v>78.664999999999992</v>
      </c>
      <c r="N61" s="285">
        <f t="shared" si="62"/>
        <v>10.142857142857142</v>
      </c>
      <c r="O61" s="250">
        <f t="shared" si="63"/>
        <v>3.9850000000000003</v>
      </c>
      <c r="P61" s="257">
        <f t="shared" si="102"/>
        <v>6</v>
      </c>
      <c r="Q61" s="257">
        <f t="shared" si="64"/>
        <v>241.66499999999999</v>
      </c>
      <c r="R61" s="250">
        <f t="shared" si="64"/>
        <v>3.7549999999999999</v>
      </c>
      <c r="S61" s="250">
        <f t="shared" si="64"/>
        <v>25.234999999999999</v>
      </c>
      <c r="T61" s="257">
        <f t="shared" si="64"/>
        <v>72.5</v>
      </c>
      <c r="U61" s="285">
        <f t="shared" si="65"/>
        <v>11.625000000000002</v>
      </c>
      <c r="V61" s="882" t="s">
        <v>57</v>
      </c>
      <c r="W61" s="884"/>
      <c r="X61" s="289">
        <f t="shared" si="66"/>
        <v>3.66</v>
      </c>
      <c r="Y61" s="257">
        <f t="shared" si="103"/>
        <v>9</v>
      </c>
      <c r="Z61" s="257">
        <f t="shared" si="67"/>
        <v>109.5</v>
      </c>
      <c r="AA61" s="250">
        <f t="shared" si="67"/>
        <v>3.915</v>
      </c>
      <c r="AB61" s="250">
        <f t="shared" si="67"/>
        <v>19.914999999999999</v>
      </c>
      <c r="AC61" s="257">
        <f t="shared" si="67"/>
        <v>74.664999999999992</v>
      </c>
      <c r="AD61" s="285">
        <f t="shared" si="68"/>
        <v>3.2727272727272716</v>
      </c>
      <c r="AE61" s="289">
        <f t="shared" si="69"/>
        <v>4.7550000000000008</v>
      </c>
      <c r="AF61" s="257">
        <f t="shared" si="104"/>
        <v>6</v>
      </c>
      <c r="AG61" s="257">
        <f t="shared" si="70"/>
        <v>293.33500000000004</v>
      </c>
      <c r="AH61" s="257">
        <f t="shared" si="70"/>
        <v>185.73500000000001</v>
      </c>
      <c r="AI61" s="250">
        <f t="shared" si="70"/>
        <v>33.18</v>
      </c>
      <c r="AJ61" s="257">
        <f t="shared" si="70"/>
        <v>94.67</v>
      </c>
      <c r="AK61" s="285">
        <f t="shared" si="71"/>
        <v>-0.5714285714285694</v>
      </c>
      <c r="AL61" s="289">
        <f t="shared" si="72"/>
        <v>4.96</v>
      </c>
      <c r="AM61" s="257">
        <f t="shared" si="105"/>
        <v>8</v>
      </c>
      <c r="AN61" s="257">
        <f t="shared" si="73"/>
        <v>273.5</v>
      </c>
      <c r="AO61" s="250">
        <f t="shared" si="73"/>
        <v>4.2300000000000004</v>
      </c>
      <c r="AP61" s="250">
        <f t="shared" si="73"/>
        <v>27.405000000000001</v>
      </c>
      <c r="AQ61" s="257">
        <f t="shared" si="73"/>
        <v>86.5</v>
      </c>
      <c r="AR61" s="278">
        <f t="shared" si="74"/>
        <v>9.399999999999995</v>
      </c>
      <c r="AS61" s="882" t="s">
        <v>57</v>
      </c>
      <c r="AT61" s="883"/>
      <c r="AU61" s="289">
        <f t="shared" si="75"/>
        <v>6.23</v>
      </c>
      <c r="AV61" s="257">
        <f t="shared" si="106"/>
        <v>3</v>
      </c>
      <c r="AW61" s="257">
        <f t="shared" si="76"/>
        <v>333.75</v>
      </c>
      <c r="AX61" s="250">
        <f t="shared" si="76"/>
        <v>5.12</v>
      </c>
      <c r="AY61" s="250">
        <f t="shared" si="76"/>
        <v>31.759999999999998</v>
      </c>
      <c r="AZ61" s="257">
        <f t="shared" si="76"/>
        <v>94.33</v>
      </c>
      <c r="BA61" s="252">
        <f t="shared" si="77"/>
        <v>5.2000000000000046</v>
      </c>
      <c r="BB61" s="289">
        <f t="shared" si="78"/>
        <v>5.4550000000000001</v>
      </c>
      <c r="BC61" s="257">
        <f t="shared" si="107"/>
        <v>10</v>
      </c>
      <c r="BD61" s="257">
        <f t="shared" si="79"/>
        <v>318.83500000000004</v>
      </c>
      <c r="BE61" s="250">
        <f t="shared" si="79"/>
        <v>4.625</v>
      </c>
      <c r="BF61" s="250">
        <f t="shared" si="79"/>
        <v>27.84</v>
      </c>
      <c r="BG61" s="257">
        <f t="shared" si="79"/>
        <v>88</v>
      </c>
      <c r="BH61" s="252">
        <f t="shared" si="80"/>
        <v>20.095238095238091</v>
      </c>
      <c r="BI61" s="289">
        <f t="shared" si="81"/>
        <v>3.5549999999999997</v>
      </c>
      <c r="BJ61" s="257">
        <f t="shared" si="108"/>
        <v>9</v>
      </c>
      <c r="BK61" s="257">
        <f t="shared" si="82"/>
        <v>270.17</v>
      </c>
      <c r="BL61" s="250">
        <f t="shared" si="82"/>
        <v>3.05</v>
      </c>
      <c r="BM61" s="250">
        <f t="shared" si="82"/>
        <v>26.36</v>
      </c>
      <c r="BN61" s="257">
        <f t="shared" si="82"/>
        <v>95.164999999999992</v>
      </c>
      <c r="BO61" s="278">
        <f t="shared" si="83"/>
        <v>16.454545454545453</v>
      </c>
      <c r="BP61" s="882" t="s">
        <v>57</v>
      </c>
      <c r="BQ61" s="883"/>
      <c r="BR61" s="289">
        <f t="shared" si="84"/>
        <v>5.2350000000000003</v>
      </c>
      <c r="BS61" s="257">
        <f t="shared" si="109"/>
        <v>16</v>
      </c>
      <c r="BT61" s="257">
        <f t="shared" si="85"/>
        <v>276.5</v>
      </c>
      <c r="BU61" s="250">
        <f t="shared" si="85"/>
        <v>3.88</v>
      </c>
      <c r="BV61" s="250">
        <f t="shared" si="85"/>
        <v>31.65</v>
      </c>
      <c r="BW61" s="257">
        <f t="shared" si="85"/>
        <v>92.5</v>
      </c>
      <c r="BX61" s="252">
        <f t="shared" si="86"/>
        <v>9.4399999999999977</v>
      </c>
      <c r="BY61" s="289">
        <f t="shared" si="87"/>
        <v>7.2149999999999999</v>
      </c>
      <c r="BZ61" s="257">
        <f t="shared" si="110"/>
        <v>1</v>
      </c>
      <c r="CA61" s="257">
        <f t="shared" si="88"/>
        <v>318.83500000000004</v>
      </c>
      <c r="CB61" s="250">
        <f t="shared" si="88"/>
        <v>5.2949999999999999</v>
      </c>
      <c r="CC61" s="250">
        <f t="shared" si="88"/>
        <v>32.385000000000005</v>
      </c>
      <c r="CD61" s="252">
        <f t="shared" si="89"/>
        <v>11.099999999999994</v>
      </c>
      <c r="CE61" s="289">
        <f t="shared" si="90"/>
        <v>3.44</v>
      </c>
      <c r="CF61" s="257">
        <f t="shared" si="111"/>
        <v>13</v>
      </c>
      <c r="CG61" s="257">
        <f t="shared" si="91"/>
        <v>223.33499999999998</v>
      </c>
      <c r="CH61" s="250">
        <f t="shared" si="91"/>
        <v>24.479999999999997</v>
      </c>
      <c r="CI61" s="257">
        <f t="shared" si="91"/>
        <v>78</v>
      </c>
      <c r="CJ61" s="252">
        <f t="shared" si="92"/>
        <v>5.0666666666666655</v>
      </c>
      <c r="CK61" s="882" t="s">
        <v>57</v>
      </c>
      <c r="CL61" s="883"/>
      <c r="CM61" s="289">
        <f t="shared" si="93"/>
        <v>5.3100000000000005</v>
      </c>
      <c r="CN61" s="257">
        <f t="shared" si="112"/>
        <v>7</v>
      </c>
      <c r="CO61" s="257">
        <f t="shared" si="94"/>
        <v>204.5</v>
      </c>
      <c r="CP61" s="257">
        <f t="shared" si="94"/>
        <v>214.61</v>
      </c>
      <c r="CQ61" s="250">
        <f t="shared" si="94"/>
        <v>32.450000000000003</v>
      </c>
      <c r="CR61" s="257">
        <f t="shared" si="94"/>
        <v>85</v>
      </c>
      <c r="CS61" s="278">
        <f t="shared" si="95"/>
        <v>7.9999999999999964</v>
      </c>
      <c r="CT61" s="289">
        <f t="shared" si="96"/>
        <v>5.15</v>
      </c>
      <c r="CU61" s="257">
        <f t="shared" si="113"/>
        <v>8</v>
      </c>
      <c r="CV61" s="257">
        <f t="shared" si="97"/>
        <v>198.5</v>
      </c>
      <c r="CW61" s="250">
        <f t="shared" si="97"/>
        <v>27.405000000000001</v>
      </c>
      <c r="CX61" s="250">
        <f t="shared" si="97"/>
        <v>33.504999999999995</v>
      </c>
      <c r="CY61" s="257">
        <f t="shared" si="97"/>
        <v>96.17</v>
      </c>
      <c r="CZ61" s="278">
        <f t="shared" si="98"/>
        <v>-0.72727272727272785</v>
      </c>
      <c r="DA61" s="278">
        <f t="shared" si="99"/>
        <v>4.8210714285714289</v>
      </c>
      <c r="DB61" s="279">
        <f t="shared" si="114"/>
        <v>8</v>
      </c>
    </row>
    <row r="62" spans="1:106" s="280" customFormat="1" ht="11.25" customHeight="1" x14ac:dyDescent="0.25">
      <c r="A62" s="882" t="s">
        <v>58</v>
      </c>
      <c r="B62" s="883"/>
      <c r="C62" s="289">
        <f t="shared" si="57"/>
        <v>6.2050000000000001</v>
      </c>
      <c r="D62" s="257">
        <f t="shared" si="100"/>
        <v>1</v>
      </c>
      <c r="E62" s="257">
        <f t="shared" si="58"/>
        <v>349.66499999999996</v>
      </c>
      <c r="F62" s="250">
        <f t="shared" si="58"/>
        <v>2.9299999999999997</v>
      </c>
      <c r="G62" s="250">
        <f t="shared" si="59"/>
        <v>20.239999999999995</v>
      </c>
      <c r="H62" s="289">
        <f t="shared" si="60"/>
        <v>3.4649999999999999</v>
      </c>
      <c r="I62" s="257">
        <f t="shared" si="101"/>
        <v>13</v>
      </c>
      <c r="J62" s="257">
        <f t="shared" si="61"/>
        <v>237.16500000000002</v>
      </c>
      <c r="K62" s="250">
        <f t="shared" si="61"/>
        <v>4.4400000000000004</v>
      </c>
      <c r="L62" s="250">
        <f t="shared" si="61"/>
        <v>24.200000000000003</v>
      </c>
      <c r="M62" s="257">
        <f t="shared" si="61"/>
        <v>83.5</v>
      </c>
      <c r="N62" s="285">
        <f t="shared" si="62"/>
        <v>6.7142857142857171</v>
      </c>
      <c r="O62" s="250">
        <f t="shared" si="63"/>
        <v>4.2249999999999996</v>
      </c>
      <c r="P62" s="257">
        <f t="shared" si="102"/>
        <v>2</v>
      </c>
      <c r="Q62" s="257">
        <f t="shared" si="64"/>
        <v>253.83499999999998</v>
      </c>
      <c r="R62" s="250">
        <f t="shared" si="64"/>
        <v>3.36</v>
      </c>
      <c r="S62" s="250">
        <f t="shared" si="64"/>
        <v>26.684999999999999</v>
      </c>
      <c r="T62" s="257">
        <f t="shared" si="64"/>
        <v>74</v>
      </c>
      <c r="U62" s="285">
        <f t="shared" si="65"/>
        <v>15.125</v>
      </c>
      <c r="V62" s="882" t="s">
        <v>58</v>
      </c>
      <c r="W62" s="884"/>
      <c r="X62" s="289">
        <f t="shared" si="66"/>
        <v>3.61</v>
      </c>
      <c r="Y62" s="257">
        <f t="shared" si="103"/>
        <v>10</v>
      </c>
      <c r="Z62" s="257">
        <f t="shared" si="67"/>
        <v>106.83</v>
      </c>
      <c r="AA62" s="250">
        <f t="shared" si="67"/>
        <v>3.5300000000000002</v>
      </c>
      <c r="AB62" s="250">
        <f t="shared" si="67"/>
        <v>20.934999999999999</v>
      </c>
      <c r="AC62" s="257">
        <f t="shared" si="67"/>
        <v>79</v>
      </c>
      <c r="AD62" s="285">
        <f t="shared" si="68"/>
        <v>1.0909090909090917</v>
      </c>
      <c r="AE62" s="289">
        <f t="shared" si="69"/>
        <v>4.4950000000000001</v>
      </c>
      <c r="AF62" s="257">
        <f t="shared" si="104"/>
        <v>10</v>
      </c>
      <c r="AG62" s="257">
        <f t="shared" si="70"/>
        <v>285</v>
      </c>
      <c r="AH62" s="257">
        <f t="shared" si="70"/>
        <v>136.10000000000002</v>
      </c>
      <c r="AI62" s="250">
        <f t="shared" si="70"/>
        <v>23.765000000000001</v>
      </c>
      <c r="AJ62" s="257">
        <f t="shared" si="70"/>
        <v>94.17</v>
      </c>
      <c r="AK62" s="285">
        <f t="shared" si="71"/>
        <v>5.6000000000000023</v>
      </c>
      <c r="AL62" s="289">
        <f t="shared" si="72"/>
        <v>5.0350000000000001</v>
      </c>
      <c r="AM62" s="257">
        <f t="shared" si="105"/>
        <v>6</v>
      </c>
      <c r="AN62" s="257">
        <f t="shared" si="73"/>
        <v>288.5</v>
      </c>
      <c r="AO62" s="250">
        <f t="shared" si="73"/>
        <v>4.5350000000000001</v>
      </c>
      <c r="AP62" s="250">
        <f t="shared" si="73"/>
        <v>27.82</v>
      </c>
      <c r="AQ62" s="257">
        <f t="shared" si="73"/>
        <v>89.335000000000008</v>
      </c>
      <c r="AR62" s="278">
        <f t="shared" si="74"/>
        <v>9.1000000000000014</v>
      </c>
      <c r="AS62" s="882" t="s">
        <v>58</v>
      </c>
      <c r="AT62" s="883"/>
      <c r="AU62" s="289">
        <f t="shared" si="75"/>
        <v>5.52</v>
      </c>
      <c r="AV62" s="257">
        <f t="shared" si="106"/>
        <v>15</v>
      </c>
      <c r="AW62" s="257">
        <f t="shared" si="76"/>
        <v>340.08500000000004</v>
      </c>
      <c r="AX62" s="250">
        <f t="shared" si="76"/>
        <v>3.54</v>
      </c>
      <c r="AY62" s="250">
        <f t="shared" si="76"/>
        <v>22.274999999999999</v>
      </c>
      <c r="AZ62" s="257">
        <f t="shared" si="76"/>
        <v>86.335000000000008</v>
      </c>
      <c r="BA62" s="252">
        <f t="shared" si="77"/>
        <v>3.6000000000000032</v>
      </c>
      <c r="BB62" s="289">
        <f t="shared" si="78"/>
        <v>5.0250000000000004</v>
      </c>
      <c r="BC62" s="257">
        <f t="shared" si="107"/>
        <v>12</v>
      </c>
      <c r="BD62" s="257">
        <f t="shared" si="79"/>
        <v>316.33500000000004</v>
      </c>
      <c r="BE62" s="250">
        <f t="shared" si="79"/>
        <v>3.7299999999999995</v>
      </c>
      <c r="BF62" s="250">
        <f t="shared" si="79"/>
        <v>23.125</v>
      </c>
      <c r="BG62" s="257">
        <f t="shared" si="79"/>
        <v>95.835000000000008</v>
      </c>
      <c r="BH62" s="252">
        <f t="shared" si="80"/>
        <v>4.6666666666666599</v>
      </c>
      <c r="BI62" s="289">
        <f t="shared" si="81"/>
        <v>3.3849999999999998</v>
      </c>
      <c r="BJ62" s="257">
        <f t="shared" si="108"/>
        <v>14</v>
      </c>
      <c r="BK62" s="257">
        <f t="shared" si="82"/>
        <v>263.67</v>
      </c>
      <c r="BL62" s="250">
        <f t="shared" si="82"/>
        <v>3.17</v>
      </c>
      <c r="BM62" s="250">
        <f t="shared" si="82"/>
        <v>26.369999999999997</v>
      </c>
      <c r="BN62" s="257">
        <f t="shared" si="82"/>
        <v>84.5</v>
      </c>
      <c r="BO62" s="278">
        <f t="shared" si="83"/>
        <v>16.454545454545453</v>
      </c>
      <c r="BP62" s="882" t="s">
        <v>58</v>
      </c>
      <c r="BQ62" s="883"/>
      <c r="BR62" s="289">
        <f t="shared" si="84"/>
        <v>5.3550000000000004</v>
      </c>
      <c r="BS62" s="257">
        <f t="shared" si="109"/>
        <v>12</v>
      </c>
      <c r="BT62" s="257">
        <f t="shared" si="85"/>
        <v>273.66499999999996</v>
      </c>
      <c r="BU62" s="250">
        <f t="shared" si="85"/>
        <v>3.84</v>
      </c>
      <c r="BV62" s="250">
        <f t="shared" si="85"/>
        <v>22.07</v>
      </c>
      <c r="BW62" s="257">
        <f t="shared" si="85"/>
        <v>98</v>
      </c>
      <c r="BX62" s="252">
        <f t="shared" si="86"/>
        <v>6.5599999999999881</v>
      </c>
      <c r="BY62" s="289">
        <f t="shared" si="87"/>
        <v>6.0850000000000009</v>
      </c>
      <c r="BZ62" s="257">
        <f t="shared" si="110"/>
        <v>17</v>
      </c>
      <c r="CA62" s="257">
        <f t="shared" si="88"/>
        <v>208.83499999999998</v>
      </c>
      <c r="CB62" s="250">
        <f t="shared" si="88"/>
        <v>3.3449999999999998</v>
      </c>
      <c r="CC62" s="250">
        <f t="shared" si="88"/>
        <v>22.685000000000002</v>
      </c>
      <c r="CD62" s="252">
        <f t="shared" si="89"/>
        <v>12.1</v>
      </c>
      <c r="CE62" s="289">
        <f t="shared" si="90"/>
        <v>4.0150000000000006</v>
      </c>
      <c r="CF62" s="257">
        <f t="shared" si="111"/>
        <v>2</v>
      </c>
      <c r="CG62" s="257">
        <f t="shared" si="91"/>
        <v>257</v>
      </c>
      <c r="CH62" s="250">
        <f t="shared" si="91"/>
        <v>24.865000000000002</v>
      </c>
      <c r="CI62" s="257">
        <f t="shared" si="91"/>
        <v>82.33</v>
      </c>
      <c r="CJ62" s="252">
        <f t="shared" si="92"/>
        <v>3.6000000000000059</v>
      </c>
      <c r="CK62" s="882" t="s">
        <v>58</v>
      </c>
      <c r="CL62" s="883"/>
      <c r="CM62" s="289">
        <f t="shared" si="93"/>
        <v>4.7699999999999996</v>
      </c>
      <c r="CN62" s="257">
        <f t="shared" si="112"/>
        <v>11</v>
      </c>
      <c r="CO62" s="257">
        <f t="shared" si="94"/>
        <v>190.16500000000002</v>
      </c>
      <c r="CP62" s="257">
        <f t="shared" si="94"/>
        <v>239</v>
      </c>
      <c r="CQ62" s="250">
        <f t="shared" si="94"/>
        <v>23.25</v>
      </c>
      <c r="CR62" s="257">
        <f t="shared" si="94"/>
        <v>82.67</v>
      </c>
      <c r="CS62" s="278">
        <f t="shared" si="95"/>
        <v>24.5</v>
      </c>
      <c r="CT62" s="289">
        <f t="shared" si="96"/>
        <v>4.3599999999999994</v>
      </c>
      <c r="CU62" s="257">
        <f t="shared" si="113"/>
        <v>11</v>
      </c>
      <c r="CV62" s="257">
        <f t="shared" si="97"/>
        <v>226.16500000000002</v>
      </c>
      <c r="CW62" s="250">
        <f t="shared" si="97"/>
        <v>24.625</v>
      </c>
      <c r="CX62" s="250">
        <f t="shared" si="97"/>
        <v>21.8</v>
      </c>
      <c r="CY62" s="257">
        <f t="shared" si="97"/>
        <v>93.335000000000008</v>
      </c>
      <c r="CZ62" s="278">
        <f t="shared" si="98"/>
        <v>1.8181818181818197</v>
      </c>
      <c r="DA62" s="278">
        <f t="shared" si="99"/>
        <v>4.6821428571428561</v>
      </c>
      <c r="DB62" s="279">
        <f t="shared" si="114"/>
        <v>11</v>
      </c>
    </row>
    <row r="63" spans="1:106" s="280" customFormat="1" ht="11.25" customHeight="1" x14ac:dyDescent="0.25">
      <c r="A63" s="882" t="s">
        <v>59</v>
      </c>
      <c r="B63" s="883"/>
      <c r="C63" s="289">
        <f t="shared" si="57"/>
        <v>5.6050000000000004</v>
      </c>
      <c r="D63" s="257">
        <f t="shared" si="100"/>
        <v>6</v>
      </c>
      <c r="E63" s="257">
        <f t="shared" si="58"/>
        <v>331.16499999999996</v>
      </c>
      <c r="F63" s="250">
        <f t="shared" si="58"/>
        <v>2.7</v>
      </c>
      <c r="G63" s="250">
        <f t="shared" si="59"/>
        <v>15.440000000000005</v>
      </c>
      <c r="H63" s="289">
        <f t="shared" si="60"/>
        <v>3.9299999999999997</v>
      </c>
      <c r="I63" s="257">
        <f t="shared" si="101"/>
        <v>4</v>
      </c>
      <c r="J63" s="257">
        <f t="shared" si="61"/>
        <v>257.83</v>
      </c>
      <c r="K63" s="250">
        <f t="shared" si="61"/>
        <v>5.2750000000000004</v>
      </c>
      <c r="L63" s="250">
        <f t="shared" si="61"/>
        <v>27.164999999999999</v>
      </c>
      <c r="M63" s="257">
        <f t="shared" si="61"/>
        <v>80.83</v>
      </c>
      <c r="N63" s="285">
        <f t="shared" si="62"/>
        <v>8.2857142857142794</v>
      </c>
      <c r="O63" s="250">
        <f t="shared" si="63"/>
        <v>3.7249999999999996</v>
      </c>
      <c r="P63" s="257">
        <f t="shared" si="102"/>
        <v>12</v>
      </c>
      <c r="Q63" s="257">
        <f t="shared" si="64"/>
        <v>226.5</v>
      </c>
      <c r="R63" s="250">
        <f t="shared" si="64"/>
        <v>3.7249999999999996</v>
      </c>
      <c r="S63" s="250">
        <f t="shared" si="64"/>
        <v>19.865000000000002</v>
      </c>
      <c r="T63" s="257">
        <f t="shared" si="64"/>
        <v>73.5</v>
      </c>
      <c r="U63" s="285">
        <f t="shared" si="65"/>
        <v>11.125000000000002</v>
      </c>
      <c r="V63" s="882" t="s">
        <v>59</v>
      </c>
      <c r="W63" s="884"/>
      <c r="X63" s="289">
        <f t="shared" si="66"/>
        <v>2.7149999999999999</v>
      </c>
      <c r="Y63" s="257">
        <f t="shared" si="103"/>
        <v>17</v>
      </c>
      <c r="Z63" s="257">
        <f t="shared" si="67"/>
        <v>98.335000000000008</v>
      </c>
      <c r="AA63" s="250">
        <f t="shared" si="67"/>
        <v>3.3650000000000002</v>
      </c>
      <c r="AB63" s="250">
        <f t="shared" si="67"/>
        <v>19.350000000000001</v>
      </c>
      <c r="AC63" s="257">
        <f t="shared" si="67"/>
        <v>77</v>
      </c>
      <c r="AD63" s="285">
        <f t="shared" si="68"/>
        <v>3.5454545454545463</v>
      </c>
      <c r="AE63" s="289">
        <f t="shared" si="69"/>
        <v>3.665</v>
      </c>
      <c r="AF63" s="257">
        <f t="shared" si="104"/>
        <v>16</v>
      </c>
      <c r="AG63" s="257">
        <f t="shared" si="70"/>
        <v>276.66500000000002</v>
      </c>
      <c r="AH63" s="257">
        <f t="shared" si="70"/>
        <v>185.16</v>
      </c>
      <c r="AI63" s="250">
        <f t="shared" si="70"/>
        <v>26.045000000000002</v>
      </c>
      <c r="AJ63" s="257">
        <f t="shared" si="70"/>
        <v>94.67</v>
      </c>
      <c r="AK63" s="285">
        <f t="shared" si="71"/>
        <v>2.6285714285714286</v>
      </c>
      <c r="AL63" s="289">
        <f t="shared" si="72"/>
        <v>5.17</v>
      </c>
      <c r="AM63" s="257">
        <f t="shared" si="105"/>
        <v>4</v>
      </c>
      <c r="AN63" s="257">
        <f t="shared" si="73"/>
        <v>294.17</v>
      </c>
      <c r="AO63" s="250">
        <f t="shared" si="73"/>
        <v>4.71</v>
      </c>
      <c r="AP63" s="250">
        <f t="shared" si="73"/>
        <v>28.045000000000002</v>
      </c>
      <c r="AQ63" s="257">
        <f t="shared" si="73"/>
        <v>87.5</v>
      </c>
      <c r="AR63" s="278">
        <f t="shared" si="74"/>
        <v>7.7999999999999936</v>
      </c>
      <c r="AS63" s="882" t="s">
        <v>59</v>
      </c>
      <c r="AT63" s="883"/>
      <c r="AU63" s="289">
        <f t="shared" si="75"/>
        <v>5.38</v>
      </c>
      <c r="AV63" s="257">
        <f t="shared" si="106"/>
        <v>17</v>
      </c>
      <c r="AW63" s="257">
        <f t="shared" si="76"/>
        <v>326.5</v>
      </c>
      <c r="AX63" s="250">
        <f t="shared" si="76"/>
        <v>4.5149999999999997</v>
      </c>
      <c r="AY63" s="250">
        <f t="shared" si="76"/>
        <v>26.17</v>
      </c>
      <c r="AZ63" s="257">
        <f t="shared" si="76"/>
        <v>95.335000000000008</v>
      </c>
      <c r="BA63" s="252">
        <f t="shared" si="77"/>
        <v>1.6000000000000014</v>
      </c>
      <c r="BB63" s="289">
        <f t="shared" si="78"/>
        <v>5.77</v>
      </c>
      <c r="BC63" s="257">
        <f t="shared" si="107"/>
        <v>8</v>
      </c>
      <c r="BD63" s="257">
        <f t="shared" si="79"/>
        <v>302.83</v>
      </c>
      <c r="BE63" s="250">
        <f t="shared" si="79"/>
        <v>4.0600000000000005</v>
      </c>
      <c r="BF63" s="250">
        <f t="shared" si="79"/>
        <v>21.9</v>
      </c>
      <c r="BG63" s="257">
        <f t="shared" si="79"/>
        <v>94.835000000000008</v>
      </c>
      <c r="BH63" s="252">
        <f t="shared" si="80"/>
        <v>-1.71428571428572</v>
      </c>
      <c r="BI63" s="289">
        <f t="shared" si="81"/>
        <v>3.665</v>
      </c>
      <c r="BJ63" s="257">
        <f t="shared" si="108"/>
        <v>4</v>
      </c>
      <c r="BK63" s="257">
        <f t="shared" si="82"/>
        <v>279.67</v>
      </c>
      <c r="BL63" s="250">
        <f t="shared" si="82"/>
        <v>3.24</v>
      </c>
      <c r="BM63" s="250">
        <f t="shared" si="82"/>
        <v>26.355</v>
      </c>
      <c r="BN63" s="257">
        <f t="shared" si="82"/>
        <v>92.164999999999992</v>
      </c>
      <c r="BO63" s="278">
        <f t="shared" si="83"/>
        <v>18.27272727272727</v>
      </c>
      <c r="BP63" s="882" t="s">
        <v>59</v>
      </c>
      <c r="BQ63" s="883"/>
      <c r="BR63" s="289">
        <f t="shared" si="84"/>
        <v>5.35</v>
      </c>
      <c r="BS63" s="257">
        <f t="shared" si="109"/>
        <v>13</v>
      </c>
      <c r="BT63" s="257">
        <f t="shared" si="85"/>
        <v>316.33</v>
      </c>
      <c r="BU63" s="250">
        <f t="shared" si="85"/>
        <v>3.62</v>
      </c>
      <c r="BV63" s="250">
        <f t="shared" si="85"/>
        <v>24.65</v>
      </c>
      <c r="BW63" s="257">
        <f t="shared" si="85"/>
        <v>94.664999999999992</v>
      </c>
      <c r="BX63" s="252">
        <f t="shared" si="86"/>
        <v>9.2800000000000011</v>
      </c>
      <c r="BY63" s="289">
        <f t="shared" si="87"/>
        <v>6.7650000000000006</v>
      </c>
      <c r="BZ63" s="257">
        <f t="shared" si="110"/>
        <v>4</v>
      </c>
      <c r="CA63" s="257">
        <f t="shared" si="88"/>
        <v>291.67</v>
      </c>
      <c r="CB63" s="250">
        <f t="shared" si="88"/>
        <v>4.6899999999999995</v>
      </c>
      <c r="CC63" s="250">
        <f t="shared" si="88"/>
        <v>25.875</v>
      </c>
      <c r="CD63" s="252">
        <f t="shared" si="89"/>
        <v>8.5000000000000053</v>
      </c>
      <c r="CE63" s="289">
        <f t="shared" si="90"/>
        <v>3.585</v>
      </c>
      <c r="CF63" s="257">
        <f t="shared" si="111"/>
        <v>10</v>
      </c>
      <c r="CG63" s="257">
        <f t="shared" si="91"/>
        <v>235</v>
      </c>
      <c r="CH63" s="250">
        <f t="shared" si="91"/>
        <v>24.799999999999997</v>
      </c>
      <c r="CI63" s="257">
        <f t="shared" si="91"/>
        <v>79.164999999999992</v>
      </c>
      <c r="CJ63" s="252">
        <f t="shared" si="92"/>
        <v>6.2666666666666631</v>
      </c>
      <c r="CK63" s="882" t="s">
        <v>59</v>
      </c>
      <c r="CL63" s="883"/>
      <c r="CM63" s="289">
        <f t="shared" si="93"/>
        <v>4.34</v>
      </c>
      <c r="CN63" s="257">
        <f t="shared" si="112"/>
        <v>16</v>
      </c>
      <c r="CO63" s="257">
        <f t="shared" si="94"/>
        <v>207.66500000000002</v>
      </c>
      <c r="CP63" s="257">
        <f t="shared" si="94"/>
        <v>246.38499999999999</v>
      </c>
      <c r="CQ63" s="250">
        <f t="shared" si="94"/>
        <v>26.164999999999999</v>
      </c>
      <c r="CR63" s="257">
        <f t="shared" si="94"/>
        <v>82.67</v>
      </c>
      <c r="CS63" s="278">
        <f t="shared" si="95"/>
        <v>14.500000000000002</v>
      </c>
      <c r="CT63" s="289">
        <f t="shared" si="96"/>
        <v>3.2800000000000002</v>
      </c>
      <c r="CU63" s="257">
        <f t="shared" si="113"/>
        <v>14</v>
      </c>
      <c r="CV63" s="257">
        <f t="shared" si="97"/>
        <v>198.33</v>
      </c>
      <c r="CW63" s="250">
        <f t="shared" si="97"/>
        <v>32.200000000000003</v>
      </c>
      <c r="CX63" s="250">
        <f t="shared" si="97"/>
        <v>27.234999999999999</v>
      </c>
      <c r="CY63" s="257">
        <f t="shared" si="97"/>
        <v>93.164999999999992</v>
      </c>
      <c r="CZ63" s="278">
        <f t="shared" si="98"/>
        <v>1.8181818181818159</v>
      </c>
      <c r="DA63" s="278">
        <f t="shared" si="99"/>
        <v>4.4960714285714287</v>
      </c>
      <c r="DB63" s="279">
        <f t="shared" si="114"/>
        <v>13</v>
      </c>
    </row>
    <row r="64" spans="1:106" s="280" customFormat="1" ht="11.25" customHeight="1" x14ac:dyDescent="0.25">
      <c r="A64" s="882" t="s">
        <v>99</v>
      </c>
      <c r="B64" s="883"/>
      <c r="C64" s="289">
        <f t="shared" si="57"/>
        <v>5.0350000000000001</v>
      </c>
      <c r="D64" s="257">
        <f t="shared" si="100"/>
        <v>16</v>
      </c>
      <c r="E64" s="257">
        <f t="shared" si="58"/>
        <v>282.16500000000002</v>
      </c>
      <c r="F64" s="250">
        <f t="shared" si="58"/>
        <v>2.0949999999999998</v>
      </c>
      <c r="G64" s="250">
        <f t="shared" si="59"/>
        <v>13.840000000000003</v>
      </c>
      <c r="H64" s="289">
        <f t="shared" si="60"/>
        <v>3.75</v>
      </c>
      <c r="I64" s="257">
        <f t="shared" si="101"/>
        <v>7</v>
      </c>
      <c r="J64" s="257">
        <f t="shared" si="61"/>
        <v>248</v>
      </c>
      <c r="K64" s="250">
        <f t="shared" si="61"/>
        <v>4.9949999999999992</v>
      </c>
      <c r="L64" s="250">
        <f t="shared" si="61"/>
        <v>25.4</v>
      </c>
      <c r="M64" s="257">
        <f t="shared" si="61"/>
        <v>83.335000000000008</v>
      </c>
      <c r="N64" s="285">
        <f t="shared" si="62"/>
        <v>11.428571428571432</v>
      </c>
      <c r="O64" s="250">
        <f t="shared" si="63"/>
        <v>3.88</v>
      </c>
      <c r="P64" s="257">
        <f t="shared" si="102"/>
        <v>9</v>
      </c>
      <c r="Q64" s="257">
        <f t="shared" si="64"/>
        <v>203</v>
      </c>
      <c r="R64" s="250">
        <f t="shared" si="64"/>
        <v>3.2800000000000002</v>
      </c>
      <c r="S64" s="250">
        <f t="shared" si="64"/>
        <v>24.765000000000001</v>
      </c>
      <c r="T64" s="257">
        <f t="shared" si="64"/>
        <v>75.335000000000008</v>
      </c>
      <c r="U64" s="285">
        <f t="shared" si="65"/>
        <v>9.4999999999999982</v>
      </c>
      <c r="V64" s="882" t="s">
        <v>99</v>
      </c>
      <c r="W64" s="884"/>
      <c r="X64" s="289">
        <f t="shared" si="66"/>
        <v>2.8250000000000002</v>
      </c>
      <c r="Y64" s="257">
        <f t="shared" si="103"/>
        <v>16</v>
      </c>
      <c r="Z64" s="257">
        <f t="shared" si="67"/>
        <v>102</v>
      </c>
      <c r="AA64" s="250">
        <f t="shared" si="67"/>
        <v>3.32</v>
      </c>
      <c r="AB64" s="250">
        <f t="shared" si="67"/>
        <v>22.535</v>
      </c>
      <c r="AC64" s="257">
        <f t="shared" si="67"/>
        <v>74.164999999999992</v>
      </c>
      <c r="AD64" s="285">
        <f t="shared" si="68"/>
        <v>10.272727272727275</v>
      </c>
      <c r="AE64" s="289">
        <f t="shared" si="69"/>
        <v>4.46</v>
      </c>
      <c r="AF64" s="257">
        <f t="shared" si="104"/>
        <v>11</v>
      </c>
      <c r="AG64" s="257">
        <f t="shared" si="70"/>
        <v>286.66499999999996</v>
      </c>
      <c r="AH64" s="257">
        <f t="shared" si="70"/>
        <v>183.215</v>
      </c>
      <c r="AI64" s="250">
        <f t="shared" si="70"/>
        <v>28.439999999999998</v>
      </c>
      <c r="AJ64" s="257">
        <f t="shared" si="70"/>
        <v>94.5</v>
      </c>
      <c r="AK64" s="285">
        <f t="shared" si="71"/>
        <v>1.3714285714285626</v>
      </c>
      <c r="AL64" s="289">
        <f t="shared" si="72"/>
        <v>5.3049999999999997</v>
      </c>
      <c r="AM64" s="257">
        <f t="shared" si="105"/>
        <v>2</v>
      </c>
      <c r="AN64" s="257">
        <f t="shared" si="73"/>
        <v>301.5</v>
      </c>
      <c r="AO64" s="250">
        <f t="shared" si="73"/>
        <v>4.8849999999999998</v>
      </c>
      <c r="AP64" s="250">
        <f t="shared" si="73"/>
        <v>29.700000000000003</v>
      </c>
      <c r="AQ64" s="257">
        <f t="shared" si="73"/>
        <v>91.5</v>
      </c>
      <c r="AR64" s="278">
        <f t="shared" si="74"/>
        <v>8.3000000000000007</v>
      </c>
      <c r="AS64" s="882" t="s">
        <v>99</v>
      </c>
      <c r="AT64" s="883"/>
      <c r="AU64" s="289">
        <f t="shared" si="75"/>
        <v>5.6999999999999993</v>
      </c>
      <c r="AV64" s="257">
        <f t="shared" si="106"/>
        <v>13</v>
      </c>
      <c r="AW64" s="257">
        <f t="shared" si="76"/>
        <v>340.42</v>
      </c>
      <c r="AX64" s="250">
        <f t="shared" si="76"/>
        <v>4.2300000000000004</v>
      </c>
      <c r="AY64" s="250">
        <f t="shared" si="76"/>
        <v>26.939999999999998</v>
      </c>
      <c r="AZ64" s="257">
        <f t="shared" si="76"/>
        <v>104.5</v>
      </c>
      <c r="BA64" s="252">
        <f t="shared" si="77"/>
        <v>2.8000000000000025</v>
      </c>
      <c r="BB64" s="289">
        <f t="shared" si="78"/>
        <v>7.0449999999999999</v>
      </c>
      <c r="BC64" s="257">
        <f t="shared" si="107"/>
        <v>1</v>
      </c>
      <c r="BD64" s="257">
        <f t="shared" si="79"/>
        <v>314</v>
      </c>
      <c r="BE64" s="250">
        <f t="shared" si="79"/>
        <v>4.8100000000000005</v>
      </c>
      <c r="BF64" s="250">
        <f t="shared" si="79"/>
        <v>25.975000000000001</v>
      </c>
      <c r="BG64" s="257">
        <f t="shared" si="79"/>
        <v>97</v>
      </c>
      <c r="BH64" s="252">
        <f t="shared" si="80"/>
        <v>1.8095238095238046</v>
      </c>
      <c r="BI64" s="289">
        <f t="shared" si="81"/>
        <v>3.63</v>
      </c>
      <c r="BJ64" s="257">
        <f t="shared" si="108"/>
        <v>5</v>
      </c>
      <c r="BK64" s="257">
        <f t="shared" si="82"/>
        <v>278.16499999999996</v>
      </c>
      <c r="BL64" s="250">
        <f t="shared" si="82"/>
        <v>3.38</v>
      </c>
      <c r="BM64" s="250">
        <f t="shared" si="82"/>
        <v>26.4</v>
      </c>
      <c r="BN64" s="257">
        <f t="shared" si="82"/>
        <v>88.664999999999992</v>
      </c>
      <c r="BO64" s="278">
        <f t="shared" si="83"/>
        <v>18.90909090909091</v>
      </c>
      <c r="BP64" s="882" t="s">
        <v>99</v>
      </c>
      <c r="BQ64" s="883"/>
      <c r="BR64" s="289">
        <f t="shared" si="84"/>
        <v>5.84</v>
      </c>
      <c r="BS64" s="257">
        <f t="shared" si="109"/>
        <v>2</v>
      </c>
      <c r="BT64" s="257">
        <f t="shared" si="85"/>
        <v>258.17</v>
      </c>
      <c r="BU64" s="250">
        <f t="shared" si="85"/>
        <v>3.5149999999999997</v>
      </c>
      <c r="BV64" s="250">
        <f t="shared" si="85"/>
        <v>27.22</v>
      </c>
      <c r="BW64" s="257">
        <f t="shared" si="85"/>
        <v>95.335000000000008</v>
      </c>
      <c r="BX64" s="252">
        <f t="shared" si="86"/>
        <v>6.0799999999999983</v>
      </c>
      <c r="BY64" s="289">
        <f t="shared" si="87"/>
        <v>6.5950000000000006</v>
      </c>
      <c r="BZ64" s="257">
        <f t="shared" si="110"/>
        <v>6</v>
      </c>
      <c r="CA64" s="257">
        <f t="shared" si="88"/>
        <v>276.66500000000002</v>
      </c>
      <c r="CB64" s="250">
        <f t="shared" si="88"/>
        <v>5.1099999999999994</v>
      </c>
      <c r="CC64" s="250">
        <f t="shared" si="88"/>
        <v>26.6</v>
      </c>
      <c r="CD64" s="252">
        <f t="shared" si="89"/>
        <v>6.2999999999999989</v>
      </c>
      <c r="CE64" s="289">
        <f t="shared" si="90"/>
        <v>3.9550000000000001</v>
      </c>
      <c r="CF64" s="257">
        <f t="shared" si="111"/>
        <v>4</v>
      </c>
      <c r="CG64" s="257">
        <f t="shared" si="91"/>
        <v>258</v>
      </c>
      <c r="CH64" s="250">
        <f t="shared" si="91"/>
        <v>24.84</v>
      </c>
      <c r="CI64" s="257">
        <f t="shared" si="91"/>
        <v>82.33</v>
      </c>
      <c r="CJ64" s="252">
        <f t="shared" si="92"/>
        <v>8.1333333333333311</v>
      </c>
      <c r="CK64" s="882" t="s">
        <v>99</v>
      </c>
      <c r="CL64" s="883"/>
      <c r="CM64" s="289">
        <f t="shared" si="93"/>
        <v>4.6500000000000004</v>
      </c>
      <c r="CN64" s="257">
        <f t="shared" si="112"/>
        <v>14</v>
      </c>
      <c r="CO64" s="257">
        <f t="shared" si="94"/>
        <v>187</v>
      </c>
      <c r="CP64" s="257">
        <f t="shared" si="94"/>
        <v>242.44499999999999</v>
      </c>
      <c r="CQ64" s="250">
        <f t="shared" si="94"/>
        <v>27.414999999999999</v>
      </c>
      <c r="CR64" s="257">
        <f t="shared" si="94"/>
        <v>84.835000000000008</v>
      </c>
      <c r="CS64" s="278">
        <f t="shared" si="95"/>
        <v>9.2499999999999911</v>
      </c>
      <c r="CT64" s="289">
        <f t="shared" si="96"/>
        <v>5.3900000000000006</v>
      </c>
      <c r="CU64" s="257">
        <f t="shared" si="113"/>
        <v>4</v>
      </c>
      <c r="CV64" s="257">
        <f t="shared" si="97"/>
        <v>215.67</v>
      </c>
      <c r="CW64" s="250">
        <f t="shared" si="97"/>
        <v>34.19</v>
      </c>
      <c r="CX64" s="250">
        <f t="shared" si="97"/>
        <v>29.895</v>
      </c>
      <c r="CY64" s="257">
        <f t="shared" si="97"/>
        <v>96.664999999999992</v>
      </c>
      <c r="CZ64" s="278">
        <f t="shared" si="98"/>
        <v>-1.2727272727272698</v>
      </c>
      <c r="DA64" s="278">
        <f t="shared" si="99"/>
        <v>4.8614285714285712</v>
      </c>
      <c r="DB64" s="279">
        <f t="shared" si="114"/>
        <v>7</v>
      </c>
    </row>
    <row r="65" spans="1:106" ht="11.25" customHeight="1" x14ac:dyDescent="0.25">
      <c r="A65" s="882" t="s">
        <v>100</v>
      </c>
      <c r="B65" s="883"/>
      <c r="C65" s="289">
        <f t="shared" si="57"/>
        <v>6.04</v>
      </c>
      <c r="D65" s="257">
        <f t="shared" si="100"/>
        <v>2</v>
      </c>
      <c r="E65" s="257">
        <f t="shared" si="58"/>
        <v>339.33500000000004</v>
      </c>
      <c r="F65" s="250">
        <f t="shared" si="58"/>
        <v>2.8849999999999998</v>
      </c>
      <c r="G65" s="250">
        <f t="shared" si="59"/>
        <v>19.36</v>
      </c>
      <c r="H65" s="289">
        <f t="shared" si="60"/>
        <v>3.585</v>
      </c>
      <c r="I65" s="257">
        <f t="shared" si="101"/>
        <v>9</v>
      </c>
      <c r="J65" s="257">
        <f t="shared" si="61"/>
        <v>245.5</v>
      </c>
      <c r="K65" s="250">
        <f t="shared" si="61"/>
        <v>4.9399999999999995</v>
      </c>
      <c r="L65" s="250">
        <f t="shared" si="61"/>
        <v>25.03</v>
      </c>
      <c r="M65" s="257">
        <f t="shared" si="61"/>
        <v>84.5</v>
      </c>
      <c r="N65" s="285">
        <f t="shared" si="62"/>
        <v>4.9999999999999947</v>
      </c>
      <c r="O65" s="250">
        <f t="shared" si="63"/>
        <v>3.45</v>
      </c>
      <c r="P65" s="257">
        <f t="shared" si="102"/>
        <v>15</v>
      </c>
      <c r="Q65" s="257">
        <f t="shared" si="64"/>
        <v>232.5</v>
      </c>
      <c r="R65" s="250">
        <f t="shared" si="64"/>
        <v>3.1500000000000004</v>
      </c>
      <c r="S65" s="250">
        <f t="shared" si="64"/>
        <v>23.93</v>
      </c>
      <c r="T65" s="257">
        <f t="shared" si="64"/>
        <v>77.335000000000008</v>
      </c>
      <c r="U65" s="285">
        <f t="shared" si="65"/>
        <v>19.500000000000007</v>
      </c>
      <c r="V65" s="882" t="s">
        <v>100</v>
      </c>
      <c r="W65" s="884"/>
      <c r="X65" s="289">
        <f t="shared" si="66"/>
        <v>4.12</v>
      </c>
      <c r="Y65" s="257">
        <f t="shared" si="103"/>
        <v>4</v>
      </c>
      <c r="Z65" s="257">
        <f t="shared" si="67"/>
        <v>104.67</v>
      </c>
      <c r="AA65" s="250">
        <f t="shared" si="67"/>
        <v>4.1000000000000005</v>
      </c>
      <c r="AB65" s="250">
        <f t="shared" si="67"/>
        <v>24.25</v>
      </c>
      <c r="AC65" s="257">
        <f t="shared" si="67"/>
        <v>81.835000000000008</v>
      </c>
      <c r="AD65" s="285">
        <f t="shared" si="68"/>
        <v>3.0909090909090895</v>
      </c>
      <c r="AE65" s="289">
        <f t="shared" si="69"/>
        <v>4.3499999999999996</v>
      </c>
      <c r="AF65" s="257">
        <f t="shared" si="104"/>
        <v>12</v>
      </c>
      <c r="AG65" s="257">
        <f t="shared" si="70"/>
        <v>298.33500000000004</v>
      </c>
      <c r="AH65" s="257">
        <f t="shared" si="70"/>
        <v>181.01</v>
      </c>
      <c r="AI65" s="250">
        <f t="shared" si="70"/>
        <v>27.82</v>
      </c>
      <c r="AJ65" s="257">
        <f t="shared" si="70"/>
        <v>95.164999999999992</v>
      </c>
      <c r="AK65" s="285">
        <f t="shared" si="71"/>
        <v>-6.857142857142863</v>
      </c>
      <c r="AL65" s="289">
        <f t="shared" si="72"/>
        <v>5.24</v>
      </c>
      <c r="AM65" s="257">
        <f t="shared" si="105"/>
        <v>3</v>
      </c>
      <c r="AN65" s="257">
        <f t="shared" si="73"/>
        <v>297.16499999999996</v>
      </c>
      <c r="AO65" s="250">
        <f t="shared" si="73"/>
        <v>4.7300000000000004</v>
      </c>
      <c r="AP65" s="250">
        <f t="shared" si="73"/>
        <v>28.12</v>
      </c>
      <c r="AQ65" s="257">
        <f t="shared" si="73"/>
        <v>92.664999999999992</v>
      </c>
      <c r="AR65" s="278">
        <f t="shared" si="74"/>
        <v>8.2000000000000028</v>
      </c>
      <c r="AS65" s="882" t="s">
        <v>100</v>
      </c>
      <c r="AT65" s="883"/>
      <c r="AU65" s="289">
        <f t="shared" si="75"/>
        <v>6.1899999999999995</v>
      </c>
      <c r="AV65" s="257">
        <f t="shared" si="106"/>
        <v>6</v>
      </c>
      <c r="AW65" s="257">
        <f t="shared" si="76"/>
        <v>331</v>
      </c>
      <c r="AX65" s="250">
        <f t="shared" si="76"/>
        <v>4.5999999999999996</v>
      </c>
      <c r="AY65" s="250">
        <f t="shared" si="76"/>
        <v>27.93</v>
      </c>
      <c r="AZ65" s="257">
        <f t="shared" si="76"/>
        <v>105</v>
      </c>
      <c r="BA65" s="252">
        <f t="shared" si="77"/>
        <v>6.3999999999999968</v>
      </c>
      <c r="BB65" s="289">
        <f t="shared" si="78"/>
        <v>6.7799999999999994</v>
      </c>
      <c r="BC65" s="257">
        <f t="shared" si="107"/>
        <v>3</v>
      </c>
      <c r="BD65" s="257">
        <f t="shared" si="79"/>
        <v>323.5</v>
      </c>
      <c r="BE65" s="250">
        <f t="shared" si="79"/>
        <v>3.7850000000000001</v>
      </c>
      <c r="BF65" s="250">
        <f t="shared" si="79"/>
        <v>26.785</v>
      </c>
      <c r="BG65" s="257">
        <f t="shared" si="79"/>
        <v>95.835000000000008</v>
      </c>
      <c r="BH65" s="252">
        <f t="shared" si="80"/>
        <v>0.38095238095238126</v>
      </c>
      <c r="BI65" s="289">
        <f t="shared" si="81"/>
        <v>3.5700000000000003</v>
      </c>
      <c r="BJ65" s="257">
        <f t="shared" si="108"/>
        <v>7</v>
      </c>
      <c r="BK65" s="257">
        <f t="shared" si="82"/>
        <v>276.83499999999998</v>
      </c>
      <c r="BL65" s="250">
        <f t="shared" si="82"/>
        <v>3.395</v>
      </c>
      <c r="BM65" s="250">
        <f t="shared" si="82"/>
        <v>26.34</v>
      </c>
      <c r="BN65" s="257">
        <f t="shared" si="82"/>
        <v>76.835000000000008</v>
      </c>
      <c r="BO65" s="278">
        <f t="shared" si="83"/>
        <v>18.181818181818183</v>
      </c>
      <c r="BP65" s="882" t="s">
        <v>100</v>
      </c>
      <c r="BQ65" s="883"/>
      <c r="BR65" s="289">
        <f t="shared" si="84"/>
        <v>5.7149999999999999</v>
      </c>
      <c r="BS65" s="257">
        <f t="shared" si="109"/>
        <v>5</v>
      </c>
      <c r="BT65" s="257">
        <f t="shared" si="85"/>
        <v>254.17000000000002</v>
      </c>
      <c r="BU65" s="250">
        <f t="shared" si="85"/>
        <v>3.8250000000000002</v>
      </c>
      <c r="BV65" s="250">
        <f t="shared" si="85"/>
        <v>23.87</v>
      </c>
      <c r="BW65" s="257">
        <f t="shared" si="85"/>
        <v>101</v>
      </c>
      <c r="BX65" s="252">
        <f t="shared" si="86"/>
        <v>8.7999999999999972</v>
      </c>
      <c r="BY65" s="289">
        <f t="shared" si="87"/>
        <v>6.9499999999999993</v>
      </c>
      <c r="BZ65" s="257">
        <f t="shared" si="110"/>
        <v>2</v>
      </c>
      <c r="CA65" s="257">
        <f t="shared" si="88"/>
        <v>305.16500000000002</v>
      </c>
      <c r="CB65" s="250">
        <f t="shared" si="88"/>
        <v>4.0999999999999996</v>
      </c>
      <c r="CC65" s="250">
        <f t="shared" si="88"/>
        <v>25.17</v>
      </c>
      <c r="CD65" s="252">
        <f t="shared" si="89"/>
        <v>8.7999999999999989</v>
      </c>
      <c r="CE65" s="289">
        <f t="shared" si="90"/>
        <v>3.83</v>
      </c>
      <c r="CF65" s="257">
        <f t="shared" si="111"/>
        <v>6</v>
      </c>
      <c r="CG65" s="257">
        <f t="shared" si="91"/>
        <v>270</v>
      </c>
      <c r="CH65" s="250">
        <f t="shared" si="91"/>
        <v>24.86</v>
      </c>
      <c r="CI65" s="257">
        <f t="shared" si="91"/>
        <v>85.835000000000008</v>
      </c>
      <c r="CJ65" s="252">
        <f t="shared" si="92"/>
        <v>-2.6666666666666692</v>
      </c>
      <c r="CK65" s="882" t="s">
        <v>100</v>
      </c>
      <c r="CL65" s="883"/>
      <c r="CM65" s="289">
        <f t="shared" si="93"/>
        <v>4.9949999999999992</v>
      </c>
      <c r="CN65" s="257">
        <f t="shared" si="112"/>
        <v>10</v>
      </c>
      <c r="CO65" s="257">
        <f t="shared" si="94"/>
        <v>205.83499999999998</v>
      </c>
      <c r="CP65" s="257">
        <f t="shared" si="94"/>
        <v>208.44499999999999</v>
      </c>
      <c r="CQ65" s="250">
        <f t="shared" si="94"/>
        <v>27.535</v>
      </c>
      <c r="CR65" s="257">
        <f t="shared" si="94"/>
        <v>83.83</v>
      </c>
      <c r="CS65" s="278">
        <f t="shared" si="95"/>
        <v>15.125</v>
      </c>
      <c r="CT65" s="289">
        <f t="shared" si="96"/>
        <v>5.8100000000000005</v>
      </c>
      <c r="CU65" s="257">
        <f t="shared" si="113"/>
        <v>2</v>
      </c>
      <c r="CV65" s="257">
        <f t="shared" si="97"/>
        <v>216.16500000000002</v>
      </c>
      <c r="CW65" s="250">
        <f t="shared" si="97"/>
        <v>40.03</v>
      </c>
      <c r="CX65" s="250">
        <f t="shared" si="97"/>
        <v>27.259999999999998</v>
      </c>
      <c r="CY65" s="257">
        <f t="shared" si="97"/>
        <v>95.5</v>
      </c>
      <c r="CZ65" s="278">
        <f t="shared" si="98"/>
        <v>2.9090909090909038</v>
      </c>
      <c r="DA65" s="278">
        <f t="shared" si="99"/>
        <v>5.0446428571428559</v>
      </c>
      <c r="DB65" s="279">
        <f t="shared" si="114"/>
        <v>1</v>
      </c>
    </row>
    <row r="66" spans="1:106" ht="11.25" customHeight="1" x14ac:dyDescent="0.25">
      <c r="A66" s="882" t="s">
        <v>180</v>
      </c>
      <c r="B66" s="883"/>
      <c r="C66" s="289">
        <f t="shared" si="57"/>
        <v>4.8100000000000005</v>
      </c>
      <c r="D66" s="257">
        <f t="shared" si="100"/>
        <v>18</v>
      </c>
      <c r="E66" s="257">
        <f t="shared" si="58"/>
        <v>267.16499999999996</v>
      </c>
      <c r="F66" s="250">
        <f t="shared" si="58"/>
        <v>1.9850000000000001</v>
      </c>
      <c r="G66" s="250">
        <f t="shared" si="59"/>
        <v>10.559999999999995</v>
      </c>
      <c r="H66" s="289">
        <f t="shared" si="60"/>
        <v>3</v>
      </c>
      <c r="I66" s="257">
        <f t="shared" si="101"/>
        <v>16</v>
      </c>
      <c r="J66" s="257">
        <f t="shared" si="61"/>
        <v>220.5</v>
      </c>
      <c r="K66" s="250">
        <f t="shared" si="61"/>
        <v>3.77</v>
      </c>
      <c r="L66" s="250">
        <f t="shared" si="61"/>
        <v>22.134999999999998</v>
      </c>
      <c r="M66" s="257">
        <f t="shared" si="61"/>
        <v>74.164999999999992</v>
      </c>
      <c r="N66" s="285">
        <f t="shared" si="62"/>
        <v>9.4285714285714306</v>
      </c>
      <c r="O66" s="250">
        <f t="shared" si="63"/>
        <v>4.08</v>
      </c>
      <c r="P66" s="257">
        <f t="shared" si="102"/>
        <v>4</v>
      </c>
      <c r="Q66" s="257">
        <f t="shared" si="64"/>
        <v>218.33499999999998</v>
      </c>
      <c r="R66" s="250">
        <f t="shared" si="64"/>
        <v>3.5700000000000003</v>
      </c>
      <c r="S66" s="250">
        <f t="shared" si="64"/>
        <v>22.75</v>
      </c>
      <c r="T66" s="257">
        <f t="shared" si="64"/>
        <v>76</v>
      </c>
      <c r="U66" s="285">
        <f t="shared" si="65"/>
        <v>9.4999999999999982</v>
      </c>
      <c r="V66" s="882" t="s">
        <v>180</v>
      </c>
      <c r="W66" s="884"/>
      <c r="X66" s="289">
        <f t="shared" si="66"/>
        <v>3.2549999999999999</v>
      </c>
      <c r="Y66" s="257">
        <f t="shared" si="103"/>
        <v>14</v>
      </c>
      <c r="Z66" s="257">
        <f t="shared" si="67"/>
        <v>102.33500000000001</v>
      </c>
      <c r="AA66" s="250">
        <f t="shared" si="67"/>
        <v>3.4649999999999999</v>
      </c>
      <c r="AB66" s="250">
        <f t="shared" si="67"/>
        <v>19.880000000000003</v>
      </c>
      <c r="AC66" s="257">
        <f t="shared" si="67"/>
        <v>75.835000000000008</v>
      </c>
      <c r="AD66" s="285">
        <f t="shared" si="68"/>
        <v>4.9999999999999982</v>
      </c>
      <c r="AE66" s="289">
        <f t="shared" si="69"/>
        <v>4.0600000000000005</v>
      </c>
      <c r="AF66" s="257">
        <f t="shared" si="104"/>
        <v>14</v>
      </c>
      <c r="AG66" s="257">
        <f t="shared" si="70"/>
        <v>296.67</v>
      </c>
      <c r="AH66" s="257">
        <f t="shared" si="70"/>
        <v>121.63499999999999</v>
      </c>
      <c r="AI66" s="250">
        <f t="shared" si="70"/>
        <v>29.42</v>
      </c>
      <c r="AJ66" s="257">
        <f t="shared" si="70"/>
        <v>91.835000000000008</v>
      </c>
      <c r="AK66" s="285">
        <f t="shared" si="71"/>
        <v>6.1714285714285717</v>
      </c>
      <c r="AL66" s="289">
        <f t="shared" si="72"/>
        <v>5.08</v>
      </c>
      <c r="AM66" s="257">
        <f t="shared" si="105"/>
        <v>5</v>
      </c>
      <c r="AN66" s="257">
        <f t="shared" si="73"/>
        <v>291.16499999999996</v>
      </c>
      <c r="AO66" s="250">
        <f t="shared" si="73"/>
        <v>4.68</v>
      </c>
      <c r="AP66" s="250">
        <f t="shared" si="73"/>
        <v>27.914999999999999</v>
      </c>
      <c r="AQ66" s="257">
        <f t="shared" si="73"/>
        <v>88</v>
      </c>
      <c r="AR66" s="278">
        <f t="shared" si="74"/>
        <v>8.5999999999999943</v>
      </c>
      <c r="AS66" s="882" t="s">
        <v>180</v>
      </c>
      <c r="AT66" s="883"/>
      <c r="AU66" s="289">
        <f t="shared" si="75"/>
        <v>5.2450000000000001</v>
      </c>
      <c r="AV66" s="257">
        <f t="shared" si="106"/>
        <v>18</v>
      </c>
      <c r="AW66" s="257">
        <f t="shared" si="76"/>
        <v>331.25</v>
      </c>
      <c r="AX66" s="250">
        <f t="shared" si="76"/>
        <v>3.5949999999999998</v>
      </c>
      <c r="AY66" s="250">
        <f t="shared" si="76"/>
        <v>27.934999999999999</v>
      </c>
      <c r="AZ66" s="257">
        <f t="shared" si="76"/>
        <v>85</v>
      </c>
      <c r="BA66" s="252">
        <f t="shared" si="77"/>
        <v>4.1000000000000014</v>
      </c>
      <c r="BB66" s="289">
        <f t="shared" si="78"/>
        <v>2.5949999999999998</v>
      </c>
      <c r="BC66" s="257">
        <f t="shared" si="107"/>
        <v>17</v>
      </c>
      <c r="BD66" s="257">
        <f t="shared" si="79"/>
        <v>292</v>
      </c>
      <c r="BE66" s="250">
        <f t="shared" si="79"/>
        <v>3.8650000000000002</v>
      </c>
      <c r="BF66" s="250">
        <f t="shared" si="79"/>
        <v>25.725000000000001</v>
      </c>
      <c r="BG66" s="257">
        <f t="shared" si="79"/>
        <v>82</v>
      </c>
      <c r="BH66" s="252">
        <f t="shared" si="80"/>
        <v>5.8095238095238084</v>
      </c>
      <c r="BI66" s="289">
        <f t="shared" si="81"/>
        <v>3.3550000000000004</v>
      </c>
      <c r="BJ66" s="257">
        <f t="shared" si="108"/>
        <v>15</v>
      </c>
      <c r="BK66" s="257">
        <f t="shared" si="82"/>
        <v>279.16499999999996</v>
      </c>
      <c r="BL66" s="250">
        <f t="shared" si="82"/>
        <v>3.2800000000000002</v>
      </c>
      <c r="BM66" s="250">
        <f t="shared" si="82"/>
        <v>26.380000000000003</v>
      </c>
      <c r="BN66" s="257">
        <f t="shared" si="82"/>
        <v>87.335000000000008</v>
      </c>
      <c r="BO66" s="278">
        <f t="shared" si="83"/>
        <v>19.727272727272734</v>
      </c>
      <c r="BP66" s="882" t="s">
        <v>180</v>
      </c>
      <c r="BQ66" s="883"/>
      <c r="BR66" s="289">
        <f t="shared" si="84"/>
        <v>5.0299999999999994</v>
      </c>
      <c r="BS66" s="257">
        <f t="shared" si="109"/>
        <v>17</v>
      </c>
      <c r="BT66" s="257">
        <f t="shared" si="85"/>
        <v>295</v>
      </c>
      <c r="BU66" s="250">
        <f t="shared" si="85"/>
        <v>3.4699999999999998</v>
      </c>
      <c r="BV66" s="250">
        <f t="shared" si="85"/>
        <v>25</v>
      </c>
      <c r="BW66" s="257">
        <f t="shared" si="85"/>
        <v>99.335000000000008</v>
      </c>
      <c r="BX66" s="252">
        <f t="shared" si="86"/>
        <v>17.920000000000002</v>
      </c>
      <c r="BY66" s="289">
        <f t="shared" si="87"/>
        <v>6.915</v>
      </c>
      <c r="BZ66" s="257">
        <f t="shared" si="110"/>
        <v>3</v>
      </c>
      <c r="CA66" s="257">
        <f t="shared" si="88"/>
        <v>299</v>
      </c>
      <c r="CB66" s="250">
        <f t="shared" si="88"/>
        <v>2.42</v>
      </c>
      <c r="CC66" s="250">
        <f t="shared" si="88"/>
        <v>19.630000000000003</v>
      </c>
      <c r="CD66" s="252">
        <f t="shared" si="89"/>
        <v>8.6999999999999922</v>
      </c>
      <c r="CE66" s="289">
        <f t="shared" si="90"/>
        <v>3.9849999999999999</v>
      </c>
      <c r="CF66" s="257">
        <f t="shared" si="111"/>
        <v>3</v>
      </c>
      <c r="CG66" s="257">
        <f t="shared" si="91"/>
        <v>262</v>
      </c>
      <c r="CH66" s="250">
        <f t="shared" si="91"/>
        <v>24.72</v>
      </c>
      <c r="CI66" s="257">
        <f t="shared" si="91"/>
        <v>82.67</v>
      </c>
      <c r="CJ66" s="252">
        <f t="shared" si="92"/>
        <v>9.7333333333333272</v>
      </c>
      <c r="CK66" s="882" t="s">
        <v>180</v>
      </c>
      <c r="CL66" s="883"/>
      <c r="CM66" s="289">
        <f t="shared" si="93"/>
        <v>4.21</v>
      </c>
      <c r="CN66" s="257">
        <f t="shared" si="112"/>
        <v>17</v>
      </c>
      <c r="CO66" s="257">
        <f t="shared" si="94"/>
        <v>197.5</v>
      </c>
      <c r="CP66" s="257">
        <f t="shared" si="94"/>
        <v>217.77500000000001</v>
      </c>
      <c r="CQ66" s="250">
        <f t="shared" si="94"/>
        <v>25.67</v>
      </c>
      <c r="CR66" s="257">
        <f t="shared" si="94"/>
        <v>82</v>
      </c>
      <c r="CS66" s="278">
        <f t="shared" si="95"/>
        <v>9.0000000000000036</v>
      </c>
      <c r="CT66" s="289">
        <f t="shared" si="96"/>
        <v>2.5550000000000002</v>
      </c>
      <c r="CU66" s="257">
        <f t="shared" si="113"/>
        <v>16</v>
      </c>
      <c r="CV66" s="257">
        <f t="shared" si="97"/>
        <v>201.5</v>
      </c>
      <c r="CW66" s="250">
        <f t="shared" si="97"/>
        <v>23.14</v>
      </c>
      <c r="CX66" s="250">
        <f t="shared" si="97"/>
        <v>28.93</v>
      </c>
      <c r="CY66" s="257">
        <f t="shared" si="97"/>
        <v>84.664999999999992</v>
      </c>
      <c r="CZ66" s="278">
        <f t="shared" si="98"/>
        <v>6.0909090909090908</v>
      </c>
      <c r="DA66" s="278">
        <f t="shared" si="99"/>
        <v>4.1553571428571425</v>
      </c>
      <c r="DB66" s="279">
        <f t="shared" si="114"/>
        <v>17</v>
      </c>
    </row>
    <row r="67" spans="1:106" ht="11.25" customHeight="1" x14ac:dyDescent="0.25">
      <c r="A67" s="882" t="s">
        <v>181</v>
      </c>
      <c r="B67" s="883"/>
      <c r="C67" s="289">
        <f t="shared" si="57"/>
        <v>5.4949999999999992</v>
      </c>
      <c r="D67" s="257">
        <f t="shared" si="100"/>
        <v>9</v>
      </c>
      <c r="E67" s="257">
        <f t="shared" si="58"/>
        <v>325</v>
      </c>
      <c r="F67" s="250">
        <f t="shared" si="58"/>
        <v>2.4900000000000002</v>
      </c>
      <c r="G67" s="250">
        <f t="shared" si="59"/>
        <v>15.600000000000001</v>
      </c>
      <c r="H67" s="289">
        <f t="shared" si="60"/>
        <v>3.125</v>
      </c>
      <c r="I67" s="257">
        <f t="shared" si="101"/>
        <v>15</v>
      </c>
      <c r="J67" s="257">
        <f t="shared" si="61"/>
        <v>225.66500000000002</v>
      </c>
      <c r="K67" s="250">
        <f t="shared" si="61"/>
        <v>4.1099999999999994</v>
      </c>
      <c r="L67" s="250">
        <f t="shared" si="61"/>
        <v>23.200000000000003</v>
      </c>
      <c r="M67" s="257">
        <f t="shared" si="61"/>
        <v>78.835000000000008</v>
      </c>
      <c r="N67" s="285">
        <f t="shared" si="62"/>
        <v>10.999999999999995</v>
      </c>
      <c r="O67" s="250">
        <f t="shared" si="63"/>
        <v>3.7150000000000003</v>
      </c>
      <c r="P67" s="257">
        <f t="shared" si="102"/>
        <v>13</v>
      </c>
      <c r="Q67" s="257">
        <f t="shared" si="64"/>
        <v>233.16499999999999</v>
      </c>
      <c r="R67" s="250">
        <f t="shared" si="64"/>
        <v>3.585</v>
      </c>
      <c r="S67" s="250">
        <f t="shared" si="64"/>
        <v>24.83</v>
      </c>
      <c r="T67" s="257">
        <f t="shared" si="64"/>
        <v>74.5</v>
      </c>
      <c r="U67" s="285">
        <f t="shared" si="65"/>
        <v>12.875000000000004</v>
      </c>
      <c r="V67" s="882" t="s">
        <v>181</v>
      </c>
      <c r="W67" s="884"/>
      <c r="X67" s="289">
        <f t="shared" si="66"/>
        <v>3.8650000000000002</v>
      </c>
      <c r="Y67" s="257">
        <f t="shared" si="103"/>
        <v>7</v>
      </c>
      <c r="Z67" s="257">
        <f t="shared" si="67"/>
        <v>107.83500000000001</v>
      </c>
      <c r="AA67" s="250">
        <f t="shared" si="67"/>
        <v>3.63</v>
      </c>
      <c r="AB67" s="250">
        <f t="shared" si="67"/>
        <v>19.75</v>
      </c>
      <c r="AC67" s="257">
        <f t="shared" si="67"/>
        <v>81.164999999999992</v>
      </c>
      <c r="AD67" s="285">
        <f t="shared" si="68"/>
        <v>1.545454545454549</v>
      </c>
      <c r="AE67" s="289">
        <f t="shared" si="69"/>
        <v>3.8849999999999998</v>
      </c>
      <c r="AF67" s="257">
        <f t="shared" si="104"/>
        <v>15</v>
      </c>
      <c r="AG67" s="257">
        <f t="shared" si="70"/>
        <v>315</v>
      </c>
      <c r="AH67" s="257">
        <f t="shared" si="70"/>
        <v>120.58</v>
      </c>
      <c r="AI67" s="250">
        <f t="shared" si="70"/>
        <v>17.5</v>
      </c>
      <c r="AJ67" s="257">
        <f t="shared" si="70"/>
        <v>94.17</v>
      </c>
      <c r="AK67" s="285">
        <f t="shared" si="71"/>
        <v>8.1142857142857192</v>
      </c>
      <c r="AL67" s="289">
        <f t="shared" si="72"/>
        <v>4.79</v>
      </c>
      <c r="AM67" s="257">
        <f t="shared" si="105"/>
        <v>10</v>
      </c>
      <c r="AN67" s="257">
        <f t="shared" si="73"/>
        <v>260.17</v>
      </c>
      <c r="AO67" s="250">
        <f t="shared" si="73"/>
        <v>3.9649999999999999</v>
      </c>
      <c r="AP67" s="250">
        <f t="shared" si="73"/>
        <v>25.86</v>
      </c>
      <c r="AQ67" s="257">
        <f t="shared" si="73"/>
        <v>88.5</v>
      </c>
      <c r="AR67" s="278">
        <f t="shared" si="74"/>
        <v>10.8</v>
      </c>
      <c r="AS67" s="882" t="s">
        <v>181</v>
      </c>
      <c r="AT67" s="883"/>
      <c r="AU67" s="289">
        <f t="shared" si="75"/>
        <v>6.2149999999999999</v>
      </c>
      <c r="AV67" s="257">
        <f t="shared" si="106"/>
        <v>4</v>
      </c>
      <c r="AW67" s="257">
        <f t="shared" si="76"/>
        <v>354.17</v>
      </c>
      <c r="AX67" s="250">
        <f t="shared" si="76"/>
        <v>3.625</v>
      </c>
      <c r="AY67" s="250">
        <f t="shared" si="76"/>
        <v>18.32</v>
      </c>
      <c r="AZ67" s="257">
        <f t="shared" si="76"/>
        <v>92.5</v>
      </c>
      <c r="BA67" s="252">
        <f t="shared" si="77"/>
        <v>9.5000000000000018</v>
      </c>
      <c r="BB67" s="289">
        <f t="shared" si="78"/>
        <v>3.69</v>
      </c>
      <c r="BC67" s="257">
        <f t="shared" si="107"/>
        <v>15</v>
      </c>
      <c r="BD67" s="257">
        <f t="shared" si="79"/>
        <v>254.5</v>
      </c>
      <c r="BE67" s="250">
        <f t="shared" si="79"/>
        <v>4.26</v>
      </c>
      <c r="BF67" s="250">
        <f t="shared" si="79"/>
        <v>17.189999999999998</v>
      </c>
      <c r="BG67" s="257">
        <f t="shared" si="79"/>
        <v>85.5</v>
      </c>
      <c r="BH67" s="252">
        <f t="shared" si="80"/>
        <v>1.1428571428571439</v>
      </c>
      <c r="BI67" s="289">
        <f t="shared" si="81"/>
        <v>3.5199999999999996</v>
      </c>
      <c r="BJ67" s="257">
        <f t="shared" si="108"/>
        <v>10</v>
      </c>
      <c r="BK67" s="257">
        <f t="shared" si="82"/>
        <v>275.33</v>
      </c>
      <c r="BL67" s="250">
        <f t="shared" si="82"/>
        <v>3.41</v>
      </c>
      <c r="BM67" s="250">
        <f t="shared" si="82"/>
        <v>26.35</v>
      </c>
      <c r="BN67" s="257">
        <f t="shared" si="82"/>
        <v>84.664999999999992</v>
      </c>
      <c r="BO67" s="278">
        <f t="shared" si="83"/>
        <v>18.181818181818176</v>
      </c>
      <c r="BP67" s="882" t="s">
        <v>181</v>
      </c>
      <c r="BQ67" s="883"/>
      <c r="BR67" s="289">
        <f t="shared" si="84"/>
        <v>5.4550000000000001</v>
      </c>
      <c r="BS67" s="257">
        <f t="shared" si="109"/>
        <v>11</v>
      </c>
      <c r="BT67" s="257">
        <f t="shared" si="85"/>
        <v>284.33500000000004</v>
      </c>
      <c r="BU67" s="250">
        <f t="shared" si="85"/>
        <v>3.9799999999999995</v>
      </c>
      <c r="BV67" s="250">
        <f t="shared" si="85"/>
        <v>18.78</v>
      </c>
      <c r="BW67" s="257">
        <f t="shared" si="85"/>
        <v>94.835000000000008</v>
      </c>
      <c r="BX67" s="252">
        <f t="shared" si="86"/>
        <v>16.800000000000011</v>
      </c>
      <c r="BY67" s="289">
        <f t="shared" si="87"/>
        <v>6.0649999999999995</v>
      </c>
      <c r="BZ67" s="257">
        <f t="shared" si="110"/>
        <v>18</v>
      </c>
      <c r="CA67" s="257">
        <f t="shared" si="88"/>
        <v>221.16500000000002</v>
      </c>
      <c r="CB67" s="250">
        <f t="shared" si="88"/>
        <v>4</v>
      </c>
      <c r="CC67" s="250">
        <f t="shared" si="88"/>
        <v>25.93</v>
      </c>
      <c r="CD67" s="252">
        <f t="shared" si="89"/>
        <v>10.100000000000007</v>
      </c>
      <c r="CE67" s="289">
        <f t="shared" si="90"/>
        <v>3.29</v>
      </c>
      <c r="CF67" s="257">
        <f t="shared" si="111"/>
        <v>15</v>
      </c>
      <c r="CG67" s="257">
        <f t="shared" si="91"/>
        <v>216.5</v>
      </c>
      <c r="CH67" s="250">
        <f t="shared" si="91"/>
        <v>24.365000000000002</v>
      </c>
      <c r="CI67" s="257">
        <f t="shared" si="91"/>
        <v>78.5</v>
      </c>
      <c r="CJ67" s="252">
        <f t="shared" si="92"/>
        <v>6.3999999999999995</v>
      </c>
      <c r="CK67" s="882" t="s">
        <v>181</v>
      </c>
      <c r="CL67" s="883"/>
      <c r="CM67" s="289">
        <f t="shared" si="93"/>
        <v>4.0999999999999996</v>
      </c>
      <c r="CN67" s="257">
        <f t="shared" si="112"/>
        <v>18</v>
      </c>
      <c r="CO67" s="257">
        <f t="shared" si="94"/>
        <v>193.33</v>
      </c>
      <c r="CP67" s="257">
        <f t="shared" si="94"/>
        <v>200.44499999999999</v>
      </c>
      <c r="CQ67" s="250">
        <f t="shared" si="94"/>
        <v>24.65</v>
      </c>
      <c r="CR67" s="257">
        <f t="shared" si="94"/>
        <v>82.5</v>
      </c>
      <c r="CS67" s="278">
        <f t="shared" si="95"/>
        <v>26.500000000000004</v>
      </c>
      <c r="CT67" s="289">
        <f t="shared" si="96"/>
        <v>3.4249999999999998</v>
      </c>
      <c r="CU67" s="257">
        <f t="shared" si="113"/>
        <v>12</v>
      </c>
      <c r="CV67" s="257">
        <f t="shared" si="97"/>
        <v>184.5</v>
      </c>
      <c r="CW67" s="250">
        <f t="shared" si="97"/>
        <v>23.405000000000001</v>
      </c>
      <c r="CX67" s="250">
        <f t="shared" si="97"/>
        <v>17.664999999999999</v>
      </c>
      <c r="CY67" s="257">
        <f t="shared" si="97"/>
        <v>87.5</v>
      </c>
      <c r="CZ67" s="278">
        <f t="shared" si="98"/>
        <v>3.5454545454545463</v>
      </c>
      <c r="DA67" s="278">
        <f t="shared" si="99"/>
        <v>4.3310714285714278</v>
      </c>
      <c r="DB67" s="279">
        <f t="shared" si="114"/>
        <v>16</v>
      </c>
    </row>
    <row r="68" spans="1:106" ht="11.25" customHeight="1" x14ac:dyDescent="0.25">
      <c r="A68" s="882" t="s">
        <v>182</v>
      </c>
      <c r="B68" s="883"/>
      <c r="C68" s="289">
        <f t="shared" si="57"/>
        <v>5.35</v>
      </c>
      <c r="D68" s="257">
        <f t="shared" si="100"/>
        <v>12</v>
      </c>
      <c r="E68" s="257">
        <f t="shared" si="58"/>
        <v>314.67</v>
      </c>
      <c r="F68" s="250">
        <f t="shared" si="58"/>
        <v>2.375</v>
      </c>
      <c r="G68" s="250">
        <f t="shared" si="59"/>
        <v>15.04</v>
      </c>
      <c r="H68" s="289">
        <f t="shared" si="60"/>
        <v>3.8250000000000002</v>
      </c>
      <c r="I68" s="257">
        <f t="shared" si="101"/>
        <v>5</v>
      </c>
      <c r="J68" s="257">
        <f t="shared" si="61"/>
        <v>250.83499999999998</v>
      </c>
      <c r="K68" s="250">
        <f t="shared" si="61"/>
        <v>5.165</v>
      </c>
      <c r="L68" s="250">
        <f t="shared" si="61"/>
        <v>26.234999999999999</v>
      </c>
      <c r="M68" s="257">
        <f t="shared" si="61"/>
        <v>82</v>
      </c>
      <c r="N68" s="285">
        <f t="shared" si="62"/>
        <v>12.142857142857144</v>
      </c>
      <c r="O68" s="250">
        <f t="shared" si="63"/>
        <v>3.34</v>
      </c>
      <c r="P68" s="257">
        <f t="shared" si="102"/>
        <v>17</v>
      </c>
      <c r="Q68" s="257">
        <f t="shared" si="64"/>
        <v>207</v>
      </c>
      <c r="R68" s="250">
        <f t="shared" si="64"/>
        <v>3.68</v>
      </c>
      <c r="S68" s="250">
        <f t="shared" si="64"/>
        <v>26.914999999999999</v>
      </c>
      <c r="T68" s="257">
        <f t="shared" si="64"/>
        <v>73.335000000000008</v>
      </c>
      <c r="U68" s="285">
        <f t="shared" si="65"/>
        <v>-1.5000000000000013</v>
      </c>
      <c r="V68" s="882" t="s">
        <v>182</v>
      </c>
      <c r="W68" s="884"/>
      <c r="X68" s="289">
        <f t="shared" si="66"/>
        <v>3.5250000000000004</v>
      </c>
      <c r="Y68" s="257">
        <f t="shared" si="103"/>
        <v>11</v>
      </c>
      <c r="Z68" s="257">
        <f t="shared" si="67"/>
        <v>110.17</v>
      </c>
      <c r="AA68" s="250">
        <f t="shared" si="67"/>
        <v>4.0350000000000001</v>
      </c>
      <c r="AB68" s="250">
        <f t="shared" si="67"/>
        <v>24.200000000000003</v>
      </c>
      <c r="AC68" s="257">
        <f t="shared" si="67"/>
        <v>82.335000000000008</v>
      </c>
      <c r="AD68" s="285">
        <f t="shared" si="68"/>
        <v>0.63636363636363491</v>
      </c>
      <c r="AE68" s="289">
        <f t="shared" si="69"/>
        <v>2.4950000000000001</v>
      </c>
      <c r="AF68" s="257">
        <f t="shared" si="104"/>
        <v>18</v>
      </c>
      <c r="AG68" s="257">
        <f t="shared" si="70"/>
        <v>270</v>
      </c>
      <c r="AH68" s="257">
        <f t="shared" si="70"/>
        <v>187.35499999999999</v>
      </c>
      <c r="AI68" s="250">
        <f t="shared" si="70"/>
        <v>27.905000000000001</v>
      </c>
      <c r="AJ68" s="257">
        <f t="shared" si="70"/>
        <v>94.33</v>
      </c>
      <c r="AK68" s="285">
        <f t="shared" si="71"/>
        <v>-4.6857142857142868</v>
      </c>
      <c r="AL68" s="289">
        <f t="shared" si="72"/>
        <v>3.0250000000000004</v>
      </c>
      <c r="AM68" s="257">
        <f t="shared" si="105"/>
        <v>17</v>
      </c>
      <c r="AN68" s="257">
        <f t="shared" si="73"/>
        <v>216.33499999999998</v>
      </c>
      <c r="AO68" s="250">
        <f t="shared" si="73"/>
        <v>3.0550000000000002</v>
      </c>
      <c r="AP68" s="250">
        <f t="shared" si="73"/>
        <v>19.59</v>
      </c>
      <c r="AQ68" s="257">
        <f t="shared" si="73"/>
        <v>91.164999999999992</v>
      </c>
      <c r="AR68" s="278">
        <f t="shared" si="74"/>
        <v>6.8999999999999995</v>
      </c>
      <c r="AS68" s="882" t="s">
        <v>182</v>
      </c>
      <c r="AT68" s="883"/>
      <c r="AU68" s="289">
        <f t="shared" si="75"/>
        <v>5.9450000000000003</v>
      </c>
      <c r="AV68" s="257">
        <f t="shared" si="106"/>
        <v>11</v>
      </c>
      <c r="AW68" s="257">
        <f t="shared" si="76"/>
        <v>335.41499999999996</v>
      </c>
      <c r="AX68" s="250">
        <f t="shared" si="76"/>
        <v>4.3800000000000008</v>
      </c>
      <c r="AY68" s="250">
        <f t="shared" si="76"/>
        <v>27.535</v>
      </c>
      <c r="AZ68" s="257">
        <f t="shared" si="76"/>
        <v>100.16499999999999</v>
      </c>
      <c r="BA68" s="252">
        <f t="shared" si="77"/>
        <v>6.1000000000000032</v>
      </c>
      <c r="BB68" s="289">
        <f t="shared" si="78"/>
        <v>4.915</v>
      </c>
      <c r="BC68" s="257">
        <f t="shared" si="107"/>
        <v>13</v>
      </c>
      <c r="BD68" s="257">
        <f t="shared" si="79"/>
        <v>301.5</v>
      </c>
      <c r="BE68" s="250">
        <f t="shared" si="79"/>
        <v>4.5949999999999998</v>
      </c>
      <c r="BF68" s="250">
        <f t="shared" si="79"/>
        <v>27.520000000000003</v>
      </c>
      <c r="BG68" s="257">
        <f t="shared" si="79"/>
        <v>93.83</v>
      </c>
      <c r="BH68" s="252">
        <f t="shared" si="80"/>
        <v>3.1428571428571432</v>
      </c>
      <c r="BI68" s="289">
        <f t="shared" si="81"/>
        <v>3.9350000000000001</v>
      </c>
      <c r="BJ68" s="257">
        <f t="shared" si="108"/>
        <v>1</v>
      </c>
      <c r="BK68" s="257">
        <f t="shared" si="82"/>
        <v>270.5</v>
      </c>
      <c r="BL68" s="250">
        <f t="shared" si="82"/>
        <v>3.27</v>
      </c>
      <c r="BM68" s="250">
        <f t="shared" si="82"/>
        <v>26.344999999999999</v>
      </c>
      <c r="BN68" s="257">
        <f t="shared" si="82"/>
        <v>83</v>
      </c>
      <c r="BO68" s="278">
        <f t="shared" si="83"/>
        <v>17</v>
      </c>
      <c r="BP68" s="882" t="s">
        <v>182</v>
      </c>
      <c r="BQ68" s="883"/>
      <c r="BR68" s="289">
        <f t="shared" si="84"/>
        <v>5.6050000000000004</v>
      </c>
      <c r="BS68" s="257">
        <f t="shared" si="109"/>
        <v>8</v>
      </c>
      <c r="BT68" s="257">
        <f t="shared" si="85"/>
        <v>241.67000000000002</v>
      </c>
      <c r="BU68" s="250">
        <f t="shared" si="85"/>
        <v>3.99</v>
      </c>
      <c r="BV68" s="250">
        <f t="shared" si="85"/>
        <v>27.479999999999997</v>
      </c>
      <c r="BW68" s="257">
        <f t="shared" si="85"/>
        <v>98.664999999999992</v>
      </c>
      <c r="BX68" s="252">
        <f t="shared" si="86"/>
        <v>5.9200000000000017</v>
      </c>
      <c r="BY68" s="289">
        <f t="shared" si="87"/>
        <v>6.4049999999999994</v>
      </c>
      <c r="BZ68" s="257">
        <f t="shared" si="110"/>
        <v>11</v>
      </c>
      <c r="CA68" s="257">
        <f t="shared" si="88"/>
        <v>265.5</v>
      </c>
      <c r="CB68" s="250">
        <f t="shared" si="88"/>
        <v>4.8650000000000002</v>
      </c>
      <c r="CC68" s="250">
        <f t="shared" si="88"/>
        <v>29.299999999999997</v>
      </c>
      <c r="CD68" s="252">
        <f t="shared" si="89"/>
        <v>7.2999999999999954</v>
      </c>
      <c r="CE68" s="289">
        <f t="shared" si="90"/>
        <v>3.125</v>
      </c>
      <c r="CF68" s="257">
        <f t="shared" si="111"/>
        <v>16</v>
      </c>
      <c r="CG68" s="257">
        <f t="shared" si="91"/>
        <v>205.5</v>
      </c>
      <c r="CH68" s="250">
        <f t="shared" si="91"/>
        <v>24.009999999999998</v>
      </c>
      <c r="CI68" s="257">
        <f t="shared" si="91"/>
        <v>76.664999999999992</v>
      </c>
      <c r="CJ68" s="252">
        <f t="shared" si="92"/>
        <v>6.2666666666666631</v>
      </c>
      <c r="CK68" s="882" t="s">
        <v>182</v>
      </c>
      <c r="CL68" s="883"/>
      <c r="CM68" s="289">
        <f t="shared" si="93"/>
        <v>5.7450000000000001</v>
      </c>
      <c r="CN68" s="257">
        <f t="shared" si="112"/>
        <v>1</v>
      </c>
      <c r="CO68" s="257">
        <f t="shared" si="94"/>
        <v>203</v>
      </c>
      <c r="CP68" s="257">
        <f t="shared" si="94"/>
        <v>251.11</v>
      </c>
      <c r="CQ68" s="250">
        <f t="shared" si="94"/>
        <v>26.97</v>
      </c>
      <c r="CR68" s="257">
        <f t="shared" si="94"/>
        <v>84.835000000000008</v>
      </c>
      <c r="CS68" s="278">
        <f t="shared" si="95"/>
        <v>7.3749999999999982</v>
      </c>
      <c r="CT68" s="289">
        <f t="shared" si="96"/>
        <v>5.4249999999999998</v>
      </c>
      <c r="CU68" s="257">
        <f t="shared" si="113"/>
        <v>3</v>
      </c>
      <c r="CV68" s="257">
        <f t="shared" si="97"/>
        <v>179</v>
      </c>
      <c r="CW68" s="250">
        <f t="shared" si="97"/>
        <v>35.844999999999999</v>
      </c>
      <c r="CX68" s="250">
        <f t="shared" si="97"/>
        <v>28.484999999999999</v>
      </c>
      <c r="CY68" s="257">
        <f t="shared" si="97"/>
        <v>94.5</v>
      </c>
      <c r="CZ68" s="278">
        <f t="shared" si="98"/>
        <v>4.4545454545454568</v>
      </c>
      <c r="DA68" s="278">
        <f t="shared" si="99"/>
        <v>4.475714285714286</v>
      </c>
      <c r="DB68" s="279">
        <f t="shared" si="114"/>
        <v>14</v>
      </c>
    </row>
    <row r="69" spans="1:106" ht="11.25" customHeight="1" x14ac:dyDescent="0.25">
      <c r="A69" s="882" t="s">
        <v>183</v>
      </c>
      <c r="B69" s="883"/>
      <c r="C69" s="289">
        <f t="shared" si="57"/>
        <v>5.57</v>
      </c>
      <c r="D69" s="257">
        <f t="shared" si="100"/>
        <v>8</v>
      </c>
      <c r="E69" s="257">
        <f t="shared" si="58"/>
        <v>327.16499999999996</v>
      </c>
      <c r="F69" s="250">
        <f t="shared" si="58"/>
        <v>2.62</v>
      </c>
      <c r="G69" s="250">
        <f t="shared" si="59"/>
        <v>15.68</v>
      </c>
      <c r="H69" s="289">
        <f t="shared" si="60"/>
        <v>3.74</v>
      </c>
      <c r="I69" s="257">
        <f t="shared" si="101"/>
        <v>8</v>
      </c>
      <c r="J69" s="257">
        <f t="shared" si="61"/>
        <v>248.33499999999998</v>
      </c>
      <c r="K69" s="250">
        <f t="shared" si="61"/>
        <v>5.165</v>
      </c>
      <c r="L69" s="250">
        <f t="shared" si="61"/>
        <v>25.564999999999998</v>
      </c>
      <c r="M69" s="257">
        <f t="shared" si="61"/>
        <v>80.335000000000008</v>
      </c>
      <c r="N69" s="285">
        <f t="shared" si="62"/>
        <v>7.7142857142857082</v>
      </c>
      <c r="O69" s="250">
        <f t="shared" si="63"/>
        <v>4.45</v>
      </c>
      <c r="P69" s="257">
        <f t="shared" si="102"/>
        <v>1</v>
      </c>
      <c r="Q69" s="257">
        <f t="shared" si="64"/>
        <v>219</v>
      </c>
      <c r="R69" s="250">
        <f t="shared" si="64"/>
        <v>3.1850000000000001</v>
      </c>
      <c r="S69" s="250">
        <f t="shared" si="64"/>
        <v>24.914999999999999</v>
      </c>
      <c r="T69" s="257">
        <f t="shared" si="64"/>
        <v>73.835000000000008</v>
      </c>
      <c r="U69" s="285">
        <f t="shared" si="65"/>
        <v>5.4999999999999938</v>
      </c>
      <c r="V69" s="882" t="s">
        <v>183</v>
      </c>
      <c r="W69" s="884"/>
      <c r="X69" s="289">
        <f t="shared" si="66"/>
        <v>3.34</v>
      </c>
      <c r="Y69" s="257">
        <f t="shared" si="103"/>
        <v>13</v>
      </c>
      <c r="Z69" s="257">
        <f t="shared" si="67"/>
        <v>110.66499999999999</v>
      </c>
      <c r="AA69" s="250">
        <f t="shared" si="67"/>
        <v>3.585</v>
      </c>
      <c r="AB69" s="250">
        <f t="shared" si="67"/>
        <v>20.765000000000001</v>
      </c>
      <c r="AC69" s="257">
        <f t="shared" si="67"/>
        <v>81.335000000000008</v>
      </c>
      <c r="AD69" s="285">
        <f t="shared" si="68"/>
        <v>4.7272727272727275</v>
      </c>
      <c r="AE69" s="289">
        <f t="shared" si="69"/>
        <v>4.28</v>
      </c>
      <c r="AF69" s="257">
        <f t="shared" si="104"/>
        <v>13</v>
      </c>
      <c r="AG69" s="257">
        <f t="shared" si="70"/>
        <v>296.66499999999996</v>
      </c>
      <c r="AH69" s="257">
        <f t="shared" si="70"/>
        <v>216.35000000000002</v>
      </c>
      <c r="AI69" s="250">
        <f t="shared" si="70"/>
        <v>26.5</v>
      </c>
      <c r="AJ69" s="257">
        <f t="shared" si="70"/>
        <v>94.164999999999992</v>
      </c>
      <c r="AK69" s="285">
        <f t="shared" si="71"/>
        <v>-3.6571428571428606</v>
      </c>
      <c r="AL69" s="289">
        <f t="shared" si="72"/>
        <v>2.6349999999999998</v>
      </c>
      <c r="AM69" s="257">
        <f t="shared" si="105"/>
        <v>18</v>
      </c>
      <c r="AN69" s="257">
        <f t="shared" si="73"/>
        <v>210.66500000000002</v>
      </c>
      <c r="AO69" s="250">
        <f t="shared" si="73"/>
        <v>2.7949999999999999</v>
      </c>
      <c r="AP69" s="250">
        <f t="shared" si="73"/>
        <v>18.39</v>
      </c>
      <c r="AQ69" s="257">
        <f t="shared" si="73"/>
        <v>90.335000000000008</v>
      </c>
      <c r="AR69" s="278">
        <f t="shared" si="74"/>
        <v>7.8999999999999959</v>
      </c>
      <c r="AS69" s="882" t="s">
        <v>183</v>
      </c>
      <c r="AT69" s="883"/>
      <c r="AU69" s="289">
        <f t="shared" si="75"/>
        <v>5.93</v>
      </c>
      <c r="AV69" s="257">
        <f t="shared" si="106"/>
        <v>12</v>
      </c>
      <c r="AW69" s="257">
        <f t="shared" si="76"/>
        <v>339.58500000000004</v>
      </c>
      <c r="AX69" s="250">
        <f t="shared" si="76"/>
        <v>4.125</v>
      </c>
      <c r="AY69" s="250">
        <f t="shared" si="76"/>
        <v>26.740000000000002</v>
      </c>
      <c r="AZ69" s="257">
        <f t="shared" si="76"/>
        <v>98.17</v>
      </c>
      <c r="BA69" s="252">
        <f t="shared" si="77"/>
        <v>22.400000000000002</v>
      </c>
      <c r="BB69" s="289">
        <f t="shared" si="78"/>
        <v>6.91</v>
      </c>
      <c r="BC69" s="257">
        <f t="shared" si="107"/>
        <v>2</v>
      </c>
      <c r="BD69" s="257">
        <f t="shared" si="79"/>
        <v>335.5</v>
      </c>
      <c r="BE69" s="250">
        <f t="shared" si="79"/>
        <v>4.3949999999999996</v>
      </c>
      <c r="BF69" s="250">
        <f t="shared" si="79"/>
        <v>25.560000000000002</v>
      </c>
      <c r="BG69" s="257">
        <f t="shared" si="79"/>
        <v>95.5</v>
      </c>
      <c r="BH69" s="252">
        <f t="shared" si="80"/>
        <v>1.7142857142857115</v>
      </c>
      <c r="BI69" s="289">
        <f t="shared" si="81"/>
        <v>3.5649999999999999</v>
      </c>
      <c r="BJ69" s="257">
        <f t="shared" si="108"/>
        <v>8</v>
      </c>
      <c r="BK69" s="257">
        <f t="shared" si="82"/>
        <v>273.5</v>
      </c>
      <c r="BL69" s="250">
        <f t="shared" si="82"/>
        <v>3.44</v>
      </c>
      <c r="BM69" s="250">
        <f t="shared" si="82"/>
        <v>26.405000000000001</v>
      </c>
      <c r="BN69" s="257">
        <f t="shared" si="82"/>
        <v>80.17</v>
      </c>
      <c r="BO69" s="278">
        <f t="shared" si="83"/>
        <v>17.72727272727273</v>
      </c>
      <c r="BP69" s="882" t="s">
        <v>183</v>
      </c>
      <c r="BQ69" s="883"/>
      <c r="BR69" s="289">
        <f t="shared" si="84"/>
        <v>5.7249999999999996</v>
      </c>
      <c r="BS69" s="257">
        <f t="shared" si="109"/>
        <v>4</v>
      </c>
      <c r="BT69" s="257">
        <f t="shared" si="85"/>
        <v>287.16499999999996</v>
      </c>
      <c r="BU69" s="250">
        <f t="shared" si="85"/>
        <v>4.165</v>
      </c>
      <c r="BV69" s="250">
        <f t="shared" si="85"/>
        <v>26.22</v>
      </c>
      <c r="BW69" s="257">
        <f t="shared" si="85"/>
        <v>101.5</v>
      </c>
      <c r="BX69" s="252">
        <f t="shared" si="86"/>
        <v>12.320000000000007</v>
      </c>
      <c r="BY69" s="289">
        <f t="shared" si="87"/>
        <v>6.7349999999999994</v>
      </c>
      <c r="BZ69" s="257">
        <f t="shared" si="110"/>
        <v>5</v>
      </c>
      <c r="CA69" s="257">
        <f t="shared" si="88"/>
        <v>283.66500000000002</v>
      </c>
      <c r="CB69" s="250">
        <f t="shared" si="88"/>
        <v>3.88</v>
      </c>
      <c r="CC69" s="250">
        <f t="shared" si="88"/>
        <v>25.505000000000003</v>
      </c>
      <c r="CD69" s="252">
        <f t="shared" si="89"/>
        <v>8.5000000000000053</v>
      </c>
      <c r="CE69" s="289">
        <f t="shared" si="90"/>
        <v>4.085</v>
      </c>
      <c r="CF69" s="257">
        <f t="shared" si="111"/>
        <v>1</v>
      </c>
      <c r="CG69" s="257">
        <f t="shared" si="91"/>
        <v>266.5</v>
      </c>
      <c r="CH69" s="250">
        <f t="shared" si="91"/>
        <v>24.914999999999999</v>
      </c>
      <c r="CI69" s="257">
        <f t="shared" si="91"/>
        <v>83.67</v>
      </c>
      <c r="CJ69" s="252">
        <f t="shared" si="92"/>
        <v>8.9333333333333336</v>
      </c>
      <c r="CK69" s="882" t="s">
        <v>183</v>
      </c>
      <c r="CL69" s="883"/>
      <c r="CM69" s="289">
        <f t="shared" si="93"/>
        <v>5.24</v>
      </c>
      <c r="CN69" s="257">
        <f t="shared" si="112"/>
        <v>8</v>
      </c>
      <c r="CO69" s="257">
        <f t="shared" si="94"/>
        <v>205.66500000000002</v>
      </c>
      <c r="CP69" s="257">
        <f t="shared" si="94"/>
        <v>248</v>
      </c>
      <c r="CQ69" s="250">
        <f t="shared" si="94"/>
        <v>29.15</v>
      </c>
      <c r="CR69" s="257">
        <f t="shared" si="94"/>
        <v>82.835000000000008</v>
      </c>
      <c r="CS69" s="278">
        <f t="shared" si="95"/>
        <v>11.750000000000005</v>
      </c>
      <c r="CT69" s="289">
        <f t="shared" si="96"/>
        <v>5.2</v>
      </c>
      <c r="CU69" s="257">
        <f t="shared" si="113"/>
        <v>6</v>
      </c>
      <c r="CV69" s="257">
        <f t="shared" si="97"/>
        <v>225.16500000000002</v>
      </c>
      <c r="CW69" s="250">
        <f t="shared" si="97"/>
        <v>28.369999999999997</v>
      </c>
      <c r="CX69" s="250">
        <f t="shared" si="97"/>
        <v>27.434999999999999</v>
      </c>
      <c r="CY69" s="257">
        <f t="shared" si="97"/>
        <v>95.5</v>
      </c>
      <c r="CZ69" s="278">
        <f t="shared" si="98"/>
        <v>6.0000000000000009</v>
      </c>
      <c r="DA69" s="278">
        <f t="shared" si="99"/>
        <v>4.8146428571428572</v>
      </c>
      <c r="DB69" s="279">
        <f t="shared" si="114"/>
        <v>9</v>
      </c>
    </row>
    <row r="70" spans="1:106" ht="11.25" customHeight="1" x14ac:dyDescent="0.25">
      <c r="A70" s="882" t="s">
        <v>184</v>
      </c>
      <c r="B70" s="883"/>
      <c r="C70" s="289">
        <f t="shared" si="57"/>
        <v>5.04</v>
      </c>
      <c r="D70" s="257">
        <f t="shared" si="100"/>
        <v>15</v>
      </c>
      <c r="E70" s="257">
        <f t="shared" si="58"/>
        <v>282</v>
      </c>
      <c r="F70" s="250">
        <f t="shared" si="58"/>
        <v>2.13</v>
      </c>
      <c r="G70" s="250">
        <f t="shared" si="59"/>
        <v>12.959999999999994</v>
      </c>
      <c r="H70" s="289">
        <f t="shared" si="60"/>
        <v>2.895</v>
      </c>
      <c r="I70" s="257">
        <f t="shared" si="101"/>
        <v>17</v>
      </c>
      <c r="J70" s="257">
        <f t="shared" si="61"/>
        <v>217.33499999999998</v>
      </c>
      <c r="K70" s="250">
        <f t="shared" si="61"/>
        <v>3.77</v>
      </c>
      <c r="L70" s="250">
        <f t="shared" si="61"/>
        <v>21.365000000000002</v>
      </c>
      <c r="M70" s="257">
        <f t="shared" si="61"/>
        <v>78.335000000000008</v>
      </c>
      <c r="N70" s="285">
        <f t="shared" si="62"/>
        <v>9</v>
      </c>
      <c r="O70" s="250">
        <f t="shared" si="63"/>
        <v>3.65</v>
      </c>
      <c r="P70" s="257">
        <f t="shared" si="102"/>
        <v>14</v>
      </c>
      <c r="Q70" s="257">
        <f t="shared" si="64"/>
        <v>213.5</v>
      </c>
      <c r="R70" s="250">
        <f t="shared" si="64"/>
        <v>3.4000000000000004</v>
      </c>
      <c r="S70" s="250">
        <f t="shared" si="64"/>
        <v>23.035</v>
      </c>
      <c r="T70" s="257">
        <f t="shared" si="64"/>
        <v>74.664999999999992</v>
      </c>
      <c r="U70" s="285">
        <f t="shared" si="65"/>
        <v>21.25</v>
      </c>
      <c r="V70" s="882" t="s">
        <v>184</v>
      </c>
      <c r="W70" s="884"/>
      <c r="X70" s="289">
        <f t="shared" si="66"/>
        <v>3.3899999999999997</v>
      </c>
      <c r="Y70" s="257">
        <f t="shared" si="103"/>
        <v>12</v>
      </c>
      <c r="Z70" s="257">
        <f t="shared" si="67"/>
        <v>107</v>
      </c>
      <c r="AA70" s="250">
        <f t="shared" si="67"/>
        <v>3.7</v>
      </c>
      <c r="AB70" s="250">
        <f t="shared" si="67"/>
        <v>23.435000000000002</v>
      </c>
      <c r="AC70" s="257">
        <f t="shared" si="67"/>
        <v>78.335000000000008</v>
      </c>
      <c r="AD70" s="285">
        <f t="shared" si="68"/>
        <v>1.2727272727272738</v>
      </c>
      <c r="AE70" s="289">
        <f t="shared" si="69"/>
        <v>4.58</v>
      </c>
      <c r="AF70" s="257">
        <f t="shared" si="104"/>
        <v>9</v>
      </c>
      <c r="AG70" s="257">
        <f t="shared" si="70"/>
        <v>318.33</v>
      </c>
      <c r="AH70" s="257">
        <f t="shared" si="70"/>
        <v>232.45500000000001</v>
      </c>
      <c r="AI70" s="250">
        <f t="shared" si="70"/>
        <v>23.33</v>
      </c>
      <c r="AJ70" s="257">
        <f t="shared" si="70"/>
        <v>93.67</v>
      </c>
      <c r="AK70" s="285">
        <f t="shared" si="71"/>
        <v>-5.0285714285714231</v>
      </c>
      <c r="AL70" s="289">
        <f t="shared" si="72"/>
        <v>4.6100000000000003</v>
      </c>
      <c r="AM70" s="257">
        <f t="shared" si="105"/>
        <v>12</v>
      </c>
      <c r="AN70" s="257">
        <f t="shared" si="73"/>
        <v>246.5</v>
      </c>
      <c r="AO70" s="250">
        <f t="shared" si="73"/>
        <v>3.83</v>
      </c>
      <c r="AP70" s="250">
        <f t="shared" si="73"/>
        <v>24.869999999999997</v>
      </c>
      <c r="AQ70" s="257">
        <f t="shared" si="73"/>
        <v>92.17</v>
      </c>
      <c r="AR70" s="278">
        <f t="shared" si="74"/>
        <v>12.799999999999999</v>
      </c>
      <c r="AS70" s="882" t="s">
        <v>184</v>
      </c>
      <c r="AT70" s="883"/>
      <c r="AU70" s="289">
        <f t="shared" si="75"/>
        <v>6.2149999999999999</v>
      </c>
      <c r="AV70" s="257">
        <f t="shared" si="106"/>
        <v>4</v>
      </c>
      <c r="AW70" s="257">
        <f t="shared" si="76"/>
        <v>320.41499999999996</v>
      </c>
      <c r="AX70" s="250">
        <f t="shared" si="76"/>
        <v>4.67</v>
      </c>
      <c r="AY70" s="250">
        <f t="shared" si="76"/>
        <v>22.204999999999998</v>
      </c>
      <c r="AZ70" s="257">
        <f t="shared" si="76"/>
        <v>93</v>
      </c>
      <c r="BA70" s="252">
        <f t="shared" si="77"/>
        <v>11.500000000000004</v>
      </c>
      <c r="BB70" s="289">
        <f t="shared" si="78"/>
        <v>4.76</v>
      </c>
      <c r="BC70" s="257">
        <f t="shared" si="107"/>
        <v>14</v>
      </c>
      <c r="BD70" s="257">
        <f t="shared" si="79"/>
        <v>298</v>
      </c>
      <c r="BE70" s="250">
        <f t="shared" si="79"/>
        <v>4.2249999999999996</v>
      </c>
      <c r="BF70" s="250">
        <f t="shared" si="79"/>
        <v>25.545000000000002</v>
      </c>
      <c r="BG70" s="257">
        <f t="shared" si="79"/>
        <v>87.33</v>
      </c>
      <c r="BH70" s="252">
        <f t="shared" si="80"/>
        <v>0.952380952380949</v>
      </c>
      <c r="BI70" s="289">
        <f t="shared" si="81"/>
        <v>3.8149999999999999</v>
      </c>
      <c r="BJ70" s="257">
        <f t="shared" si="108"/>
        <v>2</v>
      </c>
      <c r="BK70" s="257">
        <f t="shared" si="82"/>
        <v>267.5</v>
      </c>
      <c r="BL70" s="250">
        <f t="shared" si="82"/>
        <v>3.29</v>
      </c>
      <c r="BM70" s="250">
        <f t="shared" si="82"/>
        <v>26.38</v>
      </c>
      <c r="BN70" s="257">
        <f t="shared" si="82"/>
        <v>73.5</v>
      </c>
      <c r="BO70" s="278">
        <f t="shared" si="83"/>
        <v>18.454545454545457</v>
      </c>
      <c r="BP70" s="882" t="s">
        <v>184</v>
      </c>
      <c r="BQ70" s="883"/>
      <c r="BR70" s="289">
        <f t="shared" si="84"/>
        <v>5.2850000000000001</v>
      </c>
      <c r="BS70" s="257">
        <f t="shared" si="109"/>
        <v>15</v>
      </c>
      <c r="BT70" s="257">
        <f t="shared" si="85"/>
        <v>286.17</v>
      </c>
      <c r="BU70" s="250">
        <f t="shared" si="85"/>
        <v>4.0999999999999996</v>
      </c>
      <c r="BV70" s="250">
        <f t="shared" si="85"/>
        <v>22.664999999999999</v>
      </c>
      <c r="BW70" s="257">
        <f t="shared" si="85"/>
        <v>95.164999999999992</v>
      </c>
      <c r="BX70" s="252">
        <f t="shared" si="86"/>
        <v>10.400000000000006</v>
      </c>
      <c r="BY70" s="289">
        <f t="shared" si="87"/>
        <v>6.5350000000000001</v>
      </c>
      <c r="BZ70" s="257">
        <f t="shared" si="110"/>
        <v>8</v>
      </c>
      <c r="CA70" s="257">
        <f t="shared" si="88"/>
        <v>270.16500000000002</v>
      </c>
      <c r="CB70" s="250">
        <f t="shared" si="88"/>
        <v>3.9050000000000002</v>
      </c>
      <c r="CC70" s="250">
        <f t="shared" si="88"/>
        <v>23.774999999999999</v>
      </c>
      <c r="CD70" s="252">
        <f t="shared" si="89"/>
        <v>6.2999999999999989</v>
      </c>
      <c r="CE70" s="289">
        <f t="shared" si="90"/>
        <v>3.5949999999999998</v>
      </c>
      <c r="CF70" s="257">
        <f t="shared" si="111"/>
        <v>9</v>
      </c>
      <c r="CG70" s="257">
        <f t="shared" si="91"/>
        <v>241</v>
      </c>
      <c r="CH70" s="250">
        <f t="shared" si="91"/>
        <v>24.740000000000002</v>
      </c>
      <c r="CI70" s="257">
        <f t="shared" si="91"/>
        <v>87.33</v>
      </c>
      <c r="CJ70" s="252">
        <f t="shared" si="92"/>
        <v>1.466666666666665</v>
      </c>
      <c r="CK70" s="882" t="s">
        <v>184</v>
      </c>
      <c r="CL70" s="883"/>
      <c r="CM70" s="289">
        <f t="shared" si="93"/>
        <v>5.39</v>
      </c>
      <c r="CN70" s="257">
        <f t="shared" si="112"/>
        <v>6</v>
      </c>
      <c r="CO70" s="257">
        <f t="shared" si="94"/>
        <v>210</v>
      </c>
      <c r="CP70" s="257">
        <f t="shared" si="94"/>
        <v>227.44499999999999</v>
      </c>
      <c r="CQ70" s="250">
        <f t="shared" si="94"/>
        <v>26</v>
      </c>
      <c r="CR70" s="257">
        <f t="shared" si="94"/>
        <v>81.164999999999992</v>
      </c>
      <c r="CS70" s="278">
        <f t="shared" si="95"/>
        <v>12.5</v>
      </c>
      <c r="CT70" s="289">
        <f t="shared" si="96"/>
        <v>2.2800000000000002</v>
      </c>
      <c r="CU70" s="257">
        <f t="shared" si="113"/>
        <v>18</v>
      </c>
      <c r="CV70" s="257">
        <f t="shared" si="97"/>
        <v>170.16500000000002</v>
      </c>
      <c r="CW70" s="250">
        <f t="shared" si="97"/>
        <v>23.41</v>
      </c>
      <c r="CX70" s="250">
        <f t="shared" si="97"/>
        <v>22.310000000000002</v>
      </c>
      <c r="CY70" s="257">
        <f t="shared" si="97"/>
        <v>90.664999999999992</v>
      </c>
      <c r="CZ70" s="278">
        <f t="shared" si="98"/>
        <v>3.0909090909090939</v>
      </c>
      <c r="DA70" s="278">
        <f t="shared" si="99"/>
        <v>4.4314285714285706</v>
      </c>
      <c r="DB70" s="279">
        <f t="shared" si="114"/>
        <v>15</v>
      </c>
    </row>
    <row r="71" spans="1:106" ht="11.25" customHeight="1" x14ac:dyDescent="0.25">
      <c r="A71" s="882" t="s">
        <v>185</v>
      </c>
      <c r="B71" s="883"/>
      <c r="C71" s="289">
        <f t="shared" si="57"/>
        <v>5.165</v>
      </c>
      <c r="D71" s="257">
        <f t="shared" si="100"/>
        <v>14</v>
      </c>
      <c r="E71" s="257">
        <f t="shared" si="58"/>
        <v>309.33500000000004</v>
      </c>
      <c r="F71" s="250">
        <f t="shared" si="58"/>
        <v>2.7949999999999999</v>
      </c>
      <c r="G71" s="250">
        <f t="shared" si="59"/>
        <v>15.280000000000001</v>
      </c>
      <c r="H71" s="289">
        <f t="shared" si="60"/>
        <v>2.6550000000000002</v>
      </c>
      <c r="I71" s="257">
        <f t="shared" si="101"/>
        <v>18</v>
      </c>
      <c r="J71" s="257">
        <f t="shared" si="61"/>
        <v>210</v>
      </c>
      <c r="K71" s="250">
        <f t="shared" si="61"/>
        <v>3.66</v>
      </c>
      <c r="L71" s="250">
        <f t="shared" si="61"/>
        <v>19.829999999999998</v>
      </c>
      <c r="M71" s="257">
        <f t="shared" si="61"/>
        <v>74.335000000000008</v>
      </c>
      <c r="N71" s="285">
        <f t="shared" si="62"/>
        <v>14.714285714285712</v>
      </c>
      <c r="O71" s="250">
        <f t="shared" si="63"/>
        <v>3.23</v>
      </c>
      <c r="P71" s="257">
        <f t="shared" si="102"/>
        <v>18</v>
      </c>
      <c r="Q71" s="257">
        <f t="shared" si="64"/>
        <v>196.83</v>
      </c>
      <c r="R71" s="250">
        <f t="shared" si="64"/>
        <v>3.5350000000000001</v>
      </c>
      <c r="S71" s="250">
        <f t="shared" si="64"/>
        <v>24</v>
      </c>
      <c r="T71" s="257">
        <f t="shared" si="64"/>
        <v>74</v>
      </c>
      <c r="U71" s="285">
        <f t="shared" si="65"/>
        <v>11.250000000000005</v>
      </c>
      <c r="V71" s="882" t="s">
        <v>185</v>
      </c>
      <c r="W71" s="884"/>
      <c r="X71" s="289">
        <f t="shared" si="66"/>
        <v>3.0650000000000004</v>
      </c>
      <c r="Y71" s="257">
        <f t="shared" si="103"/>
        <v>15</v>
      </c>
      <c r="Z71" s="257">
        <f t="shared" si="67"/>
        <v>115.33500000000001</v>
      </c>
      <c r="AA71" s="250">
        <f t="shared" si="67"/>
        <v>3.58</v>
      </c>
      <c r="AB71" s="250">
        <f t="shared" si="67"/>
        <v>20.314999999999998</v>
      </c>
      <c r="AC71" s="257">
        <f t="shared" si="67"/>
        <v>76.664999999999992</v>
      </c>
      <c r="AD71" s="285">
        <f t="shared" si="68"/>
        <v>6.2727272727272716</v>
      </c>
      <c r="AE71" s="289">
        <f t="shared" si="69"/>
        <v>4.5999999999999996</v>
      </c>
      <c r="AF71" s="257">
        <f t="shared" si="104"/>
        <v>7</v>
      </c>
      <c r="AG71" s="257">
        <f t="shared" si="70"/>
        <v>316.66499999999996</v>
      </c>
      <c r="AH71" s="257">
        <f t="shared" si="70"/>
        <v>138.66999999999999</v>
      </c>
      <c r="AI71" s="250">
        <f t="shared" si="70"/>
        <v>20.270000000000003</v>
      </c>
      <c r="AJ71" s="257">
        <f t="shared" si="70"/>
        <v>93.335000000000008</v>
      </c>
      <c r="AK71" s="285">
        <f t="shared" si="71"/>
        <v>2.057142857142864</v>
      </c>
      <c r="AL71" s="289">
        <f t="shared" si="72"/>
        <v>4.16</v>
      </c>
      <c r="AM71" s="257">
        <f t="shared" si="105"/>
        <v>15</v>
      </c>
      <c r="AN71" s="257">
        <f t="shared" si="73"/>
        <v>235.16500000000002</v>
      </c>
      <c r="AO71" s="250">
        <f t="shared" si="73"/>
        <v>3.3849999999999998</v>
      </c>
      <c r="AP71" s="250">
        <f t="shared" si="73"/>
        <v>22.545000000000002</v>
      </c>
      <c r="AQ71" s="257">
        <f t="shared" si="73"/>
        <v>90.335000000000008</v>
      </c>
      <c r="AR71" s="278">
        <f t="shared" si="74"/>
        <v>13.399999999999999</v>
      </c>
      <c r="AS71" s="882" t="s">
        <v>185</v>
      </c>
      <c r="AT71" s="883"/>
      <c r="AU71" s="289">
        <f t="shared" si="75"/>
        <v>5.5149999999999997</v>
      </c>
      <c r="AV71" s="257">
        <f t="shared" si="106"/>
        <v>16</v>
      </c>
      <c r="AW71" s="257">
        <f t="shared" si="76"/>
        <v>345.41499999999996</v>
      </c>
      <c r="AX71" s="250">
        <f t="shared" si="76"/>
        <v>3.165</v>
      </c>
      <c r="AY71" s="250">
        <f t="shared" si="76"/>
        <v>18.185000000000002</v>
      </c>
      <c r="AZ71" s="257">
        <f t="shared" si="76"/>
        <v>88</v>
      </c>
      <c r="BA71" s="252">
        <f t="shared" si="77"/>
        <v>4.1000000000000014</v>
      </c>
      <c r="BB71" s="289">
        <f t="shared" si="78"/>
        <v>3.44</v>
      </c>
      <c r="BC71" s="257">
        <f t="shared" si="107"/>
        <v>16</v>
      </c>
      <c r="BD71" s="257">
        <f t="shared" si="79"/>
        <v>302.5</v>
      </c>
      <c r="BE71" s="250">
        <f t="shared" si="79"/>
        <v>2.9</v>
      </c>
      <c r="BF71" s="250">
        <f t="shared" si="79"/>
        <v>20.655000000000001</v>
      </c>
      <c r="BG71" s="257">
        <f t="shared" si="79"/>
        <v>108.5</v>
      </c>
      <c r="BH71" s="252">
        <f t="shared" si="80"/>
        <v>1.3333333333333302</v>
      </c>
      <c r="BI71" s="289">
        <f t="shared" si="81"/>
        <v>3.1149999999999998</v>
      </c>
      <c r="BJ71" s="257">
        <f t="shared" si="108"/>
        <v>17</v>
      </c>
      <c r="BK71" s="257">
        <f t="shared" si="82"/>
        <v>248.16500000000002</v>
      </c>
      <c r="BL71" s="250">
        <f t="shared" si="82"/>
        <v>2.9</v>
      </c>
      <c r="BM71" s="250">
        <f t="shared" si="82"/>
        <v>26.32</v>
      </c>
      <c r="BN71" s="257">
        <f t="shared" si="82"/>
        <v>88.5</v>
      </c>
      <c r="BO71" s="278">
        <f t="shared" si="83"/>
        <v>17.18181818181818</v>
      </c>
      <c r="BP71" s="882" t="s">
        <v>185</v>
      </c>
      <c r="BQ71" s="883"/>
      <c r="BR71" s="289">
        <f t="shared" si="84"/>
        <v>4.99</v>
      </c>
      <c r="BS71" s="257">
        <f t="shared" si="109"/>
        <v>18</v>
      </c>
      <c r="BT71" s="257">
        <f t="shared" si="85"/>
        <v>331.5</v>
      </c>
      <c r="BU71" s="250">
        <f t="shared" si="85"/>
        <v>2.8049999999999997</v>
      </c>
      <c r="BV71" s="250">
        <f t="shared" si="85"/>
        <v>18.585000000000001</v>
      </c>
      <c r="BW71" s="257">
        <f t="shared" si="85"/>
        <v>117.83500000000001</v>
      </c>
      <c r="BX71" s="252">
        <f t="shared" si="86"/>
        <v>11.840000000000003</v>
      </c>
      <c r="BY71" s="289">
        <f t="shared" si="87"/>
        <v>6.125</v>
      </c>
      <c r="BZ71" s="257">
        <f t="shared" si="110"/>
        <v>16</v>
      </c>
      <c r="CA71" s="257">
        <f t="shared" si="88"/>
        <v>231.32999999999998</v>
      </c>
      <c r="CB71" s="250">
        <f t="shared" si="88"/>
        <v>2.125</v>
      </c>
      <c r="CC71" s="250">
        <f t="shared" si="88"/>
        <v>20.98</v>
      </c>
      <c r="CD71" s="252">
        <f t="shared" si="89"/>
        <v>9.4999999999999929</v>
      </c>
      <c r="CE71" s="281" t="s">
        <v>30</v>
      </c>
      <c r="CF71" s="282"/>
      <c r="CG71" s="283" t="s">
        <v>30</v>
      </c>
      <c r="CH71" s="284" t="s">
        <v>30</v>
      </c>
      <c r="CI71" s="283" t="s">
        <v>30</v>
      </c>
      <c r="CJ71" s="252"/>
      <c r="CK71" s="882" t="s">
        <v>185</v>
      </c>
      <c r="CL71" s="883"/>
      <c r="CM71" s="289">
        <f t="shared" si="93"/>
        <v>4.66</v>
      </c>
      <c r="CN71" s="257">
        <f t="shared" si="112"/>
        <v>13</v>
      </c>
      <c r="CO71" s="257">
        <f t="shared" si="94"/>
        <v>191.16500000000002</v>
      </c>
      <c r="CP71" s="257">
        <f t="shared" si="94"/>
        <v>245.61</v>
      </c>
      <c r="CQ71" s="250">
        <f t="shared" si="94"/>
        <v>25.6</v>
      </c>
      <c r="CR71" s="257">
        <f t="shared" si="94"/>
        <v>82</v>
      </c>
      <c r="CS71" s="278">
        <f t="shared" si="95"/>
        <v>29.749999999999993</v>
      </c>
      <c r="CT71" s="289">
        <f t="shared" si="96"/>
        <v>2.3149999999999999</v>
      </c>
      <c r="CU71" s="257">
        <f t="shared" si="113"/>
        <v>17</v>
      </c>
      <c r="CV71" s="257">
        <f t="shared" si="97"/>
        <v>170.83499999999998</v>
      </c>
      <c r="CW71" s="250">
        <f t="shared" si="97"/>
        <v>18.670000000000002</v>
      </c>
      <c r="CX71" s="250">
        <f t="shared" si="97"/>
        <v>23.594999999999999</v>
      </c>
      <c r="CY71" s="257">
        <f t="shared" si="97"/>
        <v>83</v>
      </c>
      <c r="CZ71" s="278">
        <f t="shared" si="98"/>
        <v>9.0909090909088969E-2</v>
      </c>
      <c r="DA71" s="278">
        <f t="shared" si="99"/>
        <v>4.0796153846153844</v>
      </c>
      <c r="DB71" s="279">
        <f t="shared" si="114"/>
        <v>18</v>
      </c>
    </row>
    <row r="72" spans="1:106" ht="11.25" customHeight="1" x14ac:dyDescent="0.25">
      <c r="A72" s="882" t="s">
        <v>186</v>
      </c>
      <c r="B72" s="883"/>
      <c r="C72" s="289">
        <f t="shared" si="57"/>
        <v>5.98</v>
      </c>
      <c r="D72" s="257">
        <f t="shared" si="100"/>
        <v>3</v>
      </c>
      <c r="E72" s="257">
        <f t="shared" ref="E72:F73" si="115">AVERAGE(E21,E39)</f>
        <v>337.67</v>
      </c>
      <c r="F72" s="250">
        <f t="shared" si="115"/>
        <v>2.6850000000000001</v>
      </c>
      <c r="G72" s="250">
        <f t="shared" si="59"/>
        <v>18.880000000000003</v>
      </c>
      <c r="H72" s="289">
        <f t="shared" si="60"/>
        <v>3.4849999999999999</v>
      </c>
      <c r="I72" s="257">
        <f t="shared" si="101"/>
        <v>12</v>
      </c>
      <c r="J72" s="257">
        <f t="shared" ref="J72:M73" si="116">AVERAGE(J21,J39)</f>
        <v>236.5</v>
      </c>
      <c r="K72" s="250">
        <f t="shared" si="116"/>
        <v>4.4399999999999995</v>
      </c>
      <c r="L72" s="250">
        <f t="shared" si="116"/>
        <v>24.270000000000003</v>
      </c>
      <c r="M72" s="257">
        <f t="shared" si="116"/>
        <v>79.164999999999992</v>
      </c>
      <c r="N72" s="285">
        <f t="shared" si="62"/>
        <v>5.2857142857142865</v>
      </c>
      <c r="O72" s="250">
        <f t="shared" si="63"/>
        <v>3.4</v>
      </c>
      <c r="P72" s="257">
        <f t="shared" si="102"/>
        <v>16</v>
      </c>
      <c r="Q72" s="257">
        <f t="shared" ref="Q72:T73" si="117">AVERAGE(Q21,Q39)</f>
        <v>190.16500000000002</v>
      </c>
      <c r="R72" s="250">
        <f t="shared" si="117"/>
        <v>4.2649999999999997</v>
      </c>
      <c r="S72" s="250">
        <f t="shared" si="117"/>
        <v>23.8</v>
      </c>
      <c r="T72" s="257">
        <f t="shared" si="117"/>
        <v>72</v>
      </c>
      <c r="U72" s="285">
        <f t="shared" si="65"/>
        <v>12</v>
      </c>
      <c r="V72" s="882" t="s">
        <v>186</v>
      </c>
      <c r="W72" s="884"/>
      <c r="X72" s="289">
        <f t="shared" si="66"/>
        <v>3.74</v>
      </c>
      <c r="Y72" s="257">
        <f t="shared" si="103"/>
        <v>8</v>
      </c>
      <c r="Z72" s="257">
        <f t="shared" ref="Z72:AC72" si="118">AVERAGE(Z21,Z39)</f>
        <v>104</v>
      </c>
      <c r="AA72" s="250">
        <f t="shared" si="118"/>
        <v>3.8200000000000003</v>
      </c>
      <c r="AB72" s="250">
        <f t="shared" si="118"/>
        <v>24.52</v>
      </c>
      <c r="AC72" s="257">
        <f t="shared" si="118"/>
        <v>78.83</v>
      </c>
      <c r="AD72" s="285">
        <f t="shared" si="68"/>
        <v>0.72727272727272385</v>
      </c>
      <c r="AE72" s="289">
        <f t="shared" si="69"/>
        <v>4.83</v>
      </c>
      <c r="AF72" s="257">
        <f t="shared" si="104"/>
        <v>5</v>
      </c>
      <c r="AG72" s="257">
        <f t="shared" ref="AG72:AJ73" si="119">AVERAGE(AG21,AG39)</f>
        <v>296.67</v>
      </c>
      <c r="AH72" s="257">
        <f t="shared" si="119"/>
        <v>170.77</v>
      </c>
      <c r="AI72" s="250">
        <f t="shared" si="119"/>
        <v>25.259999999999998</v>
      </c>
      <c r="AJ72" s="257">
        <f t="shared" si="119"/>
        <v>94.164999999999992</v>
      </c>
      <c r="AK72" s="285">
        <f t="shared" si="71"/>
        <v>6.8571428571428532</v>
      </c>
      <c r="AL72" s="289">
        <f t="shared" si="72"/>
        <v>3.7350000000000003</v>
      </c>
      <c r="AM72" s="257">
        <f t="shared" si="105"/>
        <v>16</v>
      </c>
      <c r="AN72" s="257">
        <f t="shared" ref="AN72:AQ73" si="120">AVERAGE(AN21,AN39)</f>
        <v>230.33</v>
      </c>
      <c r="AO72" s="250">
        <f t="shared" si="120"/>
        <v>3.2</v>
      </c>
      <c r="AP72" s="250">
        <f t="shared" si="120"/>
        <v>21.674999999999997</v>
      </c>
      <c r="AQ72" s="257">
        <f t="shared" si="120"/>
        <v>90.5</v>
      </c>
      <c r="AR72" s="278">
        <f t="shared" si="74"/>
        <v>6.7000000000000037</v>
      </c>
      <c r="AS72" s="882" t="s">
        <v>186</v>
      </c>
      <c r="AT72" s="883"/>
      <c r="AU72" s="289">
        <f t="shared" si="75"/>
        <v>6</v>
      </c>
      <c r="AV72" s="257">
        <f t="shared" si="106"/>
        <v>9</v>
      </c>
      <c r="AW72" s="257">
        <f t="shared" ref="AW72:AZ73" si="121">AVERAGE(AW21,AW39)</f>
        <v>326.25</v>
      </c>
      <c r="AX72" s="250">
        <f t="shared" si="121"/>
        <v>4.8650000000000002</v>
      </c>
      <c r="AY72" s="250">
        <f t="shared" si="121"/>
        <v>23.1</v>
      </c>
      <c r="AZ72" s="257">
        <f t="shared" si="121"/>
        <v>92.164999999999992</v>
      </c>
      <c r="BA72" s="252">
        <f t="shared" si="77"/>
        <v>9.0000000000000036</v>
      </c>
      <c r="BB72" s="289">
        <f t="shared" si="78"/>
        <v>5.3049999999999997</v>
      </c>
      <c r="BC72" s="257">
        <f t="shared" si="107"/>
        <v>11</v>
      </c>
      <c r="BD72" s="257">
        <f t="shared" ref="BD72:BG72" si="122">AVERAGE(BD21,BD39)</f>
        <v>287.33500000000004</v>
      </c>
      <c r="BE72" s="250">
        <f t="shared" si="122"/>
        <v>4.4749999999999996</v>
      </c>
      <c r="BF72" s="250">
        <f t="shared" si="122"/>
        <v>24.105</v>
      </c>
      <c r="BG72" s="257">
        <f t="shared" si="122"/>
        <v>81.5</v>
      </c>
      <c r="BH72" s="252">
        <f t="shared" si="80"/>
        <v>-3.7142857142857113</v>
      </c>
      <c r="BI72" s="289">
        <f t="shared" si="81"/>
        <v>3.1850000000000001</v>
      </c>
      <c r="BJ72" s="257">
        <f t="shared" si="108"/>
        <v>16</v>
      </c>
      <c r="BK72" s="257">
        <f t="shared" ref="BK72:BN72" si="123">AVERAGE(BK21,BK39)</f>
        <v>253.17000000000002</v>
      </c>
      <c r="BL72" s="250">
        <f t="shared" si="123"/>
        <v>3.395</v>
      </c>
      <c r="BM72" s="250">
        <f t="shared" si="123"/>
        <v>26.33</v>
      </c>
      <c r="BN72" s="257">
        <f t="shared" si="123"/>
        <v>79.33</v>
      </c>
      <c r="BO72" s="278">
        <f t="shared" si="83"/>
        <v>17.72727272727273</v>
      </c>
      <c r="BP72" s="882" t="s">
        <v>186</v>
      </c>
      <c r="BQ72" s="883"/>
      <c r="BR72" s="289">
        <f t="shared" si="84"/>
        <v>5.78</v>
      </c>
      <c r="BS72" s="257">
        <f t="shared" si="109"/>
        <v>3</v>
      </c>
      <c r="BT72" s="257">
        <f t="shared" ref="BT72:BW73" si="124">AVERAGE(BT21,BT39)</f>
        <v>321.83500000000004</v>
      </c>
      <c r="BU72" s="250">
        <f t="shared" si="124"/>
        <v>3.2749999999999999</v>
      </c>
      <c r="BV72" s="250">
        <f t="shared" si="124"/>
        <v>26.365000000000002</v>
      </c>
      <c r="BW72" s="257">
        <f t="shared" si="124"/>
        <v>98.335000000000008</v>
      </c>
      <c r="BX72" s="252">
        <f t="shared" si="86"/>
        <v>11.840000000000003</v>
      </c>
      <c r="BY72" s="289">
        <f t="shared" si="87"/>
        <v>6.4450000000000003</v>
      </c>
      <c r="BZ72" s="257">
        <f t="shared" si="110"/>
        <v>9</v>
      </c>
      <c r="CA72" s="257">
        <f t="shared" ref="CA72:CC73" si="125">AVERAGE(CA21,CA39)</f>
        <v>269.16500000000002</v>
      </c>
      <c r="CB72" s="250">
        <f t="shared" si="125"/>
        <v>3.585</v>
      </c>
      <c r="CC72" s="250">
        <f t="shared" si="125"/>
        <v>21.204999999999998</v>
      </c>
      <c r="CD72" s="252">
        <f t="shared" si="89"/>
        <v>6.2999999999999989</v>
      </c>
      <c r="CE72" s="289">
        <f>AVERAGE(CE21,CE39)</f>
        <v>3.47</v>
      </c>
      <c r="CF72" s="257">
        <f t="shared" si="111"/>
        <v>12</v>
      </c>
      <c r="CG72" s="257">
        <f t="shared" ref="CG72:CI73" si="126">AVERAGE(CG21,CG39)</f>
        <v>228.5</v>
      </c>
      <c r="CH72" s="250">
        <f t="shared" si="126"/>
        <v>24.96</v>
      </c>
      <c r="CI72" s="257">
        <f t="shared" si="126"/>
        <v>78.5</v>
      </c>
      <c r="CJ72" s="252">
        <f>(CJ39)</f>
        <v>6.666666666666667</v>
      </c>
      <c r="CK72" s="882" t="s">
        <v>186</v>
      </c>
      <c r="CL72" s="883"/>
      <c r="CM72" s="289">
        <f t="shared" si="93"/>
        <v>5.5649999999999995</v>
      </c>
      <c r="CN72" s="257">
        <f t="shared" si="112"/>
        <v>5</v>
      </c>
      <c r="CO72" s="257">
        <f t="shared" ref="CO72:CR73" si="127">AVERAGE(CO21,CO39)</f>
        <v>196.33499999999998</v>
      </c>
      <c r="CP72" s="257">
        <f t="shared" si="127"/>
        <v>189.33499999999998</v>
      </c>
      <c r="CQ72" s="250">
        <f t="shared" si="127"/>
        <v>24.1</v>
      </c>
      <c r="CR72" s="257">
        <f t="shared" si="127"/>
        <v>82.835000000000008</v>
      </c>
      <c r="CS72" s="278">
        <f t="shared" si="95"/>
        <v>12.625000000000007</v>
      </c>
      <c r="CT72" s="289">
        <f t="shared" si="96"/>
        <v>2.77</v>
      </c>
      <c r="CU72" s="257">
        <f t="shared" si="113"/>
        <v>15</v>
      </c>
      <c r="CV72" s="257">
        <f t="shared" ref="CV72:CY73" si="128">AVERAGE(CV21,CV39)</f>
        <v>192.5</v>
      </c>
      <c r="CW72" s="250">
        <f t="shared" si="128"/>
        <v>33.594999999999999</v>
      </c>
      <c r="CX72" s="250">
        <f t="shared" si="128"/>
        <v>24.060000000000002</v>
      </c>
      <c r="CY72" s="257">
        <f t="shared" si="128"/>
        <v>86.5</v>
      </c>
      <c r="CZ72" s="278">
        <f t="shared" si="98"/>
        <v>-1.6363636363636338</v>
      </c>
      <c r="DA72" s="278">
        <f t="shared" si="99"/>
        <v>4.5492857142857144</v>
      </c>
      <c r="DB72" s="279">
        <f t="shared" si="114"/>
        <v>12</v>
      </c>
    </row>
    <row r="73" spans="1:106" ht="11.25" customHeight="1" x14ac:dyDescent="0.25">
      <c r="A73" s="882" t="s">
        <v>187</v>
      </c>
      <c r="B73" s="883"/>
      <c r="C73" s="289">
        <f t="shared" si="57"/>
        <v>5.6899999999999995</v>
      </c>
      <c r="D73" s="257">
        <f t="shared" si="100"/>
        <v>5</v>
      </c>
      <c r="E73" s="257">
        <f t="shared" si="115"/>
        <v>335.33500000000004</v>
      </c>
      <c r="F73" s="250">
        <f t="shared" si="115"/>
        <v>2.7149999999999999</v>
      </c>
      <c r="G73" s="250">
        <f t="shared" si="59"/>
        <v>15.199999999999996</v>
      </c>
      <c r="H73" s="289">
        <f t="shared" si="60"/>
        <v>3.1799999999999997</v>
      </c>
      <c r="I73" s="257">
        <f t="shared" si="101"/>
        <v>14</v>
      </c>
      <c r="J73" s="257">
        <f t="shared" si="116"/>
        <v>226.66500000000002</v>
      </c>
      <c r="K73" s="250">
        <f t="shared" si="116"/>
        <v>4.165</v>
      </c>
      <c r="L73" s="250">
        <f t="shared" si="116"/>
        <v>23.200000000000003</v>
      </c>
      <c r="M73" s="257">
        <f t="shared" si="116"/>
        <v>82.335000000000008</v>
      </c>
      <c r="N73" s="285">
        <f t="shared" si="62"/>
        <v>12.857142857142856</v>
      </c>
      <c r="O73" s="250">
        <f t="shared" si="63"/>
        <v>3.7600000000000002</v>
      </c>
      <c r="P73" s="257">
        <f t="shared" si="102"/>
        <v>11</v>
      </c>
      <c r="Q73" s="257">
        <f t="shared" si="117"/>
        <v>198.16500000000002</v>
      </c>
      <c r="R73" s="250">
        <f t="shared" si="117"/>
        <v>3.3499999999999996</v>
      </c>
      <c r="S73" s="250">
        <f t="shared" si="117"/>
        <v>23.799999999999997</v>
      </c>
      <c r="T73" s="257">
        <f t="shared" si="117"/>
        <v>69</v>
      </c>
      <c r="U73" s="285">
        <f t="shared" si="65"/>
        <v>14.000000000000002</v>
      </c>
      <c r="V73" s="882" t="s">
        <v>187</v>
      </c>
      <c r="W73" s="884"/>
      <c r="X73" s="281" t="s">
        <v>30</v>
      </c>
      <c r="Y73" s="282"/>
      <c r="Z73" s="283" t="s">
        <v>30</v>
      </c>
      <c r="AA73" s="284" t="s">
        <v>30</v>
      </c>
      <c r="AB73" s="284" t="s">
        <v>30</v>
      </c>
      <c r="AC73" s="283" t="s">
        <v>30</v>
      </c>
      <c r="AD73" s="285"/>
      <c r="AE73" s="289">
        <f t="shared" si="69"/>
        <v>5.67</v>
      </c>
      <c r="AF73" s="257">
        <f t="shared" si="104"/>
        <v>1</v>
      </c>
      <c r="AG73" s="257">
        <f t="shared" si="119"/>
        <v>326.66499999999996</v>
      </c>
      <c r="AH73" s="257">
        <f t="shared" si="119"/>
        <v>140.14499999999998</v>
      </c>
      <c r="AI73" s="250">
        <f t="shared" si="119"/>
        <v>25.39</v>
      </c>
      <c r="AJ73" s="257">
        <f t="shared" si="119"/>
        <v>98.5</v>
      </c>
      <c r="AK73" s="285">
        <f t="shared" si="71"/>
        <v>2.9714285714285689</v>
      </c>
      <c r="AL73" s="289">
        <f t="shared" si="72"/>
        <v>4.5549999999999997</v>
      </c>
      <c r="AM73" s="257">
        <f t="shared" si="105"/>
        <v>13</v>
      </c>
      <c r="AN73" s="257">
        <f t="shared" si="120"/>
        <v>242.82999999999998</v>
      </c>
      <c r="AO73" s="250">
        <f t="shared" si="120"/>
        <v>3.6950000000000003</v>
      </c>
      <c r="AP73" s="250">
        <f t="shared" si="120"/>
        <v>24.15</v>
      </c>
      <c r="AQ73" s="257">
        <f t="shared" si="120"/>
        <v>93.835000000000008</v>
      </c>
      <c r="AR73" s="278">
        <f t="shared" si="74"/>
        <v>13.700000000000001</v>
      </c>
      <c r="AS73" s="882" t="s">
        <v>187</v>
      </c>
      <c r="AT73" s="883"/>
      <c r="AU73" s="289">
        <f t="shared" si="75"/>
        <v>5.6349999999999998</v>
      </c>
      <c r="AV73" s="257">
        <f t="shared" si="106"/>
        <v>14</v>
      </c>
      <c r="AW73" s="257">
        <f t="shared" si="121"/>
        <v>342.08500000000004</v>
      </c>
      <c r="AX73" s="250">
        <f t="shared" si="121"/>
        <v>3.36</v>
      </c>
      <c r="AY73" s="250">
        <f t="shared" si="121"/>
        <v>22.855</v>
      </c>
      <c r="AZ73" s="257">
        <f t="shared" si="121"/>
        <v>90.5</v>
      </c>
      <c r="BA73" s="252">
        <f t="shared" si="77"/>
        <v>5.3000000000000025</v>
      </c>
      <c r="BB73" s="281" t="s">
        <v>30</v>
      </c>
      <c r="BC73" s="282"/>
      <c r="BD73" s="283" t="s">
        <v>30</v>
      </c>
      <c r="BE73" s="284" t="s">
        <v>30</v>
      </c>
      <c r="BF73" s="284" t="s">
        <v>30</v>
      </c>
      <c r="BG73" s="283" t="s">
        <v>30</v>
      </c>
      <c r="BH73" s="252"/>
      <c r="BI73" s="281" t="s">
        <v>30</v>
      </c>
      <c r="BJ73" s="282"/>
      <c r="BK73" s="283" t="s">
        <v>30</v>
      </c>
      <c r="BL73" s="284" t="s">
        <v>30</v>
      </c>
      <c r="BM73" s="284" t="s">
        <v>30</v>
      </c>
      <c r="BN73" s="283" t="s">
        <v>30</v>
      </c>
      <c r="BO73" s="287"/>
      <c r="BP73" s="882" t="s">
        <v>187</v>
      </c>
      <c r="BQ73" s="883"/>
      <c r="BR73" s="289">
        <f t="shared" si="84"/>
        <v>5.6</v>
      </c>
      <c r="BS73" s="257">
        <f t="shared" si="109"/>
        <v>9</v>
      </c>
      <c r="BT73" s="257">
        <f t="shared" si="124"/>
        <v>293</v>
      </c>
      <c r="BU73" s="250">
        <f t="shared" si="124"/>
        <v>3.61</v>
      </c>
      <c r="BV73" s="250">
        <f t="shared" si="124"/>
        <v>17.600000000000001</v>
      </c>
      <c r="BW73" s="257">
        <f t="shared" si="124"/>
        <v>96.664999999999992</v>
      </c>
      <c r="BX73" s="252">
        <f t="shared" si="86"/>
        <v>15.679999999999993</v>
      </c>
      <c r="BY73" s="289">
        <f t="shared" si="87"/>
        <v>6.2350000000000003</v>
      </c>
      <c r="BZ73" s="257">
        <f t="shared" si="110"/>
        <v>15</v>
      </c>
      <c r="CA73" s="257">
        <f t="shared" si="125"/>
        <v>243.83499999999998</v>
      </c>
      <c r="CB73" s="250">
        <f t="shared" si="125"/>
        <v>2.8899999999999997</v>
      </c>
      <c r="CC73" s="250">
        <f t="shared" si="125"/>
        <v>21.23</v>
      </c>
      <c r="CD73" s="252">
        <f t="shared" si="89"/>
        <v>9.1000000000000014</v>
      </c>
      <c r="CE73" s="289">
        <f>AVERAGE(CE22,CE40)</f>
        <v>2.5999999999999996</v>
      </c>
      <c r="CF73" s="257">
        <f t="shared" si="111"/>
        <v>17</v>
      </c>
      <c r="CG73" s="257">
        <f t="shared" si="126"/>
        <v>175.5</v>
      </c>
      <c r="CH73" s="250">
        <f t="shared" si="126"/>
        <v>23.815000000000001</v>
      </c>
      <c r="CI73" s="257">
        <f t="shared" si="126"/>
        <v>63.5</v>
      </c>
      <c r="CJ73" s="252">
        <f>(CJ40)</f>
        <v>9.0666666666666682</v>
      </c>
      <c r="CK73" s="882" t="s">
        <v>187</v>
      </c>
      <c r="CL73" s="883"/>
      <c r="CM73" s="289">
        <f t="shared" si="93"/>
        <v>5.6050000000000004</v>
      </c>
      <c r="CN73" s="257">
        <f t="shared" si="112"/>
        <v>4</v>
      </c>
      <c r="CO73" s="257">
        <f t="shared" si="127"/>
        <v>202</v>
      </c>
      <c r="CP73" s="257">
        <f t="shared" si="127"/>
        <v>215.17</v>
      </c>
      <c r="CQ73" s="250">
        <f t="shared" si="127"/>
        <v>29.700000000000003</v>
      </c>
      <c r="CR73" s="257">
        <f t="shared" si="127"/>
        <v>84.33</v>
      </c>
      <c r="CS73" s="278">
        <f t="shared" si="95"/>
        <v>9.375</v>
      </c>
      <c r="CT73" s="289">
        <f t="shared" si="96"/>
        <v>5.2</v>
      </c>
      <c r="CU73" s="257">
        <f t="shared" si="113"/>
        <v>6</v>
      </c>
      <c r="CV73" s="257">
        <f t="shared" si="128"/>
        <v>233.5</v>
      </c>
      <c r="CW73" s="250">
        <f t="shared" si="128"/>
        <v>25.535</v>
      </c>
      <c r="CX73" s="250">
        <f t="shared" si="128"/>
        <v>23.490000000000002</v>
      </c>
      <c r="CY73" s="257">
        <f t="shared" si="128"/>
        <v>94.335000000000008</v>
      </c>
      <c r="CZ73" s="278">
        <f t="shared" si="98"/>
        <v>7.6363636363636349</v>
      </c>
      <c r="DA73" s="278">
        <f t="shared" si="99"/>
        <v>4.8845454545454547</v>
      </c>
      <c r="DB73" s="279">
        <f t="shared" si="114"/>
        <v>6</v>
      </c>
    </row>
    <row r="74" spans="1:106" s="280" customFormat="1" ht="5.25" customHeight="1" x14ac:dyDescent="0.25">
      <c r="A74" s="309"/>
      <c r="B74" s="268"/>
      <c r="C74" s="289"/>
      <c r="D74" s="250"/>
      <c r="E74" s="291"/>
      <c r="F74" s="291"/>
      <c r="G74" s="250"/>
      <c r="H74" s="289"/>
      <c r="I74" s="250"/>
      <c r="J74" s="291"/>
      <c r="K74" s="291"/>
      <c r="L74" s="291"/>
      <c r="M74" s="291"/>
      <c r="N74" s="285"/>
      <c r="O74" s="250"/>
      <c r="P74" s="250"/>
      <c r="Q74" s="291"/>
      <c r="R74" s="291"/>
      <c r="S74" s="291"/>
      <c r="T74" s="291"/>
      <c r="U74" s="285"/>
      <c r="V74" s="309"/>
      <c r="W74" s="275"/>
      <c r="X74" s="289"/>
      <c r="Y74" s="250"/>
      <c r="Z74" s="291"/>
      <c r="AA74" s="291"/>
      <c r="AB74" s="291"/>
      <c r="AC74" s="291"/>
      <c r="AD74" s="285"/>
      <c r="AE74" s="289"/>
      <c r="AF74" s="250"/>
      <c r="AG74" s="250"/>
      <c r="AH74" s="291"/>
      <c r="AI74" s="291"/>
      <c r="AK74" s="285"/>
      <c r="AL74" s="291"/>
      <c r="AM74" s="250"/>
      <c r="AN74" s="329"/>
      <c r="AR74" s="278"/>
      <c r="AS74" s="309"/>
      <c r="AT74" s="268"/>
      <c r="AU74" s="294"/>
      <c r="AV74" s="250"/>
      <c r="AW74" s="329"/>
      <c r="BA74" s="252"/>
      <c r="BB74" s="294"/>
      <c r="BC74" s="250"/>
      <c r="BD74" s="329"/>
      <c r="BH74" s="252"/>
      <c r="BI74" s="294"/>
      <c r="BJ74" s="250"/>
      <c r="BK74" s="329"/>
      <c r="BL74" s="329"/>
      <c r="BO74" s="278"/>
      <c r="BP74" s="309"/>
      <c r="BQ74" s="268"/>
      <c r="BR74" s="294"/>
      <c r="BS74" s="250"/>
      <c r="BT74" s="329"/>
      <c r="BU74" s="329"/>
      <c r="BX74" s="252"/>
      <c r="BY74" s="294"/>
      <c r="BZ74" s="250"/>
      <c r="CA74" s="329"/>
      <c r="CB74" s="329"/>
      <c r="CD74" s="252"/>
      <c r="CE74" s="294"/>
      <c r="CF74" s="250"/>
      <c r="CG74" s="329"/>
      <c r="CJ74" s="252"/>
      <c r="CK74" s="309"/>
      <c r="CL74" s="268"/>
      <c r="CM74" s="294"/>
      <c r="CN74" s="250"/>
      <c r="CO74" s="283"/>
      <c r="CP74" s="283"/>
      <c r="CQ74" s="283"/>
      <c r="CR74" s="291"/>
      <c r="CS74" s="278"/>
      <c r="CT74" s="294"/>
      <c r="CU74" s="250"/>
      <c r="CV74" s="329"/>
      <c r="CW74" s="329"/>
      <c r="CZ74" s="278"/>
      <c r="DA74" s="278"/>
      <c r="DB74" s="293"/>
    </row>
    <row r="75" spans="1:106" s="314" customFormat="1" ht="11.25" customHeight="1" x14ac:dyDescent="0.25">
      <c r="A75" s="888" t="s">
        <v>22</v>
      </c>
      <c r="B75" s="889"/>
      <c r="C75" s="294">
        <v>0.09</v>
      </c>
      <c r="D75" s="306"/>
      <c r="E75" s="291">
        <v>8.44</v>
      </c>
      <c r="F75" s="291">
        <v>0.06</v>
      </c>
      <c r="G75" s="296"/>
      <c r="H75" s="294">
        <v>0.37</v>
      </c>
      <c r="I75" s="306"/>
      <c r="J75" s="291">
        <v>20.07</v>
      </c>
      <c r="K75" s="291">
        <v>0.87</v>
      </c>
      <c r="L75" s="291">
        <v>1.48</v>
      </c>
      <c r="M75" s="291">
        <v>0.46</v>
      </c>
      <c r="N75" s="297"/>
      <c r="O75" s="330">
        <v>0.16</v>
      </c>
      <c r="P75" s="306"/>
      <c r="Q75" s="330">
        <v>24.4</v>
      </c>
      <c r="R75" s="330">
        <v>0.2</v>
      </c>
      <c r="S75" s="330">
        <v>0.62</v>
      </c>
      <c r="T75" s="330">
        <v>1.19</v>
      </c>
      <c r="U75" s="297"/>
      <c r="V75" s="888" t="s">
        <v>22</v>
      </c>
      <c r="W75" s="896"/>
      <c r="X75" s="294">
        <v>0.55000000000000004</v>
      </c>
      <c r="Y75" s="306"/>
      <c r="Z75" s="291">
        <v>10.220000000000001</v>
      </c>
      <c r="AA75" s="291">
        <v>0.52</v>
      </c>
      <c r="AB75" s="291">
        <v>0.98</v>
      </c>
      <c r="AC75" s="291">
        <v>1.67</v>
      </c>
      <c r="AD75" s="297"/>
      <c r="AE75" s="330">
        <v>0.23</v>
      </c>
      <c r="AF75" s="306"/>
      <c r="AG75" s="330">
        <v>35.69</v>
      </c>
      <c r="AH75" s="330">
        <v>20.68</v>
      </c>
      <c r="AI75" s="330">
        <v>1.01</v>
      </c>
      <c r="AJ75" s="330">
        <v>0.97</v>
      </c>
      <c r="AK75" s="297"/>
      <c r="AL75" s="330">
        <v>0.62</v>
      </c>
      <c r="AM75" s="250"/>
      <c r="AN75" s="330">
        <v>16.149999999999999</v>
      </c>
      <c r="AO75" s="330">
        <v>0.92</v>
      </c>
      <c r="AP75" s="330">
        <v>1.59</v>
      </c>
      <c r="AQ75" s="330">
        <v>1.75</v>
      </c>
      <c r="AR75" s="310"/>
      <c r="AS75" s="888" t="s">
        <v>22</v>
      </c>
      <c r="AT75" s="889"/>
      <c r="AU75" s="294">
        <v>0.6</v>
      </c>
      <c r="AV75" s="250"/>
      <c r="AW75" s="291">
        <v>23.24</v>
      </c>
      <c r="AX75" s="291">
        <v>0.37</v>
      </c>
      <c r="AY75" s="291">
        <v>1.06</v>
      </c>
      <c r="AZ75" s="291">
        <v>1.25</v>
      </c>
      <c r="BA75" s="311"/>
      <c r="BB75" s="294">
        <v>0.3</v>
      </c>
      <c r="BC75" s="250"/>
      <c r="BD75" s="291">
        <v>36.950000000000003</v>
      </c>
      <c r="BE75" s="291">
        <v>0.25</v>
      </c>
      <c r="BF75" s="291">
        <v>0.61</v>
      </c>
      <c r="BG75" s="291">
        <v>0.99</v>
      </c>
      <c r="BH75" s="311"/>
      <c r="BI75" s="294">
        <v>0.13</v>
      </c>
      <c r="BJ75" s="250"/>
      <c r="BK75" s="291">
        <v>15.06</v>
      </c>
      <c r="BL75" s="291">
        <v>0.05</v>
      </c>
      <c r="BM75" s="291">
        <v>0.03</v>
      </c>
      <c r="BN75" s="291">
        <v>1.56</v>
      </c>
      <c r="BO75" s="310"/>
      <c r="BP75" s="888" t="s">
        <v>22</v>
      </c>
      <c r="BQ75" s="889"/>
      <c r="BR75" s="294">
        <v>0.25</v>
      </c>
      <c r="BS75" s="250"/>
      <c r="BT75" s="291">
        <v>30.41</v>
      </c>
      <c r="BU75" s="291">
        <v>0.51</v>
      </c>
      <c r="BV75" s="291">
        <v>2.21</v>
      </c>
      <c r="BW75" s="291">
        <v>1.41</v>
      </c>
      <c r="BX75" s="311"/>
      <c r="BY75" s="294">
        <v>0.09</v>
      </c>
      <c r="BZ75" s="250"/>
      <c r="CA75" s="291">
        <v>1.27</v>
      </c>
      <c r="CB75" s="291">
        <v>0.25</v>
      </c>
      <c r="CC75" s="291">
        <v>0.5</v>
      </c>
      <c r="CD75" s="311"/>
      <c r="CE75" s="294">
        <v>0.42</v>
      </c>
      <c r="CF75" s="250"/>
      <c r="CG75" s="291">
        <v>32.82</v>
      </c>
      <c r="CH75" s="291">
        <v>0.35</v>
      </c>
      <c r="CI75" s="291">
        <v>0.6</v>
      </c>
      <c r="CJ75" s="311"/>
      <c r="CK75" s="888" t="s">
        <v>22</v>
      </c>
      <c r="CL75" s="889"/>
      <c r="CM75" s="294">
        <v>0.69</v>
      </c>
      <c r="CN75" s="250"/>
      <c r="CO75" s="291">
        <v>16.89</v>
      </c>
      <c r="CP75" s="291">
        <v>31.22</v>
      </c>
      <c r="CQ75" s="291">
        <v>0.74</v>
      </c>
      <c r="CR75" s="291">
        <v>0.52</v>
      </c>
      <c r="CS75" s="310"/>
      <c r="CT75" s="294">
        <v>0.51</v>
      </c>
      <c r="CU75" s="250"/>
      <c r="CV75" s="291">
        <v>11.86</v>
      </c>
      <c r="CW75" s="291">
        <v>1.34</v>
      </c>
      <c r="CX75" s="291">
        <v>2.2799999999999998</v>
      </c>
      <c r="CY75" s="291">
        <v>0.52</v>
      </c>
      <c r="CZ75" s="310"/>
      <c r="DA75" s="278"/>
      <c r="DB75" s="331"/>
    </row>
    <row r="76" spans="1:106" s="324" customFormat="1" ht="11.25" customHeight="1" x14ac:dyDescent="0.25">
      <c r="A76" s="902" t="s">
        <v>25</v>
      </c>
      <c r="B76" s="903"/>
      <c r="C76" s="294">
        <v>1.41</v>
      </c>
      <c r="D76" s="306"/>
      <c r="E76" s="291">
        <v>2.34</v>
      </c>
      <c r="F76" s="291">
        <v>2.23</v>
      </c>
      <c r="G76" s="296"/>
      <c r="H76" s="294">
        <v>9.16</v>
      </c>
      <c r="I76" s="306"/>
      <c r="J76" s="291">
        <v>7.29</v>
      </c>
      <c r="K76" s="291">
        <v>15.88</v>
      </c>
      <c r="L76" s="291">
        <v>5.26</v>
      </c>
      <c r="M76" s="291">
        <v>0.5</v>
      </c>
      <c r="N76" s="297"/>
      <c r="O76" s="330">
        <v>3.69</v>
      </c>
      <c r="P76" s="306"/>
      <c r="Q76" s="330">
        <v>9.86</v>
      </c>
      <c r="R76" s="330">
        <v>4.9000000000000004</v>
      </c>
      <c r="S76" s="330">
        <v>2.2400000000000002</v>
      </c>
      <c r="T76" s="330">
        <v>1.4</v>
      </c>
      <c r="U76" s="297"/>
      <c r="V76" s="902" t="s">
        <v>25</v>
      </c>
      <c r="W76" s="904"/>
      <c r="X76" s="294">
        <v>12.88</v>
      </c>
      <c r="Y76" s="306"/>
      <c r="Z76" s="291">
        <v>8.35</v>
      </c>
      <c r="AA76" s="291">
        <v>12.16</v>
      </c>
      <c r="AB76" s="291">
        <v>3.88</v>
      </c>
      <c r="AC76" s="291">
        <v>1.86</v>
      </c>
      <c r="AD76" s="297"/>
      <c r="AE76" s="330">
        <v>4.43</v>
      </c>
      <c r="AF76" s="306"/>
      <c r="AG76" s="330">
        <v>10.37</v>
      </c>
      <c r="AH76" s="330">
        <v>10.44</v>
      </c>
      <c r="AI76" s="330">
        <v>3.41</v>
      </c>
      <c r="AJ76" s="330">
        <v>0.89</v>
      </c>
      <c r="AK76" s="297"/>
      <c r="AL76" s="330">
        <v>11.9</v>
      </c>
      <c r="AM76" s="250"/>
      <c r="AN76" s="330">
        <v>5.35</v>
      </c>
      <c r="AO76" s="330">
        <v>19.98</v>
      </c>
      <c r="AP76" s="330">
        <v>5.42</v>
      </c>
      <c r="AQ76" s="330">
        <v>1.69</v>
      </c>
      <c r="AR76" s="310"/>
      <c r="AS76" s="902" t="s">
        <v>25</v>
      </c>
      <c r="AT76" s="903"/>
      <c r="AU76" s="294">
        <v>8.8800000000000008</v>
      </c>
      <c r="AV76" s="250"/>
      <c r="AW76" s="291">
        <v>6.05</v>
      </c>
      <c r="AX76" s="291">
        <v>7.74</v>
      </c>
      <c r="AY76" s="291">
        <v>3.72</v>
      </c>
      <c r="AZ76" s="291">
        <v>1.1499999999999999</v>
      </c>
      <c r="BA76" s="311"/>
      <c r="BB76" s="294">
        <v>4.96</v>
      </c>
      <c r="BC76" s="250"/>
      <c r="BD76" s="291">
        <v>10.62</v>
      </c>
      <c r="BE76" s="291">
        <v>5.04</v>
      </c>
      <c r="BF76" s="291">
        <v>2.17</v>
      </c>
      <c r="BG76" s="291">
        <v>0.93</v>
      </c>
      <c r="BH76" s="311"/>
      <c r="BI76" s="294">
        <v>3.16</v>
      </c>
      <c r="BJ76" s="250"/>
      <c r="BK76" s="291">
        <v>4.82</v>
      </c>
      <c r="BL76" s="291">
        <v>1.33</v>
      </c>
      <c r="BM76" s="291">
        <v>0.08</v>
      </c>
      <c r="BN76" s="291">
        <v>1.58</v>
      </c>
      <c r="BO76" s="310"/>
      <c r="BP76" s="902" t="s">
        <v>25</v>
      </c>
      <c r="BQ76" s="903"/>
      <c r="BR76" s="294">
        <v>3.9</v>
      </c>
      <c r="BS76" s="250"/>
      <c r="BT76" s="291">
        <v>9.33</v>
      </c>
      <c r="BU76" s="291">
        <v>11.83</v>
      </c>
      <c r="BV76" s="291">
        <v>7.99</v>
      </c>
      <c r="BW76" s="291">
        <v>1.26</v>
      </c>
      <c r="BX76" s="311"/>
      <c r="BY76" s="294">
        <v>1.18</v>
      </c>
      <c r="BZ76" s="250"/>
      <c r="CA76" s="291">
        <v>0.42</v>
      </c>
      <c r="CB76" s="291">
        <v>5.28</v>
      </c>
      <c r="CC76" s="291">
        <v>1.77</v>
      </c>
      <c r="CD76" s="311"/>
      <c r="CE76" s="294">
        <v>10.210000000000001</v>
      </c>
      <c r="CF76" s="250"/>
      <c r="CG76" s="291">
        <v>12.11</v>
      </c>
      <c r="CH76" s="291">
        <v>1.26</v>
      </c>
      <c r="CI76" s="291">
        <v>0.66</v>
      </c>
      <c r="CJ76" s="311"/>
      <c r="CK76" s="902" t="s">
        <v>25</v>
      </c>
      <c r="CL76" s="903"/>
      <c r="CM76" s="294">
        <v>12.05</v>
      </c>
      <c r="CN76" s="250"/>
      <c r="CO76" s="291">
        <v>7.28</v>
      </c>
      <c r="CP76" s="291">
        <v>12.19</v>
      </c>
      <c r="CQ76" s="291">
        <v>2.4300000000000002</v>
      </c>
      <c r="CR76" s="291">
        <v>0.54</v>
      </c>
      <c r="CS76" s="310"/>
      <c r="CT76" s="294">
        <v>10.52</v>
      </c>
      <c r="CU76" s="250"/>
      <c r="CV76" s="291">
        <v>5.21</v>
      </c>
      <c r="CW76" s="291">
        <v>4.0599999999999996</v>
      </c>
      <c r="CX76" s="291">
        <v>7.76</v>
      </c>
      <c r="CY76" s="291">
        <v>0.49</v>
      </c>
      <c r="CZ76" s="310"/>
      <c r="DA76" s="278"/>
      <c r="DB76" s="333"/>
    </row>
    <row r="77" spans="1:106" s="343" customFormat="1" ht="11.25" customHeight="1" x14ac:dyDescent="0.25">
      <c r="A77" s="899" t="s">
        <v>26</v>
      </c>
      <c r="B77" s="900"/>
      <c r="C77" s="334">
        <f>AVERAGE(C56:C73)</f>
        <v>5.4733333333333327</v>
      </c>
      <c r="D77" s="335"/>
      <c r="E77" s="336">
        <f>AVERAGE(E56:E73)</f>
        <v>315.49083333333334</v>
      </c>
      <c r="F77" s="337">
        <f>AVERAGE(F56:F73)</f>
        <v>2.4811111111111117</v>
      </c>
      <c r="G77" s="337"/>
      <c r="H77" s="334">
        <f>AVERAGE(H56:H73)</f>
        <v>3.5675000000000003</v>
      </c>
      <c r="I77" s="335"/>
      <c r="J77" s="336">
        <f>AVERAGE(J56:J73)</f>
        <v>240.93472222222221</v>
      </c>
      <c r="K77" s="337">
        <f>AVERAGE(K56:K73)</f>
        <v>4.7955555555555556</v>
      </c>
      <c r="L77" s="337">
        <f>AVERAGE(L56:L73)</f>
        <v>24.696111111111108</v>
      </c>
      <c r="M77" s="336">
        <f>AVERAGE(M56:M73)</f>
        <v>80.250555555555565</v>
      </c>
      <c r="N77" s="338">
        <f t="shared" ref="N77" si="129">AVERAGE(N56:N72)</f>
        <v>9.5714285714285712</v>
      </c>
      <c r="O77" s="337">
        <f>AVERAGE(O56:O73)</f>
        <v>3.8161111111111117</v>
      </c>
      <c r="P77" s="335"/>
      <c r="Q77" s="336">
        <f>AVERAGE(Q56:Q73)</f>
        <v>216.56416666666667</v>
      </c>
      <c r="R77" s="337">
        <f>AVERAGE(R56:R73)</f>
        <v>3.5788888888888888</v>
      </c>
      <c r="S77" s="337">
        <f>AVERAGE(S56:S73)</f>
        <v>24.207777777777782</v>
      </c>
      <c r="T77" s="336">
        <f>AVERAGE(T56:T73)</f>
        <v>74.194722222222225</v>
      </c>
      <c r="U77" s="338"/>
      <c r="V77" s="899" t="s">
        <v>26</v>
      </c>
      <c r="W77" s="901"/>
      <c r="X77" s="334">
        <f>AVERAGE(X56:X73)</f>
        <v>3.7061764705882356</v>
      </c>
      <c r="Y77" s="335"/>
      <c r="Z77" s="336">
        <f>AVERAGE(Z56:Z73)</f>
        <v>107.1279411764706</v>
      </c>
      <c r="AA77" s="337">
        <f>AVERAGE(AA56:AA73)</f>
        <v>3.7164705882352944</v>
      </c>
      <c r="AB77" s="337">
        <f>AVERAGE(AB56:AB73)</f>
        <v>21.977647058823525</v>
      </c>
      <c r="AC77" s="336">
        <f>AVERAGE(AC56:AC73)</f>
        <v>78.745000000000005</v>
      </c>
      <c r="AD77" s="338"/>
      <c r="AE77" s="334">
        <f>AVERAGE(AE56:AE73)</f>
        <v>4.4463888888888885</v>
      </c>
      <c r="AF77" s="335"/>
      <c r="AG77" s="336">
        <f>AVERAGE(AG56:AG73)</f>
        <v>300.92583333333334</v>
      </c>
      <c r="AH77" s="336">
        <f>AVERAGE(AH56:AH73)</f>
        <v>173.33611111111111</v>
      </c>
      <c r="AI77" s="337">
        <f>AVERAGE(AI56:AI73)</f>
        <v>25.837222222222223</v>
      </c>
      <c r="AJ77" s="336">
        <f>AVERAGE(AJ56:AJ73)</f>
        <v>94.731944444444423</v>
      </c>
      <c r="AK77" s="339"/>
      <c r="AL77" s="334">
        <f>AVERAGE(AL56:AL73)</f>
        <v>4.5863888888888891</v>
      </c>
      <c r="AM77" s="335"/>
      <c r="AN77" s="336">
        <f>AVERAGE(AN56:AN73)</f>
        <v>263.98111111111109</v>
      </c>
      <c r="AO77" s="337">
        <f>AVERAGE(AO56:AO73)</f>
        <v>4.0172222222222222</v>
      </c>
      <c r="AP77" s="337">
        <f>AVERAGE(AP56:AP73)</f>
        <v>25.720833333333331</v>
      </c>
      <c r="AQ77" s="336">
        <f>AVERAGE(AQ56:AQ73)</f>
        <v>90.315555555555576</v>
      </c>
      <c r="AR77" s="340"/>
      <c r="AS77" s="899" t="s">
        <v>26</v>
      </c>
      <c r="AT77" s="900"/>
      <c r="AU77" s="334">
        <f>AVERAGE(AU56:AU73)</f>
        <v>5.9375000000000018</v>
      </c>
      <c r="AV77" s="335"/>
      <c r="AW77" s="336">
        <f>AVERAGE(AW56:AW73)</f>
        <v>336.19944444444445</v>
      </c>
      <c r="AX77" s="337">
        <f>AVERAGE(AX56:AX73)</f>
        <v>4.2166666666666668</v>
      </c>
      <c r="AY77" s="337">
        <f>AVERAGE(AY56:AY73)</f>
        <v>24.881666666666671</v>
      </c>
      <c r="AZ77" s="336">
        <f>AVERAGE(AZ56:AZ73)</f>
        <v>95.064444444444447</v>
      </c>
      <c r="BA77" s="341"/>
      <c r="BB77" s="334">
        <f>AVERAGE(BB56:BB73)</f>
        <v>5.3647058823529408</v>
      </c>
      <c r="BC77" s="335"/>
      <c r="BD77" s="336">
        <f>AVERAGE(BD56:BD73)</f>
        <v>304.245</v>
      </c>
      <c r="BE77" s="337">
        <f>AVERAGE(BE56:BE73)</f>
        <v>4.3111764705882347</v>
      </c>
      <c r="BF77" s="337">
        <f>AVERAGE(BF56:BF73)</f>
        <v>24.537647058823527</v>
      </c>
      <c r="BG77" s="336">
        <f>AVERAGE(BG56:BG73)</f>
        <v>92.764705882352942</v>
      </c>
      <c r="BH77" s="341"/>
      <c r="BI77" s="334">
        <f>AVERAGE(BI56:BI73)</f>
        <v>3.5232352941176472</v>
      </c>
      <c r="BJ77" s="335"/>
      <c r="BK77" s="336">
        <f>AVERAGE(BK56:BK73)</f>
        <v>273.10823529411766</v>
      </c>
      <c r="BL77" s="337">
        <f>AVERAGE(BL56:BL73)</f>
        <v>3.3085294117647059</v>
      </c>
      <c r="BM77" s="337">
        <f>AVERAGE(BM56:BM73)</f>
        <v>26.375588235294117</v>
      </c>
      <c r="BN77" s="336">
        <f>AVERAGE(BN56:BN73)</f>
        <v>86.607352941176472</v>
      </c>
      <c r="BO77" s="340"/>
      <c r="BP77" s="899" t="s">
        <v>26</v>
      </c>
      <c r="BQ77" s="900"/>
      <c r="BR77" s="334">
        <f>AVERAGE(BR56:BR73)</f>
        <v>5.5058333333333325</v>
      </c>
      <c r="BS77" s="335"/>
      <c r="BT77" s="336">
        <f>AVERAGE(BT56:BT73)</f>
        <v>285.26916666666671</v>
      </c>
      <c r="BU77" s="337">
        <f>AVERAGE(BU56:BU73)</f>
        <v>3.7966666666666669</v>
      </c>
      <c r="BV77" s="337">
        <f>AVERAGE(BV56:BV73)</f>
        <v>24.223611111111115</v>
      </c>
      <c r="BW77" s="336">
        <f>AVERAGE(BW56:BW73)</f>
        <v>98.379722222222227</v>
      </c>
      <c r="BX77" s="341"/>
      <c r="BY77" s="334">
        <f>AVERAGE(BY56:BY73)</f>
        <v>6.4955555555555557</v>
      </c>
      <c r="BZ77" s="335"/>
      <c r="CA77" s="336">
        <f>AVERAGE(CA56:CA73)</f>
        <v>265.61972222222221</v>
      </c>
      <c r="CB77" s="337">
        <f>AVERAGE(CB56:CB73)</f>
        <v>4.1316666666666659</v>
      </c>
      <c r="CC77" s="337">
        <f>AVERAGE(CC56:CC73)</f>
        <v>24.87222222222222</v>
      </c>
      <c r="CD77" s="341"/>
      <c r="CE77" s="334">
        <f>AVERAGE(CE56:CE73)</f>
        <v>3.5985294117647055</v>
      </c>
      <c r="CF77" s="335"/>
      <c r="CG77" s="336">
        <f>AVERAGE(CG56:CG73)</f>
        <v>237.08852941176471</v>
      </c>
      <c r="CH77" s="337">
        <f>AVERAGE(CH56:CH72)</f>
        <v>24.646875000000001</v>
      </c>
      <c r="CI77" s="337">
        <f>AVERAGE(CI56:CI72)</f>
        <v>81.228750000000005</v>
      </c>
      <c r="CJ77" s="341"/>
      <c r="CK77" s="899" t="s">
        <v>26</v>
      </c>
      <c r="CL77" s="900"/>
      <c r="CM77" s="334">
        <f>AVERAGE(CM56:CM73)</f>
        <v>5.0055555555555555</v>
      </c>
      <c r="CN77" s="335"/>
      <c r="CO77" s="336">
        <f>AVERAGE(CO56:CO73)</f>
        <v>203.03666666666666</v>
      </c>
      <c r="CP77" s="336">
        <f>AVERAGE(CP56:CP73)</f>
        <v>224.02750000000003</v>
      </c>
      <c r="CQ77" s="337">
        <f>AVERAGE(CQ56:CQ73)</f>
        <v>26.651388888888889</v>
      </c>
      <c r="CR77" s="336">
        <f>AVERAGE(CR56:CR73)</f>
        <v>83.407777777777767</v>
      </c>
      <c r="CS77" s="340"/>
      <c r="CT77" s="334">
        <f>AVERAGE(CT56:CT73)</f>
        <v>4.2794444444444446</v>
      </c>
      <c r="CU77" s="335"/>
      <c r="CV77" s="336">
        <f>AVERAGE(CV56:CV73)</f>
        <v>199.22194444444443</v>
      </c>
      <c r="CW77" s="337">
        <f>AVERAGE(CW56:CW73)</f>
        <v>28.970833333333335</v>
      </c>
      <c r="CX77" s="337">
        <f>AVERAGE(CX56:CX73)</f>
        <v>25.763333333333335</v>
      </c>
      <c r="CY77" s="336">
        <f>AVERAGE(CY56:CY73)</f>
        <v>92.231388888888887</v>
      </c>
      <c r="CZ77" s="340"/>
      <c r="DA77" s="340">
        <f t="shared" ref="DA77" si="130">AVERAGE(C77,O77,BB77,AL77,H77,X77,BI77,CM77,CE77,AU77,BY77,BR77,AE77,CT77)</f>
        <v>4.664732726423904</v>
      </c>
      <c r="DB77" s="342"/>
    </row>
    <row r="78" spans="1:106" s="343" customFormat="1" ht="11.25" customHeight="1" x14ac:dyDescent="0.25">
      <c r="A78" s="344"/>
      <c r="B78" s="345"/>
      <c r="C78" s="289"/>
      <c r="D78" s="250"/>
      <c r="E78" s="257"/>
      <c r="F78" s="250"/>
      <c r="G78" s="346"/>
      <c r="H78" s="289"/>
      <c r="I78" s="250"/>
      <c r="J78" s="257"/>
      <c r="K78" s="250"/>
      <c r="L78" s="250"/>
      <c r="M78" s="250"/>
      <c r="N78" s="339"/>
      <c r="O78" s="250"/>
      <c r="P78" s="250"/>
      <c r="Q78" s="257"/>
      <c r="R78" s="250"/>
      <c r="S78" s="250"/>
      <c r="T78" s="250"/>
      <c r="U78" s="339"/>
      <c r="V78" s="344"/>
      <c r="W78" s="347"/>
      <c r="X78" s="289"/>
      <c r="Y78" s="250"/>
      <c r="Z78" s="257"/>
      <c r="AA78" s="250"/>
      <c r="AB78" s="250"/>
      <c r="AC78" s="250"/>
      <c r="AD78" s="339"/>
      <c r="AE78" s="289"/>
      <c r="AF78" s="250"/>
      <c r="AG78" s="250"/>
      <c r="AH78" s="257"/>
      <c r="AI78" s="250"/>
      <c r="AJ78" s="252"/>
      <c r="AK78" s="339"/>
      <c r="AL78" s="252"/>
      <c r="AM78" s="250"/>
      <c r="AN78" s="253"/>
      <c r="AO78" s="252"/>
      <c r="AP78" s="252"/>
      <c r="AQ78" s="252"/>
      <c r="AR78" s="340"/>
      <c r="AS78" s="344"/>
      <c r="AT78" s="345"/>
      <c r="AU78" s="292"/>
      <c r="AV78" s="250"/>
      <c r="AW78" s="253"/>
      <c r="AX78" s="252"/>
      <c r="AY78" s="252"/>
      <c r="AZ78" s="252"/>
      <c r="BA78" s="341"/>
      <c r="BB78" s="292"/>
      <c r="BC78" s="250"/>
      <c r="BD78" s="253"/>
      <c r="BE78" s="252"/>
      <c r="BF78" s="252"/>
      <c r="BG78" s="252"/>
      <c r="BH78" s="341"/>
      <c r="BI78" s="292"/>
      <c r="BJ78" s="250"/>
      <c r="BK78" s="253"/>
      <c r="BL78" s="253"/>
      <c r="BM78" s="252"/>
      <c r="BN78" s="252"/>
      <c r="BO78" s="340"/>
      <c r="BP78" s="344"/>
      <c r="BQ78" s="345"/>
      <c r="BR78" s="292"/>
      <c r="BS78" s="250"/>
      <c r="BT78" s="253"/>
      <c r="BU78" s="253"/>
      <c r="BV78" s="252"/>
      <c r="BW78" s="252"/>
      <c r="BX78" s="341"/>
      <c r="BY78" s="292"/>
      <c r="BZ78" s="250"/>
      <c r="CA78" s="253"/>
      <c r="CB78" s="253"/>
      <c r="CC78" s="252"/>
      <c r="CD78" s="341"/>
      <c r="CE78" s="292"/>
      <c r="CF78" s="250"/>
      <c r="CG78" s="253"/>
      <c r="CH78" s="252"/>
      <c r="CI78" s="252"/>
      <c r="CJ78" s="341"/>
      <c r="CK78" s="344"/>
      <c r="CL78" s="345"/>
      <c r="CM78" s="348"/>
      <c r="CN78" s="250"/>
      <c r="CO78" s="253"/>
      <c r="CP78" s="253"/>
      <c r="CQ78" s="253"/>
      <c r="CR78" s="252"/>
      <c r="CS78" s="340"/>
      <c r="CT78" s="348"/>
      <c r="CU78" s="250"/>
      <c r="CV78" s="253"/>
      <c r="CW78" s="252"/>
      <c r="CX78" s="252"/>
      <c r="CY78" s="252"/>
      <c r="CZ78" s="340"/>
      <c r="DA78" s="349"/>
      <c r="DB78" s="342"/>
    </row>
    <row r="79" spans="1:106" s="357" customFormat="1" ht="11.25" customHeight="1" x14ac:dyDescent="0.25">
      <c r="A79" s="905" t="s">
        <v>27</v>
      </c>
      <c r="B79" s="906"/>
      <c r="C79" s="350" t="s">
        <v>28</v>
      </c>
      <c r="D79" s="250"/>
      <c r="E79" s="257"/>
      <c r="F79" s="250"/>
      <c r="G79" s="250"/>
      <c r="H79" s="350" t="s">
        <v>28</v>
      </c>
      <c r="I79" s="250"/>
      <c r="J79" s="257"/>
      <c r="K79" s="250"/>
      <c r="L79" s="250"/>
      <c r="M79" s="250"/>
      <c r="N79" s="285"/>
      <c r="O79" s="351" t="s">
        <v>191</v>
      </c>
      <c r="P79" s="250"/>
      <c r="Q79" s="257"/>
      <c r="R79" s="250"/>
      <c r="S79" s="250"/>
      <c r="T79" s="250"/>
      <c r="U79" s="285"/>
      <c r="V79" s="905" t="s">
        <v>27</v>
      </c>
      <c r="W79" s="907"/>
      <c r="X79" s="350" t="s">
        <v>102</v>
      </c>
      <c r="Y79" s="250"/>
      <c r="Z79" s="257"/>
      <c r="AA79" s="250"/>
      <c r="AB79" s="250"/>
      <c r="AC79" s="250"/>
      <c r="AD79" s="285"/>
      <c r="AE79" s="350" t="s">
        <v>30</v>
      </c>
      <c r="AF79" s="250"/>
      <c r="AG79" s="250"/>
      <c r="AH79" s="257"/>
      <c r="AI79" s="250"/>
      <c r="AJ79" s="252"/>
      <c r="AK79" s="285"/>
      <c r="AL79" s="352" t="s">
        <v>30</v>
      </c>
      <c r="AM79" s="250"/>
      <c r="AN79" s="353"/>
      <c r="AO79" s="252"/>
      <c r="AP79" s="252"/>
      <c r="AQ79" s="252"/>
      <c r="AR79" s="278"/>
      <c r="AS79" s="905" t="s">
        <v>27</v>
      </c>
      <c r="AT79" s="906"/>
      <c r="AU79" s="354" t="s">
        <v>192</v>
      </c>
      <c r="AV79" s="250"/>
      <c r="AW79" s="353"/>
      <c r="AX79" s="252"/>
      <c r="AY79" s="252"/>
      <c r="AZ79" s="252"/>
      <c r="BA79" s="252"/>
      <c r="BB79" s="354" t="s">
        <v>30</v>
      </c>
      <c r="BC79" s="250"/>
      <c r="BD79" s="353"/>
      <c r="BE79" s="252"/>
      <c r="BF79" s="252"/>
      <c r="BG79" s="252"/>
      <c r="BH79" s="252"/>
      <c r="BI79" s="354" t="s">
        <v>30</v>
      </c>
      <c r="BJ79" s="250"/>
      <c r="BK79" s="353"/>
      <c r="BL79" s="353"/>
      <c r="BM79" s="252"/>
      <c r="BN79" s="252"/>
      <c r="BO79" s="278"/>
      <c r="BP79" s="905" t="s">
        <v>27</v>
      </c>
      <c r="BQ79" s="906"/>
      <c r="BR79" s="354" t="s">
        <v>28</v>
      </c>
      <c r="BS79" s="250"/>
      <c r="BT79" s="353"/>
      <c r="BU79" s="353"/>
      <c r="BV79" s="252"/>
      <c r="BW79" s="252"/>
      <c r="BX79" s="252"/>
      <c r="BY79" s="354" t="s">
        <v>193</v>
      </c>
      <c r="BZ79" s="250"/>
      <c r="CA79" s="353"/>
      <c r="CB79" s="353"/>
      <c r="CC79" s="252"/>
      <c r="CD79" s="252"/>
      <c r="CE79" s="354" t="s">
        <v>30</v>
      </c>
      <c r="CF79" s="250"/>
      <c r="CG79" s="353"/>
      <c r="CH79" s="252"/>
      <c r="CI79" s="252"/>
      <c r="CJ79" s="252"/>
      <c r="CK79" s="905" t="s">
        <v>27</v>
      </c>
      <c r="CL79" s="906"/>
      <c r="CM79" s="354" t="s">
        <v>30</v>
      </c>
      <c r="CN79" s="250"/>
      <c r="CO79" s="252"/>
      <c r="CP79" s="252"/>
      <c r="CQ79" s="252"/>
      <c r="CR79" s="252"/>
      <c r="CS79" s="278"/>
      <c r="CT79" s="354" t="s">
        <v>30</v>
      </c>
      <c r="CU79" s="250"/>
      <c r="CV79" s="252"/>
      <c r="CW79" s="252"/>
      <c r="CX79" s="252"/>
      <c r="CY79" s="252"/>
      <c r="CZ79" s="278"/>
      <c r="DA79" s="355"/>
      <c r="DB79" s="356"/>
    </row>
    <row r="80" spans="1:106" s="357" customFormat="1" ht="11.25" customHeight="1" x14ac:dyDescent="0.25">
      <c r="A80" s="905" t="s">
        <v>29</v>
      </c>
      <c r="B80" s="906"/>
      <c r="C80" s="289">
        <v>8.1</v>
      </c>
      <c r="D80" s="250"/>
      <c r="E80" s="257"/>
      <c r="F80" s="250"/>
      <c r="G80" s="250"/>
      <c r="H80" s="289">
        <v>6.35</v>
      </c>
      <c r="I80" s="250"/>
      <c r="J80" s="257"/>
      <c r="K80" s="250"/>
      <c r="L80" s="250"/>
      <c r="M80" s="250"/>
      <c r="N80" s="285"/>
      <c r="O80" s="250">
        <v>7.4</v>
      </c>
      <c r="P80" s="250"/>
      <c r="Q80" s="257"/>
      <c r="R80" s="250"/>
      <c r="S80" s="250"/>
      <c r="T80" s="250"/>
      <c r="U80" s="285"/>
      <c r="V80" s="905" t="s">
        <v>29</v>
      </c>
      <c r="W80" s="907"/>
      <c r="X80" s="289">
        <v>7.4</v>
      </c>
      <c r="Y80" s="250"/>
      <c r="Z80" s="257"/>
      <c r="AA80" s="250"/>
      <c r="AB80" s="250"/>
      <c r="AC80" s="250"/>
      <c r="AD80" s="285"/>
      <c r="AE80" s="289" t="s">
        <v>30</v>
      </c>
      <c r="AF80" s="250"/>
      <c r="AG80" s="250"/>
      <c r="AH80" s="257"/>
      <c r="AI80" s="250"/>
      <c r="AJ80" s="252"/>
      <c r="AK80" s="285"/>
      <c r="AL80" s="252" t="s">
        <v>30</v>
      </c>
      <c r="AM80" s="250"/>
      <c r="AN80" s="353"/>
      <c r="AO80" s="252"/>
      <c r="AP80" s="252"/>
      <c r="AQ80" s="252"/>
      <c r="AR80" s="278"/>
      <c r="AS80" s="905" t="s">
        <v>29</v>
      </c>
      <c r="AT80" s="906"/>
      <c r="AU80" s="292">
        <v>7.9</v>
      </c>
      <c r="AV80" s="250"/>
      <c r="AW80" s="353"/>
      <c r="AX80" s="252"/>
      <c r="AY80" s="252"/>
      <c r="AZ80" s="252"/>
      <c r="BA80" s="252"/>
      <c r="BB80" s="292">
        <v>5.95</v>
      </c>
      <c r="BC80" s="250"/>
      <c r="BD80" s="353"/>
      <c r="BE80" s="252"/>
      <c r="BF80" s="252"/>
      <c r="BG80" s="252"/>
      <c r="BH80" s="252"/>
      <c r="BI80" s="292">
        <v>7.7</v>
      </c>
      <c r="BJ80" s="250"/>
      <c r="BK80" s="353"/>
      <c r="BL80" s="353"/>
      <c r="BM80" s="252"/>
      <c r="BN80" s="252"/>
      <c r="BO80" s="278"/>
      <c r="BP80" s="905" t="s">
        <v>29</v>
      </c>
      <c r="BQ80" s="906"/>
      <c r="BR80" s="292">
        <v>7.57</v>
      </c>
      <c r="BS80" s="250"/>
      <c r="BT80" s="353"/>
      <c r="BU80" s="353"/>
      <c r="BV80" s="252"/>
      <c r="BW80" s="252"/>
      <c r="BX80" s="252"/>
      <c r="BY80" s="292">
        <v>6.39</v>
      </c>
      <c r="BZ80" s="250"/>
      <c r="CA80" s="353"/>
      <c r="CB80" s="353"/>
      <c r="CC80" s="252"/>
      <c r="CD80" s="252"/>
      <c r="CE80" s="292">
        <v>5.8</v>
      </c>
      <c r="CF80" s="250"/>
      <c r="CG80" s="353"/>
      <c r="CH80" s="252"/>
      <c r="CI80" s="252"/>
      <c r="CJ80" s="252"/>
      <c r="CK80" s="905" t="s">
        <v>29</v>
      </c>
      <c r="CL80" s="906"/>
      <c r="CM80" s="292">
        <v>7.6</v>
      </c>
      <c r="CN80" s="250"/>
      <c r="CO80" s="352"/>
      <c r="CP80" s="352"/>
      <c r="CQ80" s="352"/>
      <c r="CR80" s="352"/>
      <c r="CS80" s="358"/>
      <c r="CT80" s="281" t="s">
        <v>30</v>
      </c>
      <c r="CU80" s="250"/>
      <c r="CV80" s="352"/>
      <c r="CW80" s="352"/>
      <c r="CX80" s="352"/>
      <c r="CY80" s="352"/>
      <c r="CZ80" s="358"/>
      <c r="DA80" s="355"/>
      <c r="DB80" s="356"/>
    </row>
    <row r="81" spans="1:106" s="280" customFormat="1" ht="11.25" customHeight="1" x14ac:dyDescent="0.25">
      <c r="A81" s="899" t="s">
        <v>105</v>
      </c>
      <c r="B81" s="900"/>
      <c r="C81" s="289"/>
      <c r="D81" s="250"/>
      <c r="E81" s="257"/>
      <c r="F81" s="250"/>
      <c r="G81" s="250"/>
      <c r="H81" s="289"/>
      <c r="I81" s="250"/>
      <c r="J81" s="257"/>
      <c r="K81" s="250"/>
      <c r="L81" s="250"/>
      <c r="M81" s="250"/>
      <c r="N81" s="285"/>
      <c r="O81" s="250"/>
      <c r="P81" s="250"/>
      <c r="Q81" s="257"/>
      <c r="R81" s="250"/>
      <c r="S81" s="250"/>
      <c r="T81" s="250"/>
      <c r="U81" s="285"/>
      <c r="V81" s="899" t="s">
        <v>105</v>
      </c>
      <c r="W81" s="901"/>
      <c r="X81" s="289"/>
      <c r="Y81" s="250"/>
      <c r="Z81" s="257"/>
      <c r="AA81" s="250"/>
      <c r="AB81" s="250"/>
      <c r="AC81" s="250"/>
      <c r="AD81" s="285"/>
      <c r="AE81" s="289"/>
      <c r="AF81" s="250"/>
      <c r="AG81" s="250"/>
      <c r="AH81" s="257"/>
      <c r="AI81" s="250"/>
      <c r="AJ81" s="252"/>
      <c r="AK81" s="285"/>
      <c r="AL81" s="252"/>
      <c r="AM81" s="250"/>
      <c r="AN81" s="253"/>
      <c r="AO81" s="252"/>
      <c r="AP81" s="252"/>
      <c r="AQ81" s="252"/>
      <c r="AR81" s="278"/>
      <c r="AS81" s="899" t="s">
        <v>105</v>
      </c>
      <c r="AT81" s="900"/>
      <c r="AU81" s="292"/>
      <c r="AV81" s="250"/>
      <c r="AW81" s="253"/>
      <c r="AX81" s="252"/>
      <c r="AY81" s="252"/>
      <c r="AZ81" s="252"/>
      <c r="BA81" s="252"/>
      <c r="BB81" s="292"/>
      <c r="BC81" s="250"/>
      <c r="BD81" s="253"/>
      <c r="BE81" s="252"/>
      <c r="BF81" s="252"/>
      <c r="BG81" s="252"/>
      <c r="BH81" s="252"/>
      <c r="BI81" s="292"/>
      <c r="BJ81" s="250"/>
      <c r="BK81" s="253"/>
      <c r="BL81" s="253"/>
      <c r="BM81" s="252"/>
      <c r="BN81" s="252"/>
      <c r="BO81" s="278"/>
      <c r="BP81" s="899" t="s">
        <v>105</v>
      </c>
      <c r="BQ81" s="900"/>
      <c r="BR81" s="292"/>
      <c r="BS81" s="250"/>
      <c r="BT81" s="253"/>
      <c r="BU81" s="253"/>
      <c r="BV81" s="252"/>
      <c r="BW81" s="252"/>
      <c r="BX81" s="252"/>
      <c r="BY81" s="292"/>
      <c r="BZ81" s="250"/>
      <c r="CA81" s="253"/>
      <c r="CB81" s="253"/>
      <c r="CC81" s="252"/>
      <c r="CD81" s="252"/>
      <c r="CE81" s="292"/>
      <c r="CF81" s="250"/>
      <c r="CG81" s="253"/>
      <c r="CH81" s="252"/>
      <c r="CI81" s="252"/>
      <c r="CJ81" s="252"/>
      <c r="CK81" s="899" t="s">
        <v>105</v>
      </c>
      <c r="CL81" s="900"/>
      <c r="CM81" s="292"/>
      <c r="CN81" s="250"/>
      <c r="CO81" s="252"/>
      <c r="CP81" s="252"/>
      <c r="CQ81" s="252"/>
      <c r="CR81" s="252"/>
      <c r="CS81" s="278"/>
      <c r="CT81" s="292"/>
      <c r="CU81" s="250"/>
      <c r="CV81" s="252"/>
      <c r="CW81" s="252"/>
      <c r="CX81" s="252"/>
      <c r="CY81" s="252"/>
      <c r="CZ81" s="278"/>
      <c r="DA81" s="359"/>
      <c r="DB81" s="293"/>
    </row>
    <row r="82" spans="1:106" s="280" customFormat="1" ht="11.25" customHeight="1" x14ac:dyDescent="0.25">
      <c r="A82" s="882" t="s">
        <v>12</v>
      </c>
      <c r="B82" s="883"/>
      <c r="C82" s="360" t="s">
        <v>106</v>
      </c>
      <c r="D82" s="257"/>
      <c r="E82" s="257"/>
      <c r="F82" s="257"/>
      <c r="G82" s="250"/>
      <c r="H82" s="360" t="s">
        <v>194</v>
      </c>
      <c r="I82" s="257"/>
      <c r="J82" s="257"/>
      <c r="K82" s="257"/>
      <c r="L82" s="257"/>
      <c r="M82" s="257"/>
      <c r="N82" s="285"/>
      <c r="O82" s="361" t="s">
        <v>107</v>
      </c>
      <c r="P82" s="257"/>
      <c r="Q82" s="257"/>
      <c r="R82" s="257"/>
      <c r="S82" s="257"/>
      <c r="T82" s="257"/>
      <c r="U82" s="285"/>
      <c r="V82" s="882" t="s">
        <v>12</v>
      </c>
      <c r="W82" s="884"/>
      <c r="X82" s="360" t="s">
        <v>108</v>
      </c>
      <c r="Y82" s="257"/>
      <c r="Z82" s="257"/>
      <c r="AA82" s="257"/>
      <c r="AB82" s="257"/>
      <c r="AC82" s="257"/>
      <c r="AD82" s="285"/>
      <c r="AE82" s="360" t="s">
        <v>195</v>
      </c>
      <c r="AF82" s="257"/>
      <c r="AG82" s="257"/>
      <c r="AH82" s="257"/>
      <c r="AI82" s="257"/>
      <c r="AJ82" s="252"/>
      <c r="AK82" s="285"/>
      <c r="AL82" s="361" t="s">
        <v>109</v>
      </c>
      <c r="AM82" s="257"/>
      <c r="AN82" s="253"/>
      <c r="AO82" s="252"/>
      <c r="AP82" s="252"/>
      <c r="AQ82" s="252"/>
      <c r="AR82" s="278"/>
      <c r="AS82" s="882" t="s">
        <v>12</v>
      </c>
      <c r="AT82" s="883"/>
      <c r="AU82" s="360" t="s">
        <v>109</v>
      </c>
      <c r="AV82" s="257"/>
      <c r="AW82" s="253"/>
      <c r="AX82" s="252"/>
      <c r="AY82" s="252"/>
      <c r="AZ82" s="252"/>
      <c r="BA82" s="252"/>
      <c r="BB82" s="360" t="s">
        <v>110</v>
      </c>
      <c r="BC82" s="257"/>
      <c r="BD82" s="253"/>
      <c r="BE82" s="252"/>
      <c r="BF82" s="252"/>
      <c r="BG82" s="252"/>
      <c r="BH82" s="252"/>
      <c r="BI82" s="360" t="s">
        <v>108</v>
      </c>
      <c r="BJ82" s="257"/>
      <c r="BK82" s="253"/>
      <c r="BL82" s="253"/>
      <c r="BM82" s="252"/>
      <c r="BN82" s="252"/>
      <c r="BO82" s="278"/>
      <c r="BP82" s="882" t="s">
        <v>12</v>
      </c>
      <c r="BQ82" s="883"/>
      <c r="BR82" s="360" t="s">
        <v>196</v>
      </c>
      <c r="BS82" s="257"/>
      <c r="BT82" s="253"/>
      <c r="BU82" s="253"/>
      <c r="BV82" s="252"/>
      <c r="BW82" s="252"/>
      <c r="BX82" s="252"/>
      <c r="BY82" s="360" t="s">
        <v>197</v>
      </c>
      <c r="BZ82" s="257"/>
      <c r="CA82" s="253"/>
      <c r="CB82" s="253"/>
      <c r="CC82" s="252"/>
      <c r="CD82" s="252"/>
      <c r="CE82" s="360" t="s">
        <v>198</v>
      </c>
      <c r="CF82" s="257"/>
      <c r="CG82" s="253"/>
      <c r="CH82" s="252"/>
      <c r="CI82" s="252"/>
      <c r="CJ82" s="252"/>
      <c r="CK82" s="882" t="s">
        <v>12</v>
      </c>
      <c r="CL82" s="883"/>
      <c r="CM82" s="362" t="s">
        <v>199</v>
      </c>
      <c r="CN82" s="257"/>
      <c r="CO82" s="253"/>
      <c r="CP82" s="253"/>
      <c r="CQ82" s="253"/>
      <c r="CR82" s="253"/>
      <c r="CS82" s="278"/>
      <c r="CT82" s="362" t="s">
        <v>108</v>
      </c>
      <c r="CU82" s="257"/>
      <c r="CV82" s="253"/>
      <c r="CW82" s="253"/>
      <c r="CX82" s="253"/>
      <c r="CY82" s="253"/>
      <c r="CZ82" s="278"/>
      <c r="DA82" s="359"/>
      <c r="DB82" s="293"/>
    </row>
    <row r="83" spans="1:106" s="280" customFormat="1" ht="11.25" customHeight="1" x14ac:dyDescent="0.25">
      <c r="A83" s="882" t="s">
        <v>17</v>
      </c>
      <c r="B83" s="883"/>
      <c r="C83" s="360" t="s">
        <v>112</v>
      </c>
      <c r="D83" s="257"/>
      <c r="E83" s="257"/>
      <c r="F83" s="361"/>
      <c r="G83" s="250"/>
      <c r="H83" s="360" t="s">
        <v>200</v>
      </c>
      <c r="I83" s="257"/>
      <c r="J83" s="257"/>
      <c r="K83" s="257"/>
      <c r="L83" s="257"/>
      <c r="M83" s="257"/>
      <c r="N83" s="285"/>
      <c r="O83" s="361" t="s">
        <v>113</v>
      </c>
      <c r="P83" s="257"/>
      <c r="Q83" s="257"/>
      <c r="R83" s="257"/>
      <c r="S83" s="257"/>
      <c r="T83" s="257"/>
      <c r="U83" s="285"/>
      <c r="V83" s="882" t="s">
        <v>17</v>
      </c>
      <c r="W83" s="884"/>
      <c r="X83" s="360" t="s">
        <v>114</v>
      </c>
      <c r="Y83" s="257"/>
      <c r="Z83" s="257"/>
      <c r="AA83" s="257"/>
      <c r="AB83" s="257"/>
      <c r="AC83" s="257"/>
      <c r="AD83" s="285"/>
      <c r="AE83" s="360" t="s">
        <v>201</v>
      </c>
      <c r="AF83" s="257"/>
      <c r="AG83" s="257"/>
      <c r="AH83" s="257"/>
      <c r="AI83" s="257"/>
      <c r="AJ83" s="252"/>
      <c r="AK83" s="285"/>
      <c r="AL83" s="361" t="s">
        <v>115</v>
      </c>
      <c r="AM83" s="257"/>
      <c r="AN83" s="253"/>
      <c r="AO83" s="252"/>
      <c r="AP83" s="252"/>
      <c r="AQ83" s="252"/>
      <c r="AR83" s="278"/>
      <c r="AS83" s="882" t="s">
        <v>17</v>
      </c>
      <c r="AT83" s="883"/>
      <c r="AU83" s="360" t="s">
        <v>115</v>
      </c>
      <c r="AV83" s="257"/>
      <c r="AW83" s="253"/>
      <c r="AX83" s="252"/>
      <c r="AY83" s="252"/>
      <c r="AZ83" s="252"/>
      <c r="BA83" s="252"/>
      <c r="BB83" s="360" t="s">
        <v>116</v>
      </c>
      <c r="BC83" s="257"/>
      <c r="BD83" s="253"/>
      <c r="BE83" s="252"/>
      <c r="BF83" s="252"/>
      <c r="BG83" s="252"/>
      <c r="BH83" s="252"/>
      <c r="BI83" s="360" t="s">
        <v>114</v>
      </c>
      <c r="BJ83" s="257"/>
      <c r="BK83" s="253"/>
      <c r="BL83" s="253"/>
      <c r="BM83" s="252"/>
      <c r="BN83" s="252"/>
      <c r="BO83" s="278"/>
      <c r="BP83" s="882" t="s">
        <v>17</v>
      </c>
      <c r="BQ83" s="883"/>
      <c r="BR83" s="360" t="s">
        <v>202</v>
      </c>
      <c r="BS83" s="257"/>
      <c r="BT83" s="253"/>
      <c r="BU83" s="253"/>
      <c r="BV83" s="252"/>
      <c r="BW83" s="252"/>
      <c r="BX83" s="252"/>
      <c r="BY83" s="360" t="s">
        <v>203</v>
      </c>
      <c r="BZ83" s="257"/>
      <c r="CA83" s="253"/>
      <c r="CB83" s="253"/>
      <c r="CC83" s="252"/>
      <c r="CD83" s="252"/>
      <c r="CE83" s="360" t="s">
        <v>204</v>
      </c>
      <c r="CF83" s="257"/>
      <c r="CG83" s="253"/>
      <c r="CH83" s="252"/>
      <c r="CI83" s="252"/>
      <c r="CJ83" s="252"/>
      <c r="CK83" s="882" t="s">
        <v>17</v>
      </c>
      <c r="CL83" s="883"/>
      <c r="CM83" s="362" t="s">
        <v>205</v>
      </c>
      <c r="CN83" s="257"/>
      <c r="CO83" s="253"/>
      <c r="CP83" s="253"/>
      <c r="CQ83" s="253"/>
      <c r="CR83" s="253"/>
      <c r="CS83" s="278"/>
      <c r="CT83" s="362" t="s">
        <v>114</v>
      </c>
      <c r="CU83" s="257"/>
      <c r="CV83" s="253"/>
      <c r="CW83" s="253"/>
      <c r="CX83" s="253"/>
      <c r="CY83" s="253"/>
      <c r="CZ83" s="278"/>
      <c r="DA83" s="359"/>
      <c r="DB83" s="293"/>
    </row>
    <row r="84" spans="1:106" s="368" customFormat="1" ht="11.25" customHeight="1" x14ac:dyDescent="0.25">
      <c r="A84" s="908" t="s">
        <v>35</v>
      </c>
      <c r="B84" s="909"/>
      <c r="C84" s="360" t="s">
        <v>112</v>
      </c>
      <c r="D84" s="251"/>
      <c r="E84" s="251"/>
      <c r="F84" s="251"/>
      <c r="G84" s="251"/>
      <c r="H84" s="360" t="s">
        <v>200</v>
      </c>
      <c r="I84" s="251"/>
      <c r="J84" s="251"/>
      <c r="K84" s="251"/>
      <c r="L84" s="251"/>
      <c r="M84" s="251"/>
      <c r="N84" s="363"/>
      <c r="O84" s="361" t="s">
        <v>113</v>
      </c>
      <c r="P84" s="251"/>
      <c r="Q84" s="251"/>
      <c r="R84" s="251"/>
      <c r="S84" s="251"/>
      <c r="T84" s="251"/>
      <c r="U84" s="363"/>
      <c r="V84" s="908" t="s">
        <v>35</v>
      </c>
      <c r="W84" s="910"/>
      <c r="X84" s="360" t="s">
        <v>114</v>
      </c>
      <c r="Y84" s="251"/>
      <c r="Z84" s="251"/>
      <c r="AA84" s="251"/>
      <c r="AB84" s="251"/>
      <c r="AC84" s="251"/>
      <c r="AD84" s="363"/>
      <c r="AE84" s="360" t="s">
        <v>201</v>
      </c>
      <c r="AF84" s="251"/>
      <c r="AG84" s="251"/>
      <c r="AH84" s="251"/>
      <c r="AI84" s="251"/>
      <c r="AJ84" s="364"/>
      <c r="AK84" s="363"/>
      <c r="AL84" s="361" t="s">
        <v>115</v>
      </c>
      <c r="AM84" s="251"/>
      <c r="AN84" s="364"/>
      <c r="AO84" s="364"/>
      <c r="AP84" s="364"/>
      <c r="AQ84" s="364"/>
      <c r="AR84" s="365"/>
      <c r="AS84" s="908" t="s">
        <v>35</v>
      </c>
      <c r="AT84" s="909"/>
      <c r="AU84" s="360" t="s">
        <v>115</v>
      </c>
      <c r="AV84" s="251"/>
      <c r="AW84" s="364"/>
      <c r="AX84" s="364"/>
      <c r="AY84" s="364"/>
      <c r="AZ84" s="364"/>
      <c r="BA84" s="364"/>
      <c r="BB84" s="360" t="s">
        <v>116</v>
      </c>
      <c r="BC84" s="251"/>
      <c r="BD84" s="364"/>
      <c r="BE84" s="364"/>
      <c r="BF84" s="364"/>
      <c r="BG84" s="364"/>
      <c r="BH84" s="364"/>
      <c r="BI84" s="360" t="s">
        <v>114</v>
      </c>
      <c r="BJ84" s="251"/>
      <c r="BK84" s="364"/>
      <c r="BL84" s="364"/>
      <c r="BM84" s="364"/>
      <c r="BN84" s="364"/>
      <c r="BO84" s="365"/>
      <c r="BP84" s="908" t="s">
        <v>35</v>
      </c>
      <c r="BQ84" s="909"/>
      <c r="BR84" s="360" t="s">
        <v>202</v>
      </c>
      <c r="BS84" s="251"/>
      <c r="BT84" s="364"/>
      <c r="BU84" s="364"/>
      <c r="BV84" s="364"/>
      <c r="BW84" s="364"/>
      <c r="BX84" s="364"/>
      <c r="BY84" s="360" t="s">
        <v>203</v>
      </c>
      <c r="BZ84" s="251"/>
      <c r="CA84" s="364"/>
      <c r="CB84" s="364"/>
      <c r="CC84" s="364"/>
      <c r="CD84" s="364"/>
      <c r="CE84" s="360" t="s">
        <v>204</v>
      </c>
      <c r="CF84" s="251"/>
      <c r="CG84" s="364"/>
      <c r="CH84" s="364"/>
      <c r="CI84" s="364"/>
      <c r="CJ84" s="364"/>
      <c r="CK84" s="908" t="s">
        <v>35</v>
      </c>
      <c r="CL84" s="909"/>
      <c r="CM84" s="362" t="s">
        <v>205</v>
      </c>
      <c r="CN84" s="251"/>
      <c r="CO84" s="364"/>
      <c r="CP84" s="364"/>
      <c r="CQ84" s="364"/>
      <c r="CR84" s="364"/>
      <c r="CS84" s="365"/>
      <c r="CT84" s="362" t="s">
        <v>114</v>
      </c>
      <c r="CU84" s="251"/>
      <c r="CV84" s="364"/>
      <c r="CW84" s="364"/>
      <c r="CX84" s="364"/>
      <c r="CY84" s="364"/>
      <c r="CZ84" s="365"/>
      <c r="DA84" s="366"/>
      <c r="DB84" s="367"/>
    </row>
    <row r="85" spans="1:106" s="280" customFormat="1" ht="3.75" customHeight="1" x14ac:dyDescent="0.25">
      <c r="A85" s="309"/>
      <c r="B85" s="268"/>
      <c r="C85" s="289"/>
      <c r="D85" s="257"/>
      <c r="E85" s="257"/>
      <c r="F85" s="250"/>
      <c r="G85" s="250"/>
      <c r="H85" s="289"/>
      <c r="I85" s="257"/>
      <c r="J85" s="257"/>
      <c r="K85" s="250"/>
      <c r="L85" s="250"/>
      <c r="M85" s="250"/>
      <c r="N85" s="285"/>
      <c r="O85" s="250"/>
      <c r="P85" s="257"/>
      <c r="Q85" s="257"/>
      <c r="R85" s="250"/>
      <c r="S85" s="250"/>
      <c r="T85" s="250"/>
      <c r="U85" s="285"/>
      <c r="V85" s="309"/>
      <c r="W85" s="275"/>
      <c r="X85" s="289"/>
      <c r="Y85" s="257"/>
      <c r="Z85" s="257"/>
      <c r="AA85" s="250"/>
      <c r="AB85" s="250"/>
      <c r="AC85" s="250"/>
      <c r="AD85" s="285"/>
      <c r="AE85" s="289"/>
      <c r="AF85" s="257"/>
      <c r="AG85" s="257"/>
      <c r="AH85" s="257"/>
      <c r="AI85" s="250"/>
      <c r="AJ85" s="252"/>
      <c r="AK85" s="285"/>
      <c r="AL85" s="252"/>
      <c r="AM85" s="257"/>
      <c r="AN85" s="253"/>
      <c r="AO85" s="252"/>
      <c r="AP85" s="252"/>
      <c r="AQ85" s="252"/>
      <c r="AR85" s="278"/>
      <c r="AS85" s="309"/>
      <c r="AT85" s="268"/>
      <c r="AU85" s="292"/>
      <c r="AV85" s="257"/>
      <c r="AW85" s="253"/>
      <c r="AX85" s="252"/>
      <c r="AY85" s="252"/>
      <c r="AZ85" s="252"/>
      <c r="BA85" s="252"/>
      <c r="BB85" s="292"/>
      <c r="BC85" s="257"/>
      <c r="BD85" s="253"/>
      <c r="BE85" s="252"/>
      <c r="BF85" s="252"/>
      <c r="BG85" s="252"/>
      <c r="BH85" s="252"/>
      <c r="BI85" s="292"/>
      <c r="BJ85" s="257"/>
      <c r="BK85" s="253"/>
      <c r="BL85" s="253"/>
      <c r="BM85" s="252"/>
      <c r="BN85" s="252"/>
      <c r="BO85" s="278"/>
      <c r="BP85" s="309"/>
      <c r="BQ85" s="268"/>
      <c r="BR85" s="292"/>
      <c r="BS85" s="257"/>
      <c r="BT85" s="253"/>
      <c r="BU85" s="253"/>
      <c r="BV85" s="252"/>
      <c r="BW85" s="252"/>
      <c r="BX85" s="252"/>
      <c r="BY85" s="292"/>
      <c r="BZ85" s="257"/>
      <c r="CA85" s="253"/>
      <c r="CB85" s="253"/>
      <c r="CC85" s="252"/>
      <c r="CD85" s="252"/>
      <c r="CE85" s="292"/>
      <c r="CF85" s="257"/>
      <c r="CG85" s="253"/>
      <c r="CH85" s="252"/>
      <c r="CI85" s="252"/>
      <c r="CJ85" s="252"/>
      <c r="CK85" s="309"/>
      <c r="CL85" s="268"/>
      <c r="CM85" s="292"/>
      <c r="CN85" s="257"/>
      <c r="CO85" s="253"/>
      <c r="CP85" s="253"/>
      <c r="CQ85" s="253"/>
      <c r="CR85" s="252"/>
      <c r="CS85" s="278"/>
      <c r="CT85" s="292"/>
      <c r="CU85" s="257"/>
      <c r="CV85" s="253"/>
      <c r="CW85" s="252"/>
      <c r="CX85" s="252"/>
      <c r="CY85" s="252"/>
      <c r="CZ85" s="278"/>
      <c r="DA85" s="359"/>
      <c r="DB85" s="293"/>
    </row>
    <row r="86" spans="1:106" s="280" customFormat="1" ht="11.25" customHeight="1" x14ac:dyDescent="0.25">
      <c r="A86" s="899" t="s">
        <v>3</v>
      </c>
      <c r="B86" s="900"/>
      <c r="C86" s="289"/>
      <c r="D86" s="250"/>
      <c r="E86" s="257"/>
      <c r="F86" s="250"/>
      <c r="G86" s="250"/>
      <c r="H86" s="289"/>
      <c r="I86" s="250"/>
      <c r="J86" s="257"/>
      <c r="K86" s="250"/>
      <c r="L86" s="250"/>
      <c r="M86" s="250"/>
      <c r="N86" s="285"/>
      <c r="O86" s="250"/>
      <c r="P86" s="250"/>
      <c r="Q86" s="257"/>
      <c r="R86" s="250"/>
      <c r="S86" s="250"/>
      <c r="T86" s="250"/>
      <c r="U86" s="285"/>
      <c r="V86" s="899" t="s">
        <v>3</v>
      </c>
      <c r="W86" s="901"/>
      <c r="X86" s="289"/>
      <c r="Y86" s="250"/>
      <c r="Z86" s="257"/>
      <c r="AA86" s="250"/>
      <c r="AB86" s="250"/>
      <c r="AC86" s="250"/>
      <c r="AD86" s="285"/>
      <c r="AE86" s="289"/>
      <c r="AF86" s="250"/>
      <c r="AG86" s="250"/>
      <c r="AH86" s="257"/>
      <c r="AI86" s="250"/>
      <c r="AJ86" s="252"/>
      <c r="AK86" s="285"/>
      <c r="AL86" s="252"/>
      <c r="AM86" s="250"/>
      <c r="AN86" s="253"/>
      <c r="AO86" s="252"/>
      <c r="AP86" s="252"/>
      <c r="AQ86" s="252"/>
      <c r="AR86" s="278"/>
      <c r="AS86" s="899" t="s">
        <v>3</v>
      </c>
      <c r="AT86" s="900"/>
      <c r="AU86" s="292"/>
      <c r="AV86" s="250"/>
      <c r="AW86" s="253"/>
      <c r="AX86" s="252"/>
      <c r="AY86" s="252"/>
      <c r="AZ86" s="252"/>
      <c r="BA86" s="252"/>
      <c r="BB86" s="292"/>
      <c r="BC86" s="250"/>
      <c r="BD86" s="253"/>
      <c r="BE86" s="252"/>
      <c r="BF86" s="252"/>
      <c r="BG86" s="252"/>
      <c r="BH86" s="252"/>
      <c r="BI86" s="292"/>
      <c r="BJ86" s="250"/>
      <c r="BK86" s="253"/>
      <c r="BL86" s="253"/>
      <c r="BM86" s="252"/>
      <c r="BN86" s="252"/>
      <c r="BO86" s="278"/>
      <c r="BP86" s="899" t="s">
        <v>3</v>
      </c>
      <c r="BQ86" s="900"/>
      <c r="BR86" s="292"/>
      <c r="BS86" s="250"/>
      <c r="BT86" s="253"/>
      <c r="BU86" s="253"/>
      <c r="BV86" s="252"/>
      <c r="BW86" s="252"/>
      <c r="BX86" s="252"/>
      <c r="BY86" s="292"/>
      <c r="BZ86" s="250"/>
      <c r="CA86" s="253"/>
      <c r="CB86" s="253"/>
      <c r="CC86" s="252"/>
      <c r="CD86" s="252"/>
      <c r="CE86" s="292"/>
      <c r="CF86" s="250"/>
      <c r="CG86" s="253"/>
      <c r="CH86" s="252"/>
      <c r="CI86" s="252"/>
      <c r="CJ86" s="252"/>
      <c r="CK86" s="899" t="s">
        <v>3</v>
      </c>
      <c r="CL86" s="900"/>
      <c r="CM86" s="292"/>
      <c r="CN86" s="250"/>
      <c r="CO86" s="252"/>
      <c r="CP86" s="252"/>
      <c r="CQ86" s="252"/>
      <c r="CR86" s="252"/>
      <c r="CS86" s="278"/>
      <c r="CT86" s="292"/>
      <c r="CU86" s="250"/>
      <c r="CV86" s="252"/>
      <c r="CW86" s="252"/>
      <c r="CX86" s="252"/>
      <c r="CY86" s="252"/>
      <c r="CZ86" s="278"/>
      <c r="DA86" s="359"/>
      <c r="DB86" s="293"/>
    </row>
    <row r="87" spans="1:106" s="280" customFormat="1" ht="11.25" customHeight="1" x14ac:dyDescent="0.25">
      <c r="A87" s="882" t="s">
        <v>13</v>
      </c>
      <c r="B87" s="883"/>
      <c r="C87" s="369" t="s">
        <v>206</v>
      </c>
      <c r="D87" s="250"/>
      <c r="E87" s="257"/>
      <c r="F87" s="250"/>
      <c r="G87" s="250"/>
      <c r="H87" s="369" t="s">
        <v>206</v>
      </c>
      <c r="I87" s="250"/>
      <c r="J87" s="257"/>
      <c r="K87" s="250"/>
      <c r="L87" s="250"/>
      <c r="M87" s="250"/>
      <c r="N87" s="285"/>
      <c r="O87" s="370" t="s">
        <v>206</v>
      </c>
      <c r="P87" s="250"/>
      <c r="Q87" s="257"/>
      <c r="R87" s="250"/>
      <c r="S87" s="250"/>
      <c r="T87" s="250"/>
      <c r="U87" s="285"/>
      <c r="V87" s="882" t="s">
        <v>13</v>
      </c>
      <c r="W87" s="884"/>
      <c r="X87" s="369" t="s">
        <v>206</v>
      </c>
      <c r="Y87" s="250"/>
      <c r="Z87" s="257"/>
      <c r="AA87" s="250"/>
      <c r="AB87" s="250"/>
      <c r="AC87" s="250"/>
      <c r="AD87" s="285"/>
      <c r="AE87" s="369" t="s">
        <v>206</v>
      </c>
      <c r="AF87" s="250"/>
      <c r="AG87" s="250"/>
      <c r="AH87" s="257"/>
      <c r="AI87" s="250"/>
      <c r="AJ87" s="252"/>
      <c r="AK87" s="285"/>
      <c r="AL87" s="369" t="s">
        <v>206</v>
      </c>
      <c r="AM87" s="250"/>
      <c r="AN87" s="253"/>
      <c r="AO87" s="252"/>
      <c r="AP87" s="252"/>
      <c r="AQ87" s="252"/>
      <c r="AR87" s="278"/>
      <c r="AS87" s="882" t="s">
        <v>13</v>
      </c>
      <c r="AT87" s="883"/>
      <c r="AU87" s="369" t="s">
        <v>206</v>
      </c>
      <c r="AV87" s="250"/>
      <c r="AW87" s="253"/>
      <c r="AX87" s="252"/>
      <c r="AY87" s="252"/>
      <c r="AZ87" s="252"/>
      <c r="BA87" s="252"/>
      <c r="BB87" s="369" t="s">
        <v>206</v>
      </c>
      <c r="BC87" s="250"/>
      <c r="BD87" s="253"/>
      <c r="BE87" s="252"/>
      <c r="BF87" s="252"/>
      <c r="BG87" s="252"/>
      <c r="BH87" s="252"/>
      <c r="BI87" s="369" t="s">
        <v>206</v>
      </c>
      <c r="BJ87" s="250"/>
      <c r="BK87" s="253"/>
      <c r="BL87" s="253"/>
      <c r="BM87" s="252"/>
      <c r="BN87" s="252"/>
      <c r="BO87" s="278"/>
      <c r="BP87" s="882" t="s">
        <v>13</v>
      </c>
      <c r="BQ87" s="883"/>
      <c r="BR87" s="369" t="s">
        <v>206</v>
      </c>
      <c r="BS87" s="250"/>
      <c r="BT87" s="253"/>
      <c r="BU87" s="253"/>
      <c r="BV87" s="252"/>
      <c r="BW87" s="252"/>
      <c r="BX87" s="252"/>
      <c r="BY87" s="369" t="s">
        <v>206</v>
      </c>
      <c r="BZ87" s="250"/>
      <c r="CA87" s="253"/>
      <c r="CB87" s="253"/>
      <c r="CC87" s="252"/>
      <c r="CD87" s="252"/>
      <c r="CE87" s="369" t="s">
        <v>206</v>
      </c>
      <c r="CF87" s="250"/>
      <c r="CG87" s="253"/>
      <c r="CH87" s="252"/>
      <c r="CI87" s="252"/>
      <c r="CJ87" s="252"/>
      <c r="CK87" s="882" t="s">
        <v>13</v>
      </c>
      <c r="CL87" s="883"/>
      <c r="CM87" s="369" t="s">
        <v>206</v>
      </c>
      <c r="CN87" s="250"/>
      <c r="CO87" s="252"/>
      <c r="CP87" s="252"/>
      <c r="CQ87" s="252"/>
      <c r="CR87" s="252"/>
      <c r="CS87" s="278"/>
      <c r="CT87" s="369" t="s">
        <v>206</v>
      </c>
      <c r="CU87" s="250"/>
      <c r="CV87" s="252"/>
      <c r="CW87" s="252"/>
      <c r="CX87" s="252"/>
      <c r="CY87" s="252"/>
      <c r="CZ87" s="278"/>
      <c r="DA87" s="359"/>
      <c r="DB87" s="293"/>
    </row>
    <row r="88" spans="1:106" s="280" customFormat="1" ht="11.25" customHeight="1" x14ac:dyDescent="0.25">
      <c r="A88" s="882" t="s">
        <v>14</v>
      </c>
      <c r="B88" s="883"/>
      <c r="C88" s="369" t="s">
        <v>207</v>
      </c>
      <c r="D88" s="250"/>
      <c r="E88" s="257"/>
      <c r="F88" s="250"/>
      <c r="G88" s="250"/>
      <c r="H88" s="369" t="s">
        <v>207</v>
      </c>
      <c r="I88" s="250"/>
      <c r="J88" s="257"/>
      <c r="K88" s="250"/>
      <c r="L88" s="250"/>
      <c r="M88" s="250"/>
      <c r="N88" s="285"/>
      <c r="O88" s="370" t="s">
        <v>207</v>
      </c>
      <c r="P88" s="250"/>
      <c r="Q88" s="257"/>
      <c r="R88" s="250"/>
      <c r="S88" s="250"/>
      <c r="T88" s="250"/>
      <c r="U88" s="285"/>
      <c r="V88" s="882" t="s">
        <v>14</v>
      </c>
      <c r="W88" s="884"/>
      <c r="X88" s="369" t="s">
        <v>207</v>
      </c>
      <c r="Y88" s="250"/>
      <c r="Z88" s="257"/>
      <c r="AA88" s="250"/>
      <c r="AB88" s="250"/>
      <c r="AC88" s="250"/>
      <c r="AD88" s="285"/>
      <c r="AE88" s="369" t="s">
        <v>207</v>
      </c>
      <c r="AF88" s="250"/>
      <c r="AG88" s="250"/>
      <c r="AH88" s="257"/>
      <c r="AI88" s="250"/>
      <c r="AJ88" s="252"/>
      <c r="AK88" s="285"/>
      <c r="AL88" s="369" t="s">
        <v>207</v>
      </c>
      <c r="AM88" s="250"/>
      <c r="AN88" s="253"/>
      <c r="AO88" s="252"/>
      <c r="AP88" s="252"/>
      <c r="AQ88" s="252"/>
      <c r="AR88" s="278"/>
      <c r="AS88" s="882" t="s">
        <v>14</v>
      </c>
      <c r="AT88" s="883"/>
      <c r="AU88" s="369" t="s">
        <v>207</v>
      </c>
      <c r="AV88" s="250"/>
      <c r="AW88" s="253"/>
      <c r="AX88" s="252"/>
      <c r="AY88" s="252"/>
      <c r="AZ88" s="252"/>
      <c r="BA88" s="252"/>
      <c r="BB88" s="369" t="s">
        <v>207</v>
      </c>
      <c r="BC88" s="250"/>
      <c r="BD88" s="253"/>
      <c r="BE88" s="252"/>
      <c r="BF88" s="252"/>
      <c r="BG88" s="252"/>
      <c r="BH88" s="252"/>
      <c r="BI88" s="369" t="s">
        <v>207</v>
      </c>
      <c r="BJ88" s="250"/>
      <c r="BK88" s="253"/>
      <c r="BL88" s="253"/>
      <c r="BM88" s="252"/>
      <c r="BN88" s="252"/>
      <c r="BO88" s="278"/>
      <c r="BP88" s="882" t="s">
        <v>14</v>
      </c>
      <c r="BQ88" s="883"/>
      <c r="BR88" s="369" t="s">
        <v>207</v>
      </c>
      <c r="BS88" s="250"/>
      <c r="BT88" s="253"/>
      <c r="BU88" s="253"/>
      <c r="BV88" s="252"/>
      <c r="BW88" s="252"/>
      <c r="BX88" s="252"/>
      <c r="BY88" s="369" t="s">
        <v>207</v>
      </c>
      <c r="BZ88" s="250"/>
      <c r="CA88" s="253"/>
      <c r="CB88" s="253"/>
      <c r="CC88" s="252"/>
      <c r="CD88" s="252"/>
      <c r="CE88" s="369" t="s">
        <v>207</v>
      </c>
      <c r="CF88" s="250"/>
      <c r="CG88" s="253"/>
      <c r="CH88" s="252"/>
      <c r="CI88" s="252"/>
      <c r="CJ88" s="252"/>
      <c r="CK88" s="882" t="s">
        <v>14</v>
      </c>
      <c r="CL88" s="883"/>
      <c r="CM88" s="369" t="s">
        <v>207</v>
      </c>
      <c r="CN88" s="250"/>
      <c r="CO88" s="268"/>
      <c r="CP88" s="268"/>
      <c r="CQ88" s="268"/>
      <c r="CR88" s="252"/>
      <c r="CS88" s="278"/>
      <c r="CT88" s="369" t="s">
        <v>207</v>
      </c>
      <c r="CU88" s="250"/>
      <c r="CV88" s="268"/>
      <c r="CW88" s="252"/>
      <c r="CX88" s="252"/>
      <c r="CY88" s="252"/>
      <c r="CZ88" s="278"/>
      <c r="DA88" s="359"/>
      <c r="DB88" s="293"/>
    </row>
    <row r="89" spans="1:106" s="280" customFormat="1" ht="11.25" customHeight="1" x14ac:dyDescent="0.25">
      <c r="A89" s="882" t="s">
        <v>15</v>
      </c>
      <c r="B89" s="883"/>
      <c r="C89" s="369" t="s">
        <v>208</v>
      </c>
      <c r="D89" s="250"/>
      <c r="E89" s="257"/>
      <c r="F89" s="250"/>
      <c r="G89" s="250"/>
      <c r="H89" s="369" t="s">
        <v>208</v>
      </c>
      <c r="I89" s="250"/>
      <c r="J89" s="257"/>
      <c r="K89" s="250"/>
      <c r="L89" s="250"/>
      <c r="M89" s="250"/>
      <c r="N89" s="285"/>
      <c r="O89" s="370" t="s">
        <v>208</v>
      </c>
      <c r="P89" s="250"/>
      <c r="Q89" s="257"/>
      <c r="R89" s="250"/>
      <c r="S89" s="250"/>
      <c r="T89" s="250"/>
      <c r="U89" s="285"/>
      <c r="V89" s="882" t="s">
        <v>15</v>
      </c>
      <c r="W89" s="884"/>
      <c r="X89" s="369" t="s">
        <v>208</v>
      </c>
      <c r="Y89" s="250"/>
      <c r="Z89" s="257"/>
      <c r="AA89" s="250"/>
      <c r="AB89" s="250"/>
      <c r="AC89" s="250"/>
      <c r="AD89" s="285"/>
      <c r="AE89" s="369" t="s">
        <v>208</v>
      </c>
      <c r="AF89" s="250"/>
      <c r="AG89" s="250"/>
      <c r="AH89" s="257"/>
      <c r="AI89" s="250"/>
      <c r="AJ89" s="252"/>
      <c r="AK89" s="285"/>
      <c r="AL89" s="369" t="s">
        <v>208</v>
      </c>
      <c r="AM89" s="250"/>
      <c r="AN89" s="253"/>
      <c r="AO89" s="252"/>
      <c r="AP89" s="252"/>
      <c r="AQ89" s="252"/>
      <c r="AR89" s="278"/>
      <c r="AS89" s="882" t="s">
        <v>15</v>
      </c>
      <c r="AT89" s="883"/>
      <c r="AU89" s="369" t="s">
        <v>208</v>
      </c>
      <c r="AV89" s="250"/>
      <c r="AW89" s="253"/>
      <c r="AX89" s="252"/>
      <c r="AY89" s="252"/>
      <c r="AZ89" s="252"/>
      <c r="BA89" s="252"/>
      <c r="BB89" s="369" t="s">
        <v>208</v>
      </c>
      <c r="BC89" s="250"/>
      <c r="BD89" s="253"/>
      <c r="BE89" s="252"/>
      <c r="BF89" s="252"/>
      <c r="BG89" s="252"/>
      <c r="BH89" s="252"/>
      <c r="BI89" s="369" t="s">
        <v>208</v>
      </c>
      <c r="BJ89" s="250"/>
      <c r="BK89" s="253"/>
      <c r="BL89" s="253"/>
      <c r="BM89" s="252"/>
      <c r="BN89" s="252"/>
      <c r="BO89" s="278"/>
      <c r="BP89" s="882" t="s">
        <v>15</v>
      </c>
      <c r="BQ89" s="883"/>
      <c r="BR89" s="369" t="s">
        <v>208</v>
      </c>
      <c r="BS89" s="250"/>
      <c r="BT89" s="253"/>
      <c r="BU89" s="253"/>
      <c r="BV89" s="252"/>
      <c r="BW89" s="252"/>
      <c r="BX89" s="252"/>
      <c r="BY89" s="369" t="s">
        <v>208</v>
      </c>
      <c r="BZ89" s="250"/>
      <c r="CA89" s="253"/>
      <c r="CB89" s="253"/>
      <c r="CC89" s="252"/>
      <c r="CD89" s="252"/>
      <c r="CE89" s="369" t="s">
        <v>208</v>
      </c>
      <c r="CF89" s="250"/>
      <c r="CG89" s="253"/>
      <c r="CH89" s="252"/>
      <c r="CI89" s="252"/>
      <c r="CJ89" s="252"/>
      <c r="CK89" s="882" t="s">
        <v>15</v>
      </c>
      <c r="CL89" s="883"/>
      <c r="CM89" s="369" t="s">
        <v>208</v>
      </c>
      <c r="CN89" s="250"/>
      <c r="CO89" s="252"/>
      <c r="CP89" s="252"/>
      <c r="CQ89" s="252"/>
      <c r="CR89" s="252"/>
      <c r="CS89" s="278"/>
      <c r="CT89" s="369" t="s">
        <v>208</v>
      </c>
      <c r="CU89" s="250"/>
      <c r="CV89" s="252"/>
      <c r="CW89" s="252"/>
      <c r="CX89" s="252"/>
      <c r="CY89" s="252"/>
      <c r="CZ89" s="278"/>
      <c r="DA89" s="359"/>
      <c r="DB89" s="293"/>
    </row>
    <row r="90" spans="1:106" s="280" customFormat="1" ht="11.25" customHeight="1" x14ac:dyDescent="0.25">
      <c r="A90" s="882" t="s">
        <v>16</v>
      </c>
      <c r="B90" s="883"/>
      <c r="C90" s="369" t="s">
        <v>209</v>
      </c>
      <c r="D90" s="250"/>
      <c r="E90" s="257"/>
      <c r="F90" s="250"/>
      <c r="G90" s="250"/>
      <c r="H90" s="369" t="s">
        <v>209</v>
      </c>
      <c r="I90" s="250"/>
      <c r="J90" s="257"/>
      <c r="K90" s="250"/>
      <c r="L90" s="250"/>
      <c r="M90" s="250"/>
      <c r="N90" s="285"/>
      <c r="O90" s="370" t="s">
        <v>209</v>
      </c>
      <c r="P90" s="250"/>
      <c r="Q90" s="257"/>
      <c r="R90" s="250"/>
      <c r="S90" s="250"/>
      <c r="T90" s="250"/>
      <c r="U90" s="285"/>
      <c r="V90" s="882" t="s">
        <v>16</v>
      </c>
      <c r="W90" s="884"/>
      <c r="X90" s="369" t="s">
        <v>209</v>
      </c>
      <c r="Y90" s="250"/>
      <c r="Z90" s="257"/>
      <c r="AA90" s="250"/>
      <c r="AB90" s="250"/>
      <c r="AC90" s="250"/>
      <c r="AD90" s="285"/>
      <c r="AE90" s="369" t="s">
        <v>209</v>
      </c>
      <c r="AF90" s="250"/>
      <c r="AG90" s="250"/>
      <c r="AH90" s="257"/>
      <c r="AI90" s="250"/>
      <c r="AJ90" s="252"/>
      <c r="AK90" s="285"/>
      <c r="AL90" s="369" t="s">
        <v>209</v>
      </c>
      <c r="AM90" s="250"/>
      <c r="AN90" s="253"/>
      <c r="AO90" s="252"/>
      <c r="AP90" s="252"/>
      <c r="AQ90" s="252"/>
      <c r="AR90" s="278"/>
      <c r="AS90" s="882" t="s">
        <v>16</v>
      </c>
      <c r="AT90" s="883"/>
      <c r="AU90" s="369" t="s">
        <v>209</v>
      </c>
      <c r="AV90" s="250"/>
      <c r="AW90" s="253"/>
      <c r="AX90" s="252"/>
      <c r="AY90" s="252"/>
      <c r="AZ90" s="252"/>
      <c r="BA90" s="252"/>
      <c r="BB90" s="369" t="s">
        <v>209</v>
      </c>
      <c r="BC90" s="250"/>
      <c r="BD90" s="253"/>
      <c r="BE90" s="252"/>
      <c r="BF90" s="252"/>
      <c r="BG90" s="252"/>
      <c r="BH90" s="252"/>
      <c r="BI90" s="369" t="s">
        <v>209</v>
      </c>
      <c r="BJ90" s="250"/>
      <c r="BK90" s="253"/>
      <c r="BL90" s="253"/>
      <c r="BM90" s="252"/>
      <c r="BN90" s="252"/>
      <c r="BO90" s="278"/>
      <c r="BP90" s="882" t="s">
        <v>16</v>
      </c>
      <c r="BQ90" s="883"/>
      <c r="BR90" s="369" t="s">
        <v>209</v>
      </c>
      <c r="BS90" s="250"/>
      <c r="BT90" s="253"/>
      <c r="BU90" s="253"/>
      <c r="BV90" s="252"/>
      <c r="BW90" s="252"/>
      <c r="BX90" s="252"/>
      <c r="BY90" s="369" t="s">
        <v>209</v>
      </c>
      <c r="BZ90" s="250"/>
      <c r="CA90" s="253"/>
      <c r="CB90" s="253"/>
      <c r="CC90" s="252"/>
      <c r="CD90" s="252"/>
      <c r="CE90" s="369" t="s">
        <v>209</v>
      </c>
      <c r="CF90" s="250"/>
      <c r="CG90" s="253"/>
      <c r="CH90" s="252"/>
      <c r="CI90" s="252"/>
      <c r="CJ90" s="252"/>
      <c r="CK90" s="882" t="s">
        <v>16</v>
      </c>
      <c r="CL90" s="883"/>
      <c r="CM90" s="369" t="s">
        <v>209</v>
      </c>
      <c r="CN90" s="250"/>
      <c r="CO90" s="252"/>
      <c r="CP90" s="252"/>
      <c r="CQ90" s="252"/>
      <c r="CR90" s="252"/>
      <c r="CS90" s="278"/>
      <c r="CT90" s="369" t="s">
        <v>209</v>
      </c>
      <c r="CU90" s="250"/>
      <c r="CV90" s="252"/>
      <c r="CW90" s="252"/>
      <c r="CX90" s="252"/>
      <c r="CY90" s="252"/>
      <c r="CZ90" s="278"/>
      <c r="DA90" s="359"/>
      <c r="DB90" s="293"/>
    </row>
    <row r="91" spans="1:106" s="280" customFormat="1" ht="11.25" customHeight="1" x14ac:dyDescent="0.25">
      <c r="A91" s="882" t="s">
        <v>56</v>
      </c>
      <c r="B91" s="883"/>
      <c r="C91" s="369" t="s">
        <v>210</v>
      </c>
      <c r="D91" s="250"/>
      <c r="E91" s="257"/>
      <c r="F91" s="250"/>
      <c r="G91" s="250"/>
      <c r="H91" s="369" t="s">
        <v>210</v>
      </c>
      <c r="I91" s="250"/>
      <c r="J91" s="257"/>
      <c r="K91" s="250"/>
      <c r="L91" s="250"/>
      <c r="M91" s="250"/>
      <c r="N91" s="285"/>
      <c r="O91" s="370" t="s">
        <v>210</v>
      </c>
      <c r="P91" s="250"/>
      <c r="Q91" s="257"/>
      <c r="R91" s="250"/>
      <c r="S91" s="250"/>
      <c r="T91" s="250"/>
      <c r="U91" s="285"/>
      <c r="V91" s="882" t="s">
        <v>56</v>
      </c>
      <c r="W91" s="884"/>
      <c r="X91" s="369" t="s">
        <v>210</v>
      </c>
      <c r="Y91" s="250"/>
      <c r="Z91" s="257"/>
      <c r="AA91" s="250"/>
      <c r="AB91" s="250"/>
      <c r="AC91" s="250"/>
      <c r="AD91" s="285"/>
      <c r="AE91" s="369" t="s">
        <v>210</v>
      </c>
      <c r="AF91" s="250"/>
      <c r="AG91" s="250"/>
      <c r="AH91" s="257"/>
      <c r="AI91" s="250"/>
      <c r="AJ91" s="252"/>
      <c r="AK91" s="285"/>
      <c r="AL91" s="369" t="s">
        <v>210</v>
      </c>
      <c r="AM91" s="250"/>
      <c r="AN91" s="253"/>
      <c r="AO91" s="252"/>
      <c r="AP91" s="252"/>
      <c r="AQ91" s="252"/>
      <c r="AR91" s="278"/>
      <c r="AS91" s="882" t="s">
        <v>56</v>
      </c>
      <c r="AT91" s="883"/>
      <c r="AU91" s="369" t="s">
        <v>210</v>
      </c>
      <c r="AV91" s="250"/>
      <c r="AW91" s="253"/>
      <c r="AX91" s="252"/>
      <c r="AY91" s="252"/>
      <c r="AZ91" s="252"/>
      <c r="BA91" s="252"/>
      <c r="BB91" s="369" t="s">
        <v>210</v>
      </c>
      <c r="BC91" s="250"/>
      <c r="BD91" s="253"/>
      <c r="BE91" s="252"/>
      <c r="BF91" s="252"/>
      <c r="BG91" s="252"/>
      <c r="BH91" s="252"/>
      <c r="BI91" s="369" t="s">
        <v>210</v>
      </c>
      <c r="BJ91" s="250"/>
      <c r="BK91" s="253"/>
      <c r="BL91" s="253"/>
      <c r="BM91" s="252"/>
      <c r="BN91" s="252"/>
      <c r="BO91" s="278"/>
      <c r="BP91" s="882" t="s">
        <v>56</v>
      </c>
      <c r="BQ91" s="883"/>
      <c r="BR91" s="369" t="s">
        <v>210</v>
      </c>
      <c r="BS91" s="250"/>
      <c r="BT91" s="253"/>
      <c r="BU91" s="253"/>
      <c r="BV91" s="252"/>
      <c r="BW91" s="252"/>
      <c r="BX91" s="252"/>
      <c r="BY91" s="369" t="s">
        <v>210</v>
      </c>
      <c r="BZ91" s="250"/>
      <c r="CA91" s="253"/>
      <c r="CB91" s="253"/>
      <c r="CC91" s="252"/>
      <c r="CD91" s="252"/>
      <c r="CE91" s="369" t="s">
        <v>210</v>
      </c>
      <c r="CF91" s="250"/>
      <c r="CG91" s="253"/>
      <c r="CH91" s="252"/>
      <c r="CI91" s="252"/>
      <c r="CJ91" s="252"/>
      <c r="CK91" s="882" t="s">
        <v>56</v>
      </c>
      <c r="CL91" s="883"/>
      <c r="CM91" s="369" t="s">
        <v>210</v>
      </c>
      <c r="CN91" s="250"/>
      <c r="CO91" s="252"/>
      <c r="CP91" s="252"/>
      <c r="CQ91" s="252"/>
      <c r="CR91" s="252"/>
      <c r="CS91" s="278"/>
      <c r="CT91" s="369" t="s">
        <v>210</v>
      </c>
      <c r="CU91" s="250"/>
      <c r="CV91" s="252"/>
      <c r="CW91" s="252"/>
      <c r="CX91" s="252"/>
      <c r="CY91" s="252"/>
      <c r="CZ91" s="278"/>
      <c r="DA91" s="359"/>
      <c r="DB91" s="293"/>
    </row>
    <row r="92" spans="1:106" s="280" customFormat="1" ht="11.25" customHeight="1" x14ac:dyDescent="0.25">
      <c r="A92" s="882" t="s">
        <v>57</v>
      </c>
      <c r="B92" s="883"/>
      <c r="C92" s="369" t="s">
        <v>211</v>
      </c>
      <c r="D92" s="250"/>
      <c r="E92" s="257"/>
      <c r="F92" s="250"/>
      <c r="G92" s="250"/>
      <c r="H92" s="369" t="s">
        <v>211</v>
      </c>
      <c r="I92" s="250"/>
      <c r="J92" s="257"/>
      <c r="K92" s="250"/>
      <c r="L92" s="250"/>
      <c r="M92" s="250"/>
      <c r="N92" s="285"/>
      <c r="O92" s="370" t="s">
        <v>211</v>
      </c>
      <c r="P92" s="250"/>
      <c r="Q92" s="257"/>
      <c r="R92" s="250"/>
      <c r="S92" s="250"/>
      <c r="T92" s="250"/>
      <c r="U92" s="285"/>
      <c r="V92" s="882" t="s">
        <v>57</v>
      </c>
      <c r="W92" s="884"/>
      <c r="X92" s="369" t="s">
        <v>211</v>
      </c>
      <c r="Y92" s="250"/>
      <c r="Z92" s="257"/>
      <c r="AA92" s="250"/>
      <c r="AB92" s="250"/>
      <c r="AC92" s="250"/>
      <c r="AD92" s="285"/>
      <c r="AE92" s="369" t="s">
        <v>211</v>
      </c>
      <c r="AF92" s="250"/>
      <c r="AG92" s="250"/>
      <c r="AH92" s="257"/>
      <c r="AI92" s="250"/>
      <c r="AJ92" s="252"/>
      <c r="AK92" s="285"/>
      <c r="AL92" s="369" t="s">
        <v>211</v>
      </c>
      <c r="AM92" s="250"/>
      <c r="AN92" s="253"/>
      <c r="AO92" s="252"/>
      <c r="AP92" s="252"/>
      <c r="AQ92" s="252"/>
      <c r="AR92" s="278"/>
      <c r="AS92" s="882" t="s">
        <v>57</v>
      </c>
      <c r="AT92" s="883"/>
      <c r="AU92" s="369" t="s">
        <v>211</v>
      </c>
      <c r="AV92" s="250"/>
      <c r="AW92" s="253"/>
      <c r="AX92" s="252"/>
      <c r="AY92" s="252"/>
      <c r="AZ92" s="252"/>
      <c r="BA92" s="252"/>
      <c r="BB92" s="369" t="s">
        <v>211</v>
      </c>
      <c r="BC92" s="250"/>
      <c r="BD92" s="253"/>
      <c r="BE92" s="252"/>
      <c r="BF92" s="252"/>
      <c r="BG92" s="252"/>
      <c r="BH92" s="252"/>
      <c r="BI92" s="369" t="s">
        <v>211</v>
      </c>
      <c r="BJ92" s="250"/>
      <c r="BK92" s="253"/>
      <c r="BL92" s="253"/>
      <c r="BM92" s="252"/>
      <c r="BN92" s="252"/>
      <c r="BO92" s="278"/>
      <c r="BP92" s="882" t="s">
        <v>57</v>
      </c>
      <c r="BQ92" s="883"/>
      <c r="BR92" s="369" t="s">
        <v>211</v>
      </c>
      <c r="BS92" s="250"/>
      <c r="BT92" s="253"/>
      <c r="BU92" s="253"/>
      <c r="BV92" s="252"/>
      <c r="BW92" s="252"/>
      <c r="BX92" s="252"/>
      <c r="BY92" s="369" t="s">
        <v>211</v>
      </c>
      <c r="BZ92" s="250"/>
      <c r="CA92" s="253"/>
      <c r="CB92" s="253"/>
      <c r="CC92" s="252"/>
      <c r="CD92" s="252"/>
      <c r="CE92" s="369" t="s">
        <v>211</v>
      </c>
      <c r="CF92" s="250"/>
      <c r="CG92" s="253"/>
      <c r="CH92" s="252"/>
      <c r="CI92" s="252"/>
      <c r="CJ92" s="252"/>
      <c r="CK92" s="882" t="s">
        <v>57</v>
      </c>
      <c r="CL92" s="883"/>
      <c r="CM92" s="369" t="s">
        <v>211</v>
      </c>
      <c r="CN92" s="250"/>
      <c r="CO92" s="252"/>
      <c r="CP92" s="252"/>
      <c r="CQ92" s="252"/>
      <c r="CR92" s="252"/>
      <c r="CS92" s="278"/>
      <c r="CT92" s="369" t="s">
        <v>211</v>
      </c>
      <c r="CU92" s="250"/>
      <c r="CV92" s="252"/>
      <c r="CW92" s="252"/>
      <c r="CX92" s="252"/>
      <c r="CY92" s="252"/>
      <c r="CZ92" s="278"/>
      <c r="DA92" s="359"/>
      <c r="DB92" s="293"/>
    </row>
    <row r="93" spans="1:106" s="280" customFormat="1" ht="11.25" customHeight="1" x14ac:dyDescent="0.25">
      <c r="A93" s="882" t="s">
        <v>58</v>
      </c>
      <c r="B93" s="883"/>
      <c r="C93" s="369" t="s">
        <v>212</v>
      </c>
      <c r="D93" s="250"/>
      <c r="E93" s="257"/>
      <c r="F93" s="250"/>
      <c r="G93" s="250"/>
      <c r="H93" s="369" t="s">
        <v>212</v>
      </c>
      <c r="I93" s="250"/>
      <c r="J93" s="257"/>
      <c r="K93" s="250"/>
      <c r="L93" s="250"/>
      <c r="M93" s="250"/>
      <c r="N93" s="285"/>
      <c r="O93" s="370" t="s">
        <v>212</v>
      </c>
      <c r="P93" s="250"/>
      <c r="Q93" s="257"/>
      <c r="R93" s="250"/>
      <c r="S93" s="250"/>
      <c r="T93" s="250"/>
      <c r="U93" s="285"/>
      <c r="V93" s="882" t="s">
        <v>58</v>
      </c>
      <c r="W93" s="884"/>
      <c r="X93" s="369" t="s">
        <v>212</v>
      </c>
      <c r="Y93" s="250"/>
      <c r="Z93" s="257"/>
      <c r="AA93" s="250"/>
      <c r="AB93" s="250"/>
      <c r="AC93" s="250"/>
      <c r="AD93" s="285"/>
      <c r="AE93" s="369" t="s">
        <v>212</v>
      </c>
      <c r="AF93" s="250"/>
      <c r="AG93" s="250"/>
      <c r="AH93" s="257"/>
      <c r="AI93" s="250"/>
      <c r="AJ93" s="252"/>
      <c r="AK93" s="285"/>
      <c r="AL93" s="369" t="s">
        <v>212</v>
      </c>
      <c r="AM93" s="250"/>
      <c r="AN93" s="253"/>
      <c r="AO93" s="252"/>
      <c r="AP93" s="252"/>
      <c r="AQ93" s="252"/>
      <c r="AR93" s="278"/>
      <c r="AS93" s="882" t="s">
        <v>58</v>
      </c>
      <c r="AT93" s="883"/>
      <c r="AU93" s="369" t="s">
        <v>212</v>
      </c>
      <c r="AV93" s="250"/>
      <c r="AW93" s="253"/>
      <c r="AX93" s="252"/>
      <c r="AY93" s="252"/>
      <c r="AZ93" s="252"/>
      <c r="BA93" s="252"/>
      <c r="BB93" s="369" t="s">
        <v>212</v>
      </c>
      <c r="BC93" s="250"/>
      <c r="BD93" s="253"/>
      <c r="BE93" s="252"/>
      <c r="BF93" s="252"/>
      <c r="BG93" s="252"/>
      <c r="BH93" s="252"/>
      <c r="BI93" s="369" t="s">
        <v>212</v>
      </c>
      <c r="BJ93" s="250"/>
      <c r="BK93" s="253"/>
      <c r="BL93" s="253"/>
      <c r="BM93" s="252"/>
      <c r="BN93" s="252"/>
      <c r="BO93" s="278"/>
      <c r="BP93" s="882" t="s">
        <v>58</v>
      </c>
      <c r="BQ93" s="883"/>
      <c r="BR93" s="369" t="s">
        <v>212</v>
      </c>
      <c r="BS93" s="250"/>
      <c r="BT93" s="253"/>
      <c r="BU93" s="253"/>
      <c r="BV93" s="252"/>
      <c r="BW93" s="252"/>
      <c r="BX93" s="252"/>
      <c r="BY93" s="369" t="s">
        <v>212</v>
      </c>
      <c r="BZ93" s="250"/>
      <c r="CA93" s="253"/>
      <c r="CB93" s="253"/>
      <c r="CC93" s="252"/>
      <c r="CD93" s="252"/>
      <c r="CE93" s="369" t="s">
        <v>212</v>
      </c>
      <c r="CF93" s="250"/>
      <c r="CG93" s="253"/>
      <c r="CH93" s="252"/>
      <c r="CI93" s="252"/>
      <c r="CJ93" s="252"/>
      <c r="CK93" s="882" t="s">
        <v>58</v>
      </c>
      <c r="CL93" s="883"/>
      <c r="CM93" s="369" t="s">
        <v>212</v>
      </c>
      <c r="CN93" s="250"/>
      <c r="CO93" s="252"/>
      <c r="CP93" s="252"/>
      <c r="CQ93" s="252"/>
      <c r="CR93" s="252"/>
      <c r="CS93" s="278"/>
      <c r="CT93" s="369" t="s">
        <v>212</v>
      </c>
      <c r="CU93" s="250"/>
      <c r="CV93" s="252"/>
      <c r="CW93" s="252"/>
      <c r="CX93" s="252"/>
      <c r="CY93" s="252"/>
      <c r="CZ93" s="278"/>
      <c r="DA93" s="359"/>
      <c r="DB93" s="293"/>
    </row>
    <row r="94" spans="1:106" s="280" customFormat="1" ht="11.25" customHeight="1" x14ac:dyDescent="0.25">
      <c r="A94" s="882" t="s">
        <v>59</v>
      </c>
      <c r="B94" s="883"/>
      <c r="C94" s="369" t="s">
        <v>213</v>
      </c>
      <c r="D94" s="250"/>
      <c r="E94" s="257"/>
      <c r="F94" s="250"/>
      <c r="G94" s="250"/>
      <c r="H94" s="369" t="s">
        <v>213</v>
      </c>
      <c r="I94" s="250"/>
      <c r="J94" s="257"/>
      <c r="K94" s="250"/>
      <c r="L94" s="250"/>
      <c r="M94" s="250"/>
      <c r="N94" s="285"/>
      <c r="O94" s="370" t="s">
        <v>213</v>
      </c>
      <c r="P94" s="250"/>
      <c r="Q94" s="257"/>
      <c r="R94" s="250"/>
      <c r="S94" s="250"/>
      <c r="T94" s="250"/>
      <c r="U94" s="285"/>
      <c r="V94" s="882" t="s">
        <v>59</v>
      </c>
      <c r="W94" s="884"/>
      <c r="X94" s="369" t="s">
        <v>213</v>
      </c>
      <c r="Y94" s="250"/>
      <c r="Z94" s="257"/>
      <c r="AA94" s="250"/>
      <c r="AB94" s="250"/>
      <c r="AC94" s="250"/>
      <c r="AD94" s="285"/>
      <c r="AE94" s="369" t="s">
        <v>213</v>
      </c>
      <c r="AF94" s="250"/>
      <c r="AG94" s="250"/>
      <c r="AH94" s="257"/>
      <c r="AI94" s="250"/>
      <c r="AJ94" s="252"/>
      <c r="AK94" s="285"/>
      <c r="AL94" s="369" t="s">
        <v>213</v>
      </c>
      <c r="AM94" s="250"/>
      <c r="AN94" s="253"/>
      <c r="AO94" s="252"/>
      <c r="AP94" s="252"/>
      <c r="AQ94" s="252"/>
      <c r="AR94" s="278"/>
      <c r="AS94" s="882" t="s">
        <v>59</v>
      </c>
      <c r="AT94" s="883"/>
      <c r="AU94" s="369" t="s">
        <v>213</v>
      </c>
      <c r="AV94" s="250"/>
      <c r="AW94" s="253"/>
      <c r="AX94" s="252"/>
      <c r="AY94" s="252"/>
      <c r="AZ94" s="252"/>
      <c r="BA94" s="252"/>
      <c r="BB94" s="369" t="s">
        <v>213</v>
      </c>
      <c r="BC94" s="250"/>
      <c r="BD94" s="253"/>
      <c r="BE94" s="252"/>
      <c r="BF94" s="252"/>
      <c r="BG94" s="252"/>
      <c r="BH94" s="252"/>
      <c r="BI94" s="369" t="s">
        <v>213</v>
      </c>
      <c r="BJ94" s="250"/>
      <c r="BK94" s="253"/>
      <c r="BL94" s="253"/>
      <c r="BM94" s="252"/>
      <c r="BN94" s="252"/>
      <c r="BO94" s="278"/>
      <c r="BP94" s="882" t="s">
        <v>59</v>
      </c>
      <c r="BQ94" s="883"/>
      <c r="BR94" s="369" t="s">
        <v>213</v>
      </c>
      <c r="BS94" s="250"/>
      <c r="BT94" s="253"/>
      <c r="BU94" s="253"/>
      <c r="BV94" s="252"/>
      <c r="BW94" s="252"/>
      <c r="BX94" s="252"/>
      <c r="BY94" s="369" t="s">
        <v>213</v>
      </c>
      <c r="BZ94" s="250"/>
      <c r="CA94" s="253"/>
      <c r="CB94" s="253"/>
      <c r="CC94" s="252"/>
      <c r="CD94" s="252"/>
      <c r="CE94" s="369" t="s">
        <v>213</v>
      </c>
      <c r="CF94" s="250"/>
      <c r="CG94" s="253"/>
      <c r="CH94" s="252"/>
      <c r="CI94" s="252"/>
      <c r="CJ94" s="252"/>
      <c r="CK94" s="882" t="s">
        <v>59</v>
      </c>
      <c r="CL94" s="883"/>
      <c r="CM94" s="369" t="s">
        <v>213</v>
      </c>
      <c r="CN94" s="250"/>
      <c r="CO94" s="252"/>
      <c r="CP94" s="252"/>
      <c r="CQ94" s="252"/>
      <c r="CR94" s="252"/>
      <c r="CS94" s="278"/>
      <c r="CT94" s="369" t="s">
        <v>213</v>
      </c>
      <c r="CU94" s="250"/>
      <c r="CV94" s="252"/>
      <c r="CW94" s="252"/>
      <c r="CX94" s="252"/>
      <c r="CY94" s="252"/>
      <c r="CZ94" s="278"/>
      <c r="DA94" s="359"/>
      <c r="DB94" s="293"/>
    </row>
    <row r="95" spans="1:106" s="286" customFormat="1" ht="11.25" customHeight="1" x14ac:dyDescent="0.25">
      <c r="A95" s="882" t="s">
        <v>99</v>
      </c>
      <c r="B95" s="883"/>
      <c r="C95" s="369" t="s">
        <v>214</v>
      </c>
      <c r="D95" s="250"/>
      <c r="E95" s="257"/>
      <c r="F95" s="250"/>
      <c r="G95" s="250"/>
      <c r="H95" s="369" t="s">
        <v>214</v>
      </c>
      <c r="I95" s="250"/>
      <c r="J95" s="257"/>
      <c r="K95" s="250"/>
      <c r="L95" s="250"/>
      <c r="M95" s="250"/>
      <c r="N95" s="285"/>
      <c r="O95" s="370" t="s">
        <v>214</v>
      </c>
      <c r="P95" s="250"/>
      <c r="Q95" s="257"/>
      <c r="R95" s="250"/>
      <c r="S95" s="250"/>
      <c r="T95" s="250"/>
      <c r="U95" s="285"/>
      <c r="V95" s="882" t="s">
        <v>99</v>
      </c>
      <c r="W95" s="884"/>
      <c r="X95" s="369" t="s">
        <v>214</v>
      </c>
      <c r="Y95" s="250"/>
      <c r="Z95" s="257"/>
      <c r="AA95" s="250"/>
      <c r="AB95" s="250"/>
      <c r="AC95" s="250"/>
      <c r="AD95" s="285"/>
      <c r="AE95" s="369" t="s">
        <v>214</v>
      </c>
      <c r="AF95" s="250"/>
      <c r="AG95" s="250"/>
      <c r="AH95" s="257"/>
      <c r="AI95" s="250"/>
      <c r="AJ95" s="250"/>
      <c r="AK95" s="285"/>
      <c r="AL95" s="369" t="s">
        <v>214</v>
      </c>
      <c r="AM95" s="250"/>
      <c r="AN95" s="257"/>
      <c r="AO95" s="250"/>
      <c r="AP95" s="250"/>
      <c r="AQ95" s="250"/>
      <c r="AR95" s="285"/>
      <c r="AS95" s="882" t="s">
        <v>99</v>
      </c>
      <c r="AT95" s="883"/>
      <c r="AU95" s="369" t="s">
        <v>214</v>
      </c>
      <c r="AV95" s="250"/>
      <c r="AW95" s="257"/>
      <c r="AX95" s="250"/>
      <c r="AY95" s="250"/>
      <c r="AZ95" s="250"/>
      <c r="BA95" s="250"/>
      <c r="BB95" s="369" t="s">
        <v>214</v>
      </c>
      <c r="BC95" s="250"/>
      <c r="BD95" s="257"/>
      <c r="BE95" s="250"/>
      <c r="BF95" s="250"/>
      <c r="BG95" s="250"/>
      <c r="BH95" s="250"/>
      <c r="BI95" s="369" t="s">
        <v>214</v>
      </c>
      <c r="BJ95" s="250"/>
      <c r="BK95" s="257"/>
      <c r="BL95" s="257"/>
      <c r="BM95" s="250"/>
      <c r="BN95" s="250"/>
      <c r="BO95" s="285"/>
      <c r="BP95" s="882" t="s">
        <v>99</v>
      </c>
      <c r="BQ95" s="883"/>
      <c r="BR95" s="369" t="s">
        <v>214</v>
      </c>
      <c r="BS95" s="250"/>
      <c r="BT95" s="257"/>
      <c r="BU95" s="257"/>
      <c r="BV95" s="250"/>
      <c r="BW95" s="250"/>
      <c r="BX95" s="250"/>
      <c r="BY95" s="369" t="s">
        <v>214</v>
      </c>
      <c r="BZ95" s="250"/>
      <c r="CA95" s="257"/>
      <c r="CB95" s="257"/>
      <c r="CC95" s="250"/>
      <c r="CD95" s="250"/>
      <c r="CE95" s="369" t="s">
        <v>214</v>
      </c>
      <c r="CF95" s="250"/>
      <c r="CG95" s="257"/>
      <c r="CH95" s="250"/>
      <c r="CI95" s="250"/>
      <c r="CJ95" s="250"/>
      <c r="CK95" s="882" t="s">
        <v>99</v>
      </c>
      <c r="CL95" s="883"/>
      <c r="CM95" s="369" t="s">
        <v>214</v>
      </c>
      <c r="CN95" s="250"/>
      <c r="CO95" s="250"/>
      <c r="CP95" s="250"/>
      <c r="CQ95" s="250"/>
      <c r="CR95" s="250"/>
      <c r="CS95" s="285"/>
      <c r="CT95" s="369" t="s">
        <v>214</v>
      </c>
      <c r="CU95" s="250"/>
      <c r="CV95" s="250"/>
      <c r="CW95" s="250"/>
      <c r="CX95" s="250"/>
      <c r="CY95" s="250"/>
      <c r="CZ95" s="285"/>
      <c r="DA95" s="371"/>
      <c r="DB95" s="372"/>
    </row>
    <row r="96" spans="1:106" s="286" customFormat="1" ht="11.25" customHeight="1" x14ac:dyDescent="0.25">
      <c r="A96" s="882" t="s">
        <v>100</v>
      </c>
      <c r="B96" s="883"/>
      <c r="C96" s="369" t="s">
        <v>215</v>
      </c>
      <c r="D96" s="250"/>
      <c r="E96" s="257"/>
      <c r="F96" s="250"/>
      <c r="G96" s="250"/>
      <c r="H96" s="369" t="s">
        <v>215</v>
      </c>
      <c r="I96" s="250"/>
      <c r="J96" s="257"/>
      <c r="K96" s="250"/>
      <c r="L96" s="250"/>
      <c r="M96" s="250"/>
      <c r="N96" s="285"/>
      <c r="O96" s="370" t="s">
        <v>215</v>
      </c>
      <c r="P96" s="250"/>
      <c r="Q96" s="257"/>
      <c r="R96" s="250"/>
      <c r="S96" s="250"/>
      <c r="T96" s="250"/>
      <c r="U96" s="285"/>
      <c r="V96" s="882" t="s">
        <v>100</v>
      </c>
      <c r="W96" s="884"/>
      <c r="X96" s="369" t="s">
        <v>215</v>
      </c>
      <c r="Y96" s="250"/>
      <c r="Z96" s="257"/>
      <c r="AA96" s="250"/>
      <c r="AB96" s="250"/>
      <c r="AC96" s="250"/>
      <c r="AD96" s="285"/>
      <c r="AE96" s="369" t="s">
        <v>215</v>
      </c>
      <c r="AF96" s="250"/>
      <c r="AG96" s="250"/>
      <c r="AH96" s="257"/>
      <c r="AI96" s="250"/>
      <c r="AJ96" s="250"/>
      <c r="AK96" s="285"/>
      <c r="AL96" s="369" t="s">
        <v>215</v>
      </c>
      <c r="AM96" s="250"/>
      <c r="AN96" s="257"/>
      <c r="AO96" s="250"/>
      <c r="AP96" s="250"/>
      <c r="AQ96" s="250"/>
      <c r="AR96" s="285"/>
      <c r="AS96" s="882" t="s">
        <v>100</v>
      </c>
      <c r="AT96" s="883"/>
      <c r="AU96" s="369" t="s">
        <v>215</v>
      </c>
      <c r="AV96" s="250"/>
      <c r="AW96" s="257"/>
      <c r="AX96" s="250"/>
      <c r="AY96" s="250"/>
      <c r="AZ96" s="250"/>
      <c r="BA96" s="250"/>
      <c r="BB96" s="369" t="s">
        <v>215</v>
      </c>
      <c r="BC96" s="250"/>
      <c r="BD96" s="257"/>
      <c r="BE96" s="250"/>
      <c r="BF96" s="250"/>
      <c r="BG96" s="250"/>
      <c r="BH96" s="250"/>
      <c r="BI96" s="369" t="s">
        <v>215</v>
      </c>
      <c r="BJ96" s="250"/>
      <c r="BK96" s="257"/>
      <c r="BL96" s="257"/>
      <c r="BM96" s="250"/>
      <c r="BN96" s="250"/>
      <c r="BO96" s="285"/>
      <c r="BP96" s="882" t="s">
        <v>100</v>
      </c>
      <c r="BQ96" s="883"/>
      <c r="BR96" s="369" t="s">
        <v>215</v>
      </c>
      <c r="BS96" s="250"/>
      <c r="BT96" s="257"/>
      <c r="BU96" s="257"/>
      <c r="BV96" s="250"/>
      <c r="BW96" s="250"/>
      <c r="BX96" s="250"/>
      <c r="BY96" s="369" t="s">
        <v>215</v>
      </c>
      <c r="BZ96" s="250"/>
      <c r="CA96" s="257"/>
      <c r="CB96" s="257"/>
      <c r="CC96" s="250"/>
      <c r="CD96" s="250"/>
      <c r="CE96" s="369" t="s">
        <v>215</v>
      </c>
      <c r="CF96" s="250"/>
      <c r="CG96" s="257"/>
      <c r="CH96" s="250"/>
      <c r="CI96" s="250"/>
      <c r="CJ96" s="250"/>
      <c r="CK96" s="882" t="s">
        <v>100</v>
      </c>
      <c r="CL96" s="883"/>
      <c r="CM96" s="369" t="s">
        <v>215</v>
      </c>
      <c r="CN96" s="250"/>
      <c r="CO96" s="250"/>
      <c r="CP96" s="250"/>
      <c r="CQ96" s="250"/>
      <c r="CR96" s="250"/>
      <c r="CS96" s="285"/>
      <c r="CT96" s="369" t="s">
        <v>215</v>
      </c>
      <c r="CU96" s="250"/>
      <c r="CV96" s="250"/>
      <c r="CW96" s="250"/>
      <c r="CX96" s="250"/>
      <c r="CY96" s="250"/>
      <c r="CZ96" s="285"/>
      <c r="DA96" s="371"/>
      <c r="DB96" s="372"/>
    </row>
    <row r="97" spans="1:106" s="286" customFormat="1" ht="11.25" customHeight="1" x14ac:dyDescent="0.25">
      <c r="A97" s="882" t="s">
        <v>180</v>
      </c>
      <c r="B97" s="883"/>
      <c r="C97" s="369" t="s">
        <v>216</v>
      </c>
      <c r="D97" s="250"/>
      <c r="E97" s="257"/>
      <c r="F97" s="250"/>
      <c r="G97" s="250"/>
      <c r="H97" s="369" t="s">
        <v>216</v>
      </c>
      <c r="I97" s="250"/>
      <c r="J97" s="257"/>
      <c r="K97" s="250"/>
      <c r="L97" s="250"/>
      <c r="M97" s="250"/>
      <c r="N97" s="285"/>
      <c r="O97" s="370" t="s">
        <v>216</v>
      </c>
      <c r="P97" s="250"/>
      <c r="Q97" s="257"/>
      <c r="R97" s="250"/>
      <c r="S97" s="250"/>
      <c r="T97" s="250"/>
      <c r="U97" s="285"/>
      <c r="V97" s="882" t="s">
        <v>180</v>
      </c>
      <c r="W97" s="884"/>
      <c r="X97" s="369" t="s">
        <v>216</v>
      </c>
      <c r="Y97" s="250"/>
      <c r="Z97" s="257"/>
      <c r="AA97" s="250"/>
      <c r="AB97" s="250"/>
      <c r="AC97" s="250"/>
      <c r="AD97" s="285"/>
      <c r="AE97" s="369" t="s">
        <v>216</v>
      </c>
      <c r="AF97" s="250"/>
      <c r="AG97" s="250"/>
      <c r="AH97" s="257"/>
      <c r="AI97" s="250"/>
      <c r="AJ97" s="250"/>
      <c r="AK97" s="285"/>
      <c r="AL97" s="369" t="s">
        <v>216</v>
      </c>
      <c r="AM97" s="250"/>
      <c r="AN97" s="257"/>
      <c r="AO97" s="250"/>
      <c r="AP97" s="250"/>
      <c r="AQ97" s="250"/>
      <c r="AR97" s="285"/>
      <c r="AS97" s="882" t="s">
        <v>180</v>
      </c>
      <c r="AT97" s="883"/>
      <c r="AU97" s="369" t="s">
        <v>216</v>
      </c>
      <c r="AV97" s="250"/>
      <c r="AW97" s="257"/>
      <c r="AX97" s="250"/>
      <c r="AY97" s="250"/>
      <c r="AZ97" s="250"/>
      <c r="BA97" s="250"/>
      <c r="BB97" s="369" t="s">
        <v>216</v>
      </c>
      <c r="BC97" s="250"/>
      <c r="BD97" s="257"/>
      <c r="BE97" s="250"/>
      <c r="BF97" s="250"/>
      <c r="BG97" s="250"/>
      <c r="BH97" s="250"/>
      <c r="BI97" s="369" t="s">
        <v>216</v>
      </c>
      <c r="BJ97" s="250"/>
      <c r="BK97" s="257"/>
      <c r="BL97" s="257"/>
      <c r="BM97" s="250"/>
      <c r="BN97" s="250"/>
      <c r="BO97" s="285"/>
      <c r="BP97" s="882" t="s">
        <v>180</v>
      </c>
      <c r="BQ97" s="883"/>
      <c r="BR97" s="369" t="s">
        <v>216</v>
      </c>
      <c r="BS97" s="250"/>
      <c r="BT97" s="257"/>
      <c r="BU97" s="257"/>
      <c r="BV97" s="250"/>
      <c r="BW97" s="250"/>
      <c r="BX97" s="250"/>
      <c r="BY97" s="369" t="s">
        <v>216</v>
      </c>
      <c r="BZ97" s="250"/>
      <c r="CA97" s="257"/>
      <c r="CB97" s="257"/>
      <c r="CC97" s="250"/>
      <c r="CD97" s="250"/>
      <c r="CE97" s="369" t="s">
        <v>216</v>
      </c>
      <c r="CF97" s="250"/>
      <c r="CG97" s="257"/>
      <c r="CH97" s="250"/>
      <c r="CI97" s="250"/>
      <c r="CJ97" s="250"/>
      <c r="CK97" s="882" t="s">
        <v>180</v>
      </c>
      <c r="CL97" s="883"/>
      <c r="CM97" s="369" t="s">
        <v>216</v>
      </c>
      <c r="CN97" s="250"/>
      <c r="CO97" s="250"/>
      <c r="CP97" s="250"/>
      <c r="CQ97" s="250"/>
      <c r="CR97" s="250"/>
      <c r="CS97" s="285"/>
      <c r="CT97" s="369" t="s">
        <v>216</v>
      </c>
      <c r="CU97" s="250"/>
      <c r="CV97" s="250"/>
      <c r="CW97" s="250"/>
      <c r="CX97" s="250"/>
      <c r="CY97" s="250"/>
      <c r="CZ97" s="285"/>
      <c r="DA97" s="371"/>
      <c r="DB97" s="372"/>
    </row>
    <row r="98" spans="1:106" s="286" customFormat="1" ht="11.25" customHeight="1" x14ac:dyDescent="0.25">
      <c r="A98" s="882" t="s">
        <v>181</v>
      </c>
      <c r="B98" s="883"/>
      <c r="C98" s="369" t="s">
        <v>217</v>
      </c>
      <c r="D98" s="250"/>
      <c r="E98" s="257"/>
      <c r="F98" s="250"/>
      <c r="G98" s="250"/>
      <c r="H98" s="369" t="s">
        <v>217</v>
      </c>
      <c r="I98" s="250"/>
      <c r="J98" s="257"/>
      <c r="K98" s="250"/>
      <c r="L98" s="250"/>
      <c r="M98" s="250"/>
      <c r="N98" s="285"/>
      <c r="O98" s="370" t="s">
        <v>217</v>
      </c>
      <c r="P98" s="250"/>
      <c r="Q98" s="257"/>
      <c r="R98" s="250"/>
      <c r="S98" s="250"/>
      <c r="T98" s="250"/>
      <c r="U98" s="285"/>
      <c r="V98" s="882" t="s">
        <v>181</v>
      </c>
      <c r="W98" s="884"/>
      <c r="X98" s="369" t="s">
        <v>217</v>
      </c>
      <c r="Y98" s="250"/>
      <c r="Z98" s="257"/>
      <c r="AA98" s="250"/>
      <c r="AB98" s="250"/>
      <c r="AC98" s="250"/>
      <c r="AD98" s="285"/>
      <c r="AE98" s="369" t="s">
        <v>217</v>
      </c>
      <c r="AF98" s="250"/>
      <c r="AG98" s="250"/>
      <c r="AH98" s="257"/>
      <c r="AI98" s="250"/>
      <c r="AJ98" s="250"/>
      <c r="AK98" s="285"/>
      <c r="AL98" s="369" t="s">
        <v>217</v>
      </c>
      <c r="AM98" s="250"/>
      <c r="AN98" s="257"/>
      <c r="AO98" s="250"/>
      <c r="AP98" s="250"/>
      <c r="AQ98" s="250"/>
      <c r="AR98" s="285"/>
      <c r="AS98" s="882" t="s">
        <v>181</v>
      </c>
      <c r="AT98" s="883"/>
      <c r="AU98" s="369" t="s">
        <v>217</v>
      </c>
      <c r="AV98" s="250"/>
      <c r="AW98" s="257"/>
      <c r="AX98" s="250"/>
      <c r="AY98" s="250"/>
      <c r="AZ98" s="250"/>
      <c r="BA98" s="250"/>
      <c r="BB98" s="369" t="s">
        <v>217</v>
      </c>
      <c r="BC98" s="250"/>
      <c r="BD98" s="257"/>
      <c r="BE98" s="250"/>
      <c r="BF98" s="250"/>
      <c r="BG98" s="250"/>
      <c r="BH98" s="250"/>
      <c r="BI98" s="369" t="s">
        <v>217</v>
      </c>
      <c r="BJ98" s="250"/>
      <c r="BK98" s="257"/>
      <c r="BL98" s="257"/>
      <c r="BM98" s="250"/>
      <c r="BN98" s="250"/>
      <c r="BO98" s="285"/>
      <c r="BP98" s="882" t="s">
        <v>181</v>
      </c>
      <c r="BQ98" s="883"/>
      <c r="BR98" s="369" t="s">
        <v>217</v>
      </c>
      <c r="BS98" s="250"/>
      <c r="BT98" s="257"/>
      <c r="BU98" s="257"/>
      <c r="BV98" s="250"/>
      <c r="BW98" s="250"/>
      <c r="BX98" s="250"/>
      <c r="BY98" s="369" t="s">
        <v>217</v>
      </c>
      <c r="BZ98" s="250"/>
      <c r="CA98" s="257"/>
      <c r="CB98" s="257"/>
      <c r="CC98" s="250"/>
      <c r="CD98" s="250"/>
      <c r="CE98" s="369" t="s">
        <v>217</v>
      </c>
      <c r="CF98" s="250"/>
      <c r="CG98" s="257"/>
      <c r="CH98" s="250"/>
      <c r="CI98" s="250"/>
      <c r="CJ98" s="250"/>
      <c r="CK98" s="882" t="s">
        <v>181</v>
      </c>
      <c r="CL98" s="883"/>
      <c r="CM98" s="369" t="s">
        <v>217</v>
      </c>
      <c r="CN98" s="250"/>
      <c r="CO98" s="250"/>
      <c r="CP98" s="250"/>
      <c r="CQ98" s="250"/>
      <c r="CR98" s="250"/>
      <c r="CS98" s="285"/>
      <c r="CT98" s="369" t="s">
        <v>217</v>
      </c>
      <c r="CU98" s="250"/>
      <c r="CV98" s="250"/>
      <c r="CW98" s="250"/>
      <c r="CX98" s="250"/>
      <c r="CY98" s="250"/>
      <c r="CZ98" s="285"/>
      <c r="DA98" s="371"/>
      <c r="DB98" s="372"/>
    </row>
    <row r="99" spans="1:106" s="286" customFormat="1" ht="11.25" customHeight="1" x14ac:dyDescent="0.25">
      <c r="A99" s="882" t="s">
        <v>182</v>
      </c>
      <c r="B99" s="883"/>
      <c r="C99" s="369" t="s">
        <v>218</v>
      </c>
      <c r="D99" s="250"/>
      <c r="E99" s="257"/>
      <c r="F99" s="250"/>
      <c r="G99" s="250"/>
      <c r="H99" s="369" t="s">
        <v>218</v>
      </c>
      <c r="I99" s="250"/>
      <c r="J99" s="257"/>
      <c r="K99" s="250"/>
      <c r="L99" s="250"/>
      <c r="M99" s="250"/>
      <c r="N99" s="285"/>
      <c r="O99" s="370" t="s">
        <v>218</v>
      </c>
      <c r="P99" s="250"/>
      <c r="Q99" s="257"/>
      <c r="R99" s="250"/>
      <c r="S99" s="250"/>
      <c r="T99" s="250"/>
      <c r="U99" s="285"/>
      <c r="V99" s="882" t="s">
        <v>182</v>
      </c>
      <c r="W99" s="884"/>
      <c r="X99" s="369" t="s">
        <v>218</v>
      </c>
      <c r="Y99" s="250"/>
      <c r="Z99" s="257"/>
      <c r="AA99" s="250"/>
      <c r="AB99" s="250"/>
      <c r="AC99" s="250"/>
      <c r="AD99" s="285"/>
      <c r="AE99" s="369" t="s">
        <v>218</v>
      </c>
      <c r="AF99" s="250"/>
      <c r="AG99" s="250"/>
      <c r="AH99" s="257"/>
      <c r="AI99" s="250"/>
      <c r="AJ99" s="250"/>
      <c r="AK99" s="285"/>
      <c r="AL99" s="369" t="s">
        <v>218</v>
      </c>
      <c r="AM99" s="250"/>
      <c r="AN99" s="257"/>
      <c r="AO99" s="250"/>
      <c r="AP99" s="250"/>
      <c r="AQ99" s="250"/>
      <c r="AR99" s="285"/>
      <c r="AS99" s="882" t="s">
        <v>182</v>
      </c>
      <c r="AT99" s="883"/>
      <c r="AU99" s="369" t="s">
        <v>218</v>
      </c>
      <c r="AV99" s="250"/>
      <c r="AW99" s="257"/>
      <c r="AX99" s="250"/>
      <c r="AY99" s="250"/>
      <c r="AZ99" s="250"/>
      <c r="BA99" s="250"/>
      <c r="BB99" s="369" t="s">
        <v>218</v>
      </c>
      <c r="BC99" s="250"/>
      <c r="BD99" s="257"/>
      <c r="BE99" s="250"/>
      <c r="BF99" s="250"/>
      <c r="BG99" s="250"/>
      <c r="BH99" s="250"/>
      <c r="BI99" s="369" t="s">
        <v>218</v>
      </c>
      <c r="BJ99" s="250"/>
      <c r="BK99" s="257"/>
      <c r="BL99" s="257"/>
      <c r="BM99" s="250"/>
      <c r="BN99" s="250"/>
      <c r="BO99" s="285"/>
      <c r="BP99" s="882" t="s">
        <v>182</v>
      </c>
      <c r="BQ99" s="883"/>
      <c r="BR99" s="369" t="s">
        <v>218</v>
      </c>
      <c r="BS99" s="250"/>
      <c r="BT99" s="257"/>
      <c r="BU99" s="257"/>
      <c r="BV99" s="250"/>
      <c r="BW99" s="250"/>
      <c r="BX99" s="250"/>
      <c r="BY99" s="369" t="s">
        <v>218</v>
      </c>
      <c r="BZ99" s="250"/>
      <c r="CA99" s="257"/>
      <c r="CB99" s="257"/>
      <c r="CC99" s="250"/>
      <c r="CD99" s="250"/>
      <c r="CE99" s="369" t="s">
        <v>218</v>
      </c>
      <c r="CF99" s="250"/>
      <c r="CG99" s="257"/>
      <c r="CH99" s="250"/>
      <c r="CI99" s="250"/>
      <c r="CJ99" s="250"/>
      <c r="CK99" s="882" t="s">
        <v>182</v>
      </c>
      <c r="CL99" s="883"/>
      <c r="CM99" s="369" t="s">
        <v>218</v>
      </c>
      <c r="CN99" s="250"/>
      <c r="CO99" s="250"/>
      <c r="CP99" s="250"/>
      <c r="CQ99" s="250"/>
      <c r="CR99" s="250"/>
      <c r="CS99" s="285"/>
      <c r="CT99" s="369" t="s">
        <v>218</v>
      </c>
      <c r="CU99" s="250"/>
      <c r="CV99" s="250"/>
      <c r="CW99" s="250"/>
      <c r="CX99" s="250"/>
      <c r="CY99" s="250"/>
      <c r="CZ99" s="285"/>
      <c r="DA99" s="371"/>
      <c r="DB99" s="372"/>
    </row>
    <row r="100" spans="1:106" s="286" customFormat="1" ht="11.25" customHeight="1" x14ac:dyDescent="0.25">
      <c r="A100" s="882" t="s">
        <v>183</v>
      </c>
      <c r="B100" s="883"/>
      <c r="C100" s="369" t="s">
        <v>219</v>
      </c>
      <c r="D100" s="250"/>
      <c r="E100" s="257"/>
      <c r="F100" s="250"/>
      <c r="G100" s="250"/>
      <c r="H100" s="369" t="s">
        <v>219</v>
      </c>
      <c r="I100" s="250"/>
      <c r="J100" s="257"/>
      <c r="K100" s="250"/>
      <c r="L100" s="250"/>
      <c r="M100" s="250"/>
      <c r="N100" s="285"/>
      <c r="O100" s="370" t="s">
        <v>219</v>
      </c>
      <c r="P100" s="250"/>
      <c r="Q100" s="257"/>
      <c r="R100" s="250"/>
      <c r="S100" s="250"/>
      <c r="T100" s="250"/>
      <c r="U100" s="285"/>
      <c r="V100" s="882" t="s">
        <v>183</v>
      </c>
      <c r="W100" s="884"/>
      <c r="X100" s="369" t="s">
        <v>219</v>
      </c>
      <c r="Y100" s="250"/>
      <c r="Z100" s="257"/>
      <c r="AA100" s="250"/>
      <c r="AB100" s="250"/>
      <c r="AC100" s="250"/>
      <c r="AD100" s="285"/>
      <c r="AE100" s="369" t="s">
        <v>219</v>
      </c>
      <c r="AF100" s="250"/>
      <c r="AG100" s="250"/>
      <c r="AH100" s="257"/>
      <c r="AI100" s="250"/>
      <c r="AJ100" s="250"/>
      <c r="AK100" s="285"/>
      <c r="AL100" s="369" t="s">
        <v>219</v>
      </c>
      <c r="AM100" s="250"/>
      <c r="AN100" s="257"/>
      <c r="AO100" s="250"/>
      <c r="AP100" s="250"/>
      <c r="AQ100" s="250"/>
      <c r="AR100" s="285"/>
      <c r="AS100" s="882" t="s">
        <v>183</v>
      </c>
      <c r="AT100" s="883"/>
      <c r="AU100" s="369" t="s">
        <v>219</v>
      </c>
      <c r="AV100" s="250"/>
      <c r="AW100" s="257"/>
      <c r="AX100" s="250"/>
      <c r="AY100" s="250"/>
      <c r="AZ100" s="250"/>
      <c r="BA100" s="250"/>
      <c r="BB100" s="369" t="s">
        <v>219</v>
      </c>
      <c r="BC100" s="250"/>
      <c r="BD100" s="257"/>
      <c r="BE100" s="250"/>
      <c r="BF100" s="250"/>
      <c r="BG100" s="250"/>
      <c r="BH100" s="250"/>
      <c r="BI100" s="369" t="s">
        <v>219</v>
      </c>
      <c r="BJ100" s="250"/>
      <c r="BK100" s="257"/>
      <c r="BL100" s="257"/>
      <c r="BM100" s="250"/>
      <c r="BN100" s="250"/>
      <c r="BO100" s="285"/>
      <c r="BP100" s="882" t="s">
        <v>183</v>
      </c>
      <c r="BQ100" s="883"/>
      <c r="BR100" s="369" t="s">
        <v>219</v>
      </c>
      <c r="BS100" s="250"/>
      <c r="BT100" s="257"/>
      <c r="BU100" s="257"/>
      <c r="BV100" s="250"/>
      <c r="BW100" s="250"/>
      <c r="BX100" s="250"/>
      <c r="BY100" s="369" t="s">
        <v>219</v>
      </c>
      <c r="BZ100" s="250"/>
      <c r="CA100" s="257"/>
      <c r="CB100" s="257"/>
      <c r="CC100" s="250"/>
      <c r="CD100" s="250"/>
      <c r="CE100" s="369" t="s">
        <v>219</v>
      </c>
      <c r="CF100" s="250"/>
      <c r="CG100" s="257"/>
      <c r="CH100" s="250"/>
      <c r="CI100" s="250"/>
      <c r="CJ100" s="250"/>
      <c r="CK100" s="882" t="s">
        <v>183</v>
      </c>
      <c r="CL100" s="883"/>
      <c r="CM100" s="369" t="s">
        <v>219</v>
      </c>
      <c r="CN100" s="250"/>
      <c r="CO100" s="250"/>
      <c r="CP100" s="250"/>
      <c r="CQ100" s="250"/>
      <c r="CR100" s="250"/>
      <c r="CS100" s="285"/>
      <c r="CT100" s="369" t="s">
        <v>219</v>
      </c>
      <c r="CU100" s="250"/>
      <c r="CV100" s="250"/>
      <c r="CW100" s="250"/>
      <c r="CX100" s="250"/>
      <c r="CY100" s="250"/>
      <c r="CZ100" s="285"/>
      <c r="DA100" s="371"/>
      <c r="DB100" s="372"/>
    </row>
    <row r="101" spans="1:106" s="286" customFormat="1" ht="11.25" customHeight="1" x14ac:dyDescent="0.25">
      <c r="A101" s="882" t="s">
        <v>184</v>
      </c>
      <c r="B101" s="883"/>
      <c r="C101" s="369" t="s">
        <v>220</v>
      </c>
      <c r="D101" s="250"/>
      <c r="E101" s="257"/>
      <c r="F101" s="250"/>
      <c r="G101" s="250"/>
      <c r="H101" s="369" t="s">
        <v>220</v>
      </c>
      <c r="I101" s="250"/>
      <c r="J101" s="257"/>
      <c r="K101" s="250"/>
      <c r="L101" s="250"/>
      <c r="M101" s="250"/>
      <c r="N101" s="285"/>
      <c r="O101" s="370" t="s">
        <v>220</v>
      </c>
      <c r="P101" s="250"/>
      <c r="Q101" s="257"/>
      <c r="R101" s="250"/>
      <c r="S101" s="250"/>
      <c r="T101" s="250"/>
      <c r="U101" s="285"/>
      <c r="V101" s="882" t="s">
        <v>184</v>
      </c>
      <c r="W101" s="884"/>
      <c r="X101" s="369" t="s">
        <v>220</v>
      </c>
      <c r="Y101" s="250"/>
      <c r="Z101" s="257"/>
      <c r="AA101" s="250"/>
      <c r="AB101" s="250"/>
      <c r="AC101" s="250"/>
      <c r="AD101" s="285"/>
      <c r="AE101" s="369" t="s">
        <v>220</v>
      </c>
      <c r="AF101" s="250"/>
      <c r="AG101" s="250"/>
      <c r="AH101" s="257"/>
      <c r="AI101" s="250"/>
      <c r="AJ101" s="250"/>
      <c r="AK101" s="285"/>
      <c r="AL101" s="369" t="s">
        <v>220</v>
      </c>
      <c r="AM101" s="250"/>
      <c r="AN101" s="257"/>
      <c r="AO101" s="250"/>
      <c r="AP101" s="250"/>
      <c r="AQ101" s="250"/>
      <c r="AR101" s="285"/>
      <c r="AS101" s="882" t="s">
        <v>184</v>
      </c>
      <c r="AT101" s="883"/>
      <c r="AU101" s="369" t="s">
        <v>220</v>
      </c>
      <c r="AV101" s="250"/>
      <c r="AW101" s="257"/>
      <c r="AX101" s="250"/>
      <c r="AY101" s="250"/>
      <c r="AZ101" s="250"/>
      <c r="BA101" s="250"/>
      <c r="BB101" s="369" t="s">
        <v>220</v>
      </c>
      <c r="BC101" s="250"/>
      <c r="BD101" s="257"/>
      <c r="BE101" s="250"/>
      <c r="BF101" s="250"/>
      <c r="BG101" s="250"/>
      <c r="BH101" s="250"/>
      <c r="BI101" s="369" t="s">
        <v>220</v>
      </c>
      <c r="BJ101" s="250"/>
      <c r="BK101" s="257"/>
      <c r="BL101" s="257"/>
      <c r="BM101" s="250"/>
      <c r="BN101" s="250"/>
      <c r="BO101" s="285"/>
      <c r="BP101" s="882" t="s">
        <v>184</v>
      </c>
      <c r="BQ101" s="883"/>
      <c r="BR101" s="369" t="s">
        <v>220</v>
      </c>
      <c r="BS101" s="250"/>
      <c r="BT101" s="257"/>
      <c r="BU101" s="257"/>
      <c r="BV101" s="250"/>
      <c r="BW101" s="250"/>
      <c r="BX101" s="250"/>
      <c r="BY101" s="369" t="s">
        <v>220</v>
      </c>
      <c r="BZ101" s="250"/>
      <c r="CA101" s="257"/>
      <c r="CB101" s="257"/>
      <c r="CC101" s="250"/>
      <c r="CD101" s="250"/>
      <c r="CE101" s="369" t="s">
        <v>220</v>
      </c>
      <c r="CF101" s="250"/>
      <c r="CG101" s="257"/>
      <c r="CH101" s="250"/>
      <c r="CI101" s="250"/>
      <c r="CJ101" s="250"/>
      <c r="CK101" s="882" t="s">
        <v>184</v>
      </c>
      <c r="CL101" s="883"/>
      <c r="CM101" s="369" t="s">
        <v>220</v>
      </c>
      <c r="CN101" s="250"/>
      <c r="CO101" s="250"/>
      <c r="CP101" s="250"/>
      <c r="CQ101" s="250"/>
      <c r="CR101" s="250"/>
      <c r="CS101" s="285"/>
      <c r="CT101" s="369" t="s">
        <v>220</v>
      </c>
      <c r="CU101" s="250"/>
      <c r="CV101" s="250"/>
      <c r="CW101" s="250"/>
      <c r="CX101" s="250"/>
      <c r="CY101" s="250"/>
      <c r="CZ101" s="285"/>
      <c r="DA101" s="371"/>
      <c r="DB101" s="372"/>
    </row>
    <row r="102" spans="1:106" s="286" customFormat="1" ht="11.25" customHeight="1" x14ac:dyDescent="0.25">
      <c r="A102" s="882" t="s">
        <v>185</v>
      </c>
      <c r="B102" s="883"/>
      <c r="C102" s="369" t="s">
        <v>221</v>
      </c>
      <c r="D102" s="250"/>
      <c r="E102" s="257"/>
      <c r="F102" s="250"/>
      <c r="G102" s="250"/>
      <c r="H102" s="369" t="s">
        <v>221</v>
      </c>
      <c r="I102" s="250"/>
      <c r="J102" s="257"/>
      <c r="K102" s="250"/>
      <c r="L102" s="250"/>
      <c r="M102" s="250"/>
      <c r="N102" s="285"/>
      <c r="O102" s="370" t="s">
        <v>221</v>
      </c>
      <c r="P102" s="250"/>
      <c r="Q102" s="257"/>
      <c r="R102" s="250"/>
      <c r="S102" s="250"/>
      <c r="T102" s="250"/>
      <c r="U102" s="285"/>
      <c r="V102" s="882" t="s">
        <v>185</v>
      </c>
      <c r="W102" s="884"/>
      <c r="X102" s="369" t="s">
        <v>221</v>
      </c>
      <c r="Y102" s="250"/>
      <c r="Z102" s="257"/>
      <c r="AA102" s="250"/>
      <c r="AB102" s="250"/>
      <c r="AC102" s="250"/>
      <c r="AD102" s="285"/>
      <c r="AE102" s="369" t="s">
        <v>221</v>
      </c>
      <c r="AF102" s="250"/>
      <c r="AG102" s="250"/>
      <c r="AH102" s="257"/>
      <c r="AI102" s="250"/>
      <c r="AJ102" s="250"/>
      <c r="AK102" s="285"/>
      <c r="AL102" s="369" t="s">
        <v>221</v>
      </c>
      <c r="AM102" s="250"/>
      <c r="AN102" s="257"/>
      <c r="AO102" s="250"/>
      <c r="AP102" s="250"/>
      <c r="AQ102" s="250"/>
      <c r="AR102" s="285"/>
      <c r="AS102" s="882" t="s">
        <v>185</v>
      </c>
      <c r="AT102" s="883"/>
      <c r="AU102" s="369" t="s">
        <v>221</v>
      </c>
      <c r="AV102" s="250"/>
      <c r="AW102" s="257"/>
      <c r="AX102" s="250"/>
      <c r="AY102" s="250"/>
      <c r="AZ102" s="250"/>
      <c r="BA102" s="250"/>
      <c r="BB102" s="369" t="s">
        <v>221</v>
      </c>
      <c r="BC102" s="250"/>
      <c r="BD102" s="257"/>
      <c r="BE102" s="250"/>
      <c r="BF102" s="250"/>
      <c r="BG102" s="250"/>
      <c r="BH102" s="250"/>
      <c r="BI102" s="369" t="s">
        <v>221</v>
      </c>
      <c r="BJ102" s="250"/>
      <c r="BK102" s="257"/>
      <c r="BL102" s="257"/>
      <c r="BM102" s="250"/>
      <c r="BN102" s="250"/>
      <c r="BO102" s="285"/>
      <c r="BP102" s="882" t="s">
        <v>185</v>
      </c>
      <c r="BQ102" s="883"/>
      <c r="BR102" s="369" t="s">
        <v>221</v>
      </c>
      <c r="BS102" s="250"/>
      <c r="BT102" s="257"/>
      <c r="BU102" s="257"/>
      <c r="BV102" s="250"/>
      <c r="BW102" s="250"/>
      <c r="BX102" s="250"/>
      <c r="BY102" s="369" t="s">
        <v>221</v>
      </c>
      <c r="BZ102" s="250"/>
      <c r="CA102" s="257"/>
      <c r="CB102" s="257"/>
      <c r="CC102" s="250"/>
      <c r="CD102" s="250"/>
      <c r="CE102" s="369" t="s">
        <v>30</v>
      </c>
      <c r="CF102" s="250"/>
      <c r="CG102" s="257"/>
      <c r="CH102" s="250"/>
      <c r="CI102" s="250"/>
      <c r="CJ102" s="250"/>
      <c r="CK102" s="882" t="s">
        <v>185</v>
      </c>
      <c r="CL102" s="883"/>
      <c r="CM102" s="369" t="s">
        <v>221</v>
      </c>
      <c r="CN102" s="250"/>
      <c r="CO102" s="250"/>
      <c r="CP102" s="250"/>
      <c r="CQ102" s="250"/>
      <c r="CR102" s="250"/>
      <c r="CS102" s="285"/>
      <c r="CT102" s="369" t="s">
        <v>221</v>
      </c>
      <c r="CU102" s="250"/>
      <c r="CV102" s="250"/>
      <c r="CW102" s="250"/>
      <c r="CX102" s="250"/>
      <c r="CY102" s="250"/>
      <c r="CZ102" s="285"/>
      <c r="DA102" s="371"/>
      <c r="DB102" s="372"/>
    </row>
    <row r="103" spans="1:106" s="286" customFormat="1" ht="11.25" customHeight="1" x14ac:dyDescent="0.25">
      <c r="A103" s="882" t="s">
        <v>186</v>
      </c>
      <c r="B103" s="883"/>
      <c r="C103" s="369" t="s">
        <v>222</v>
      </c>
      <c r="D103" s="250"/>
      <c r="E103" s="257"/>
      <c r="F103" s="250"/>
      <c r="G103" s="250"/>
      <c r="H103" s="369" t="s">
        <v>222</v>
      </c>
      <c r="I103" s="250"/>
      <c r="J103" s="257"/>
      <c r="K103" s="250"/>
      <c r="L103" s="250"/>
      <c r="M103" s="250"/>
      <c r="N103" s="285"/>
      <c r="O103" s="370" t="s">
        <v>222</v>
      </c>
      <c r="P103" s="250"/>
      <c r="Q103" s="257"/>
      <c r="R103" s="250"/>
      <c r="S103" s="250"/>
      <c r="T103" s="250"/>
      <c r="U103" s="285"/>
      <c r="V103" s="882" t="s">
        <v>186</v>
      </c>
      <c r="W103" s="884"/>
      <c r="X103" s="369" t="s">
        <v>222</v>
      </c>
      <c r="Y103" s="250"/>
      <c r="Z103" s="257"/>
      <c r="AA103" s="250"/>
      <c r="AB103" s="250"/>
      <c r="AC103" s="250"/>
      <c r="AD103" s="285"/>
      <c r="AE103" s="369" t="s">
        <v>222</v>
      </c>
      <c r="AF103" s="250"/>
      <c r="AG103" s="250"/>
      <c r="AH103" s="257"/>
      <c r="AI103" s="250"/>
      <c r="AJ103" s="250"/>
      <c r="AK103" s="285"/>
      <c r="AL103" s="369" t="s">
        <v>222</v>
      </c>
      <c r="AM103" s="250"/>
      <c r="AN103" s="257"/>
      <c r="AO103" s="250"/>
      <c r="AP103" s="250"/>
      <c r="AQ103" s="250"/>
      <c r="AR103" s="285"/>
      <c r="AS103" s="882" t="s">
        <v>186</v>
      </c>
      <c r="AT103" s="883"/>
      <c r="AU103" s="369" t="s">
        <v>222</v>
      </c>
      <c r="AV103" s="250"/>
      <c r="AW103" s="257"/>
      <c r="AX103" s="250"/>
      <c r="AY103" s="250"/>
      <c r="AZ103" s="250"/>
      <c r="BA103" s="250"/>
      <c r="BB103" s="369" t="s">
        <v>222</v>
      </c>
      <c r="BC103" s="250"/>
      <c r="BD103" s="257"/>
      <c r="BE103" s="250"/>
      <c r="BF103" s="250"/>
      <c r="BG103" s="250"/>
      <c r="BH103" s="250"/>
      <c r="BI103" s="369" t="s">
        <v>222</v>
      </c>
      <c r="BJ103" s="250"/>
      <c r="BK103" s="257"/>
      <c r="BL103" s="257"/>
      <c r="BM103" s="250"/>
      <c r="BN103" s="250"/>
      <c r="BO103" s="285"/>
      <c r="BP103" s="882" t="s">
        <v>186</v>
      </c>
      <c r="BQ103" s="883"/>
      <c r="BR103" s="369" t="s">
        <v>222</v>
      </c>
      <c r="BS103" s="250"/>
      <c r="BT103" s="257"/>
      <c r="BU103" s="257"/>
      <c r="BV103" s="250"/>
      <c r="BW103" s="250"/>
      <c r="BX103" s="250"/>
      <c r="BY103" s="369" t="s">
        <v>222</v>
      </c>
      <c r="BZ103" s="250"/>
      <c r="CA103" s="257"/>
      <c r="CB103" s="257"/>
      <c r="CC103" s="250"/>
      <c r="CD103" s="250"/>
      <c r="CE103" s="369" t="s">
        <v>222</v>
      </c>
      <c r="CF103" s="250"/>
      <c r="CG103" s="257"/>
      <c r="CH103" s="250"/>
      <c r="CI103" s="250"/>
      <c r="CJ103" s="250"/>
      <c r="CK103" s="882" t="s">
        <v>186</v>
      </c>
      <c r="CL103" s="883"/>
      <c r="CM103" s="369" t="s">
        <v>222</v>
      </c>
      <c r="CN103" s="250"/>
      <c r="CO103" s="250"/>
      <c r="CP103" s="250"/>
      <c r="CQ103" s="250"/>
      <c r="CR103" s="250"/>
      <c r="CS103" s="285"/>
      <c r="CT103" s="369" t="s">
        <v>222</v>
      </c>
      <c r="CU103" s="250"/>
      <c r="CV103" s="250"/>
      <c r="CW103" s="250"/>
      <c r="CX103" s="250"/>
      <c r="CY103" s="250"/>
      <c r="CZ103" s="285"/>
      <c r="DA103" s="371"/>
      <c r="DB103" s="372"/>
    </row>
    <row r="104" spans="1:106" s="286" customFormat="1" ht="11.25" customHeight="1" x14ac:dyDescent="0.25">
      <c r="A104" s="882" t="s">
        <v>187</v>
      </c>
      <c r="B104" s="883"/>
      <c r="C104" s="369" t="s">
        <v>223</v>
      </c>
      <c r="D104" s="250"/>
      <c r="E104" s="257"/>
      <c r="F104" s="250"/>
      <c r="G104" s="250"/>
      <c r="H104" s="369" t="s">
        <v>224</v>
      </c>
      <c r="I104" s="250"/>
      <c r="J104" s="257"/>
      <c r="K104" s="250"/>
      <c r="L104" s="250"/>
      <c r="M104" s="250"/>
      <c r="N104" s="285"/>
      <c r="O104" s="373" t="s">
        <v>225</v>
      </c>
      <c r="P104" s="250"/>
      <c r="Q104" s="257"/>
      <c r="R104" s="250"/>
      <c r="S104" s="250"/>
      <c r="T104" s="250"/>
      <c r="U104" s="285"/>
      <c r="V104" s="882" t="s">
        <v>187</v>
      </c>
      <c r="W104" s="884"/>
      <c r="X104" s="374" t="s">
        <v>30</v>
      </c>
      <c r="Y104" s="250"/>
      <c r="Z104" s="257"/>
      <c r="AA104" s="250"/>
      <c r="AB104" s="250"/>
      <c r="AC104" s="250"/>
      <c r="AD104" s="285"/>
      <c r="AE104" s="373" t="s">
        <v>226</v>
      </c>
      <c r="AF104" s="250"/>
      <c r="AG104" s="250"/>
      <c r="AH104" s="257"/>
      <c r="AI104" s="250"/>
      <c r="AJ104" s="250"/>
      <c r="AK104" s="285"/>
      <c r="AL104" s="373" t="s">
        <v>227</v>
      </c>
      <c r="AM104" s="250"/>
      <c r="AN104" s="257"/>
      <c r="AO104" s="250"/>
      <c r="AP104" s="250"/>
      <c r="AQ104" s="250"/>
      <c r="AR104" s="285"/>
      <c r="AS104" s="882" t="s">
        <v>187</v>
      </c>
      <c r="AT104" s="883"/>
      <c r="AU104" s="375" t="s">
        <v>228</v>
      </c>
      <c r="AV104" s="250"/>
      <c r="AW104" s="257"/>
      <c r="AX104" s="250"/>
      <c r="AY104" s="250"/>
      <c r="AZ104" s="250"/>
      <c r="BA104" s="250"/>
      <c r="BB104" s="375" t="s">
        <v>30</v>
      </c>
      <c r="BC104" s="250"/>
      <c r="BD104" s="257"/>
      <c r="BE104" s="250"/>
      <c r="BF104" s="250"/>
      <c r="BG104" s="250"/>
      <c r="BH104" s="250"/>
      <c r="BI104" s="375" t="s">
        <v>30</v>
      </c>
      <c r="BJ104" s="250"/>
      <c r="BK104" s="257"/>
      <c r="BL104" s="257"/>
      <c r="BM104" s="250"/>
      <c r="BN104" s="250"/>
      <c r="BO104" s="285"/>
      <c r="BP104" s="882" t="s">
        <v>187</v>
      </c>
      <c r="BQ104" s="883"/>
      <c r="BR104" s="375" t="s">
        <v>229</v>
      </c>
      <c r="BS104" s="250"/>
      <c r="BT104" s="257"/>
      <c r="BU104" s="257"/>
      <c r="BV104" s="250"/>
      <c r="BW104" s="250"/>
      <c r="BX104" s="250"/>
      <c r="BY104" s="375" t="s">
        <v>230</v>
      </c>
      <c r="BZ104" s="250"/>
      <c r="CA104" s="257"/>
      <c r="CB104" s="257"/>
      <c r="CC104" s="250"/>
      <c r="CD104" s="250"/>
      <c r="CE104" s="375" t="s">
        <v>231</v>
      </c>
      <c r="CF104" s="250"/>
      <c r="CG104" s="257"/>
      <c r="CH104" s="250"/>
      <c r="CI104" s="250"/>
      <c r="CJ104" s="250"/>
      <c r="CK104" s="882" t="s">
        <v>187</v>
      </c>
      <c r="CL104" s="883"/>
      <c r="CM104" s="369" t="s">
        <v>232</v>
      </c>
      <c r="CN104" s="250"/>
      <c r="CO104" s="250"/>
      <c r="CP104" s="250"/>
      <c r="CQ104" s="250"/>
      <c r="CR104" s="250"/>
      <c r="CS104" s="285"/>
      <c r="CT104" s="348" t="s">
        <v>233</v>
      </c>
      <c r="CU104" s="250"/>
      <c r="CV104" s="250"/>
      <c r="CW104" s="250"/>
      <c r="CX104" s="250"/>
      <c r="CY104" s="250"/>
      <c r="CZ104" s="285"/>
      <c r="DA104" s="371"/>
      <c r="DB104" s="372"/>
    </row>
    <row r="105" spans="1:106" s="368" customFormat="1" ht="11.25" customHeight="1" x14ac:dyDescent="0.25">
      <c r="A105" s="911" t="s">
        <v>40</v>
      </c>
      <c r="B105" s="912"/>
      <c r="C105" s="376" t="s">
        <v>234</v>
      </c>
      <c r="D105" s="377"/>
      <c r="E105" s="378"/>
      <c r="F105" s="378"/>
      <c r="G105" s="378"/>
      <c r="H105" s="376" t="s">
        <v>235</v>
      </c>
      <c r="I105" s="377"/>
      <c r="J105" s="378"/>
      <c r="K105" s="378"/>
      <c r="L105" s="378"/>
      <c r="M105" s="378"/>
      <c r="N105" s="379"/>
      <c r="O105" s="377" t="s">
        <v>236</v>
      </c>
      <c r="P105" s="377"/>
      <c r="Q105" s="378"/>
      <c r="R105" s="378"/>
      <c r="S105" s="378"/>
      <c r="T105" s="378"/>
      <c r="U105" s="379"/>
      <c r="V105" s="911" t="s">
        <v>40</v>
      </c>
      <c r="W105" s="913"/>
      <c r="X105" s="376" t="s">
        <v>237</v>
      </c>
      <c r="Y105" s="377"/>
      <c r="Z105" s="378"/>
      <c r="AA105" s="378"/>
      <c r="AB105" s="378"/>
      <c r="AC105" s="378"/>
      <c r="AD105" s="379"/>
      <c r="AE105" s="376" t="s">
        <v>30</v>
      </c>
      <c r="AF105" s="377"/>
      <c r="AG105" s="377"/>
      <c r="AH105" s="378"/>
      <c r="AI105" s="378"/>
      <c r="AJ105" s="380"/>
      <c r="AK105" s="379"/>
      <c r="AL105" s="381" t="s">
        <v>30</v>
      </c>
      <c r="AM105" s="378"/>
      <c r="AN105" s="380"/>
      <c r="AO105" s="380"/>
      <c r="AP105" s="380"/>
      <c r="AQ105" s="380"/>
      <c r="AR105" s="382"/>
      <c r="AS105" s="911" t="s">
        <v>40</v>
      </c>
      <c r="AT105" s="912"/>
      <c r="AU105" s="383" t="s">
        <v>238</v>
      </c>
      <c r="AV105" s="378"/>
      <c r="AW105" s="380"/>
      <c r="AX105" s="380"/>
      <c r="AY105" s="380"/>
      <c r="AZ105" s="380"/>
      <c r="BA105" s="380"/>
      <c r="BB105" s="383" t="s">
        <v>239</v>
      </c>
      <c r="BC105" s="378"/>
      <c r="BD105" s="380"/>
      <c r="BE105" s="380"/>
      <c r="BF105" s="380"/>
      <c r="BG105" s="380"/>
      <c r="BH105" s="380"/>
      <c r="BI105" s="383" t="s">
        <v>240</v>
      </c>
      <c r="BJ105" s="378"/>
      <c r="BK105" s="380"/>
      <c r="BL105" s="380"/>
      <c r="BM105" s="380"/>
      <c r="BN105" s="380"/>
      <c r="BO105" s="382"/>
      <c r="BP105" s="911" t="s">
        <v>40</v>
      </c>
      <c r="BQ105" s="912"/>
      <c r="BR105" s="383" t="s">
        <v>241</v>
      </c>
      <c r="BS105" s="378"/>
      <c r="BT105" s="380"/>
      <c r="BU105" s="380"/>
      <c r="BV105" s="380"/>
      <c r="BW105" s="380"/>
      <c r="BX105" s="380"/>
      <c r="BY105" s="383" t="s">
        <v>242</v>
      </c>
      <c r="BZ105" s="378"/>
      <c r="CA105" s="380"/>
      <c r="CB105" s="380"/>
      <c r="CC105" s="380"/>
      <c r="CD105" s="380"/>
      <c r="CE105" s="383" t="s">
        <v>30</v>
      </c>
      <c r="CF105" s="378"/>
      <c r="CG105" s="380"/>
      <c r="CH105" s="380"/>
      <c r="CI105" s="380"/>
      <c r="CJ105" s="380"/>
      <c r="CK105" s="911" t="s">
        <v>40</v>
      </c>
      <c r="CL105" s="912"/>
      <c r="CM105" s="383" t="s">
        <v>243</v>
      </c>
      <c r="CN105" s="378"/>
      <c r="CO105" s="380"/>
      <c r="CP105" s="380"/>
      <c r="CQ105" s="380"/>
      <c r="CR105" s="380"/>
      <c r="CS105" s="382"/>
      <c r="CT105" s="383" t="s">
        <v>30</v>
      </c>
      <c r="CU105" s="378"/>
      <c r="CV105" s="380"/>
      <c r="CW105" s="380"/>
      <c r="CX105" s="380"/>
      <c r="CY105" s="380"/>
      <c r="CZ105" s="382"/>
      <c r="DA105" s="384"/>
      <c r="DB105" s="385"/>
    </row>
    <row r="128" spans="98:104" ht="12.75" customHeight="1" x14ac:dyDescent="0.25">
      <c r="CT128" s="254"/>
      <c r="CU128" s="254"/>
      <c r="CV128" s="254"/>
      <c r="CW128" s="254"/>
      <c r="CY128" s="254"/>
      <c r="CZ128" s="254"/>
    </row>
    <row r="129" spans="98:104" ht="12.75" customHeight="1" x14ac:dyDescent="0.25">
      <c r="CT129" s="254"/>
      <c r="CU129" s="254"/>
      <c r="CV129" s="254"/>
      <c r="CW129" s="254"/>
      <c r="CY129" s="254"/>
      <c r="CZ129" s="254"/>
    </row>
  </sheetData>
  <mergeCells count="337">
    <mergeCell ref="A105:B105"/>
    <mergeCell ref="V105:W105"/>
    <mergeCell ref="AS105:AT105"/>
    <mergeCell ref="BP105:BQ105"/>
    <mergeCell ref="CK105:CL105"/>
    <mergeCell ref="A103:B103"/>
    <mergeCell ref="V103:W103"/>
    <mergeCell ref="AS103:AT103"/>
    <mergeCell ref="BP103:BQ103"/>
    <mergeCell ref="CK103:CL103"/>
    <mergeCell ref="A104:B104"/>
    <mergeCell ref="V104:W104"/>
    <mergeCell ref="AS104:AT104"/>
    <mergeCell ref="BP104:BQ104"/>
    <mergeCell ref="CK104:CL104"/>
    <mergeCell ref="A101:B101"/>
    <mergeCell ref="V101:W101"/>
    <mergeCell ref="AS101:AT101"/>
    <mergeCell ref="BP101:BQ101"/>
    <mergeCell ref="CK101:CL101"/>
    <mergeCell ref="A102:B102"/>
    <mergeCell ref="V102:W102"/>
    <mergeCell ref="AS102:AT102"/>
    <mergeCell ref="BP102:BQ102"/>
    <mergeCell ref="CK102:CL102"/>
    <mergeCell ref="A99:B99"/>
    <mergeCell ref="V99:W99"/>
    <mergeCell ref="AS99:AT99"/>
    <mergeCell ref="BP99:BQ99"/>
    <mergeCell ref="CK99:CL99"/>
    <mergeCell ref="A100:B100"/>
    <mergeCell ref="V100:W100"/>
    <mergeCell ref="AS100:AT100"/>
    <mergeCell ref="BP100:BQ100"/>
    <mergeCell ref="CK100:CL100"/>
    <mergeCell ref="A97:B97"/>
    <mergeCell ref="V97:W97"/>
    <mergeCell ref="AS97:AT97"/>
    <mergeCell ref="BP97:BQ97"/>
    <mergeCell ref="CK97:CL97"/>
    <mergeCell ref="A98:B98"/>
    <mergeCell ref="V98:W98"/>
    <mergeCell ref="AS98:AT98"/>
    <mergeCell ref="BP98:BQ98"/>
    <mergeCell ref="CK98:CL98"/>
    <mergeCell ref="A95:B95"/>
    <mergeCell ref="V95:W95"/>
    <mergeCell ref="AS95:AT95"/>
    <mergeCell ref="BP95:BQ95"/>
    <mergeCell ref="CK95:CL95"/>
    <mergeCell ref="A96:B96"/>
    <mergeCell ref="V96:W96"/>
    <mergeCell ref="AS96:AT96"/>
    <mergeCell ref="BP96:BQ96"/>
    <mergeCell ref="CK96:CL96"/>
    <mergeCell ref="A93:B93"/>
    <mergeCell ref="V93:W93"/>
    <mergeCell ref="AS93:AT93"/>
    <mergeCell ref="BP93:BQ93"/>
    <mergeCell ref="CK93:CL93"/>
    <mergeCell ref="A94:B94"/>
    <mergeCell ref="V94:W94"/>
    <mergeCell ref="AS94:AT94"/>
    <mergeCell ref="BP94:BQ94"/>
    <mergeCell ref="CK94:CL94"/>
    <mergeCell ref="A91:B91"/>
    <mergeCell ref="V91:W91"/>
    <mergeCell ref="AS91:AT91"/>
    <mergeCell ref="BP91:BQ91"/>
    <mergeCell ref="CK91:CL91"/>
    <mergeCell ref="A92:B92"/>
    <mergeCell ref="V92:W92"/>
    <mergeCell ref="AS92:AT92"/>
    <mergeCell ref="BP92:BQ92"/>
    <mergeCell ref="CK92:CL92"/>
    <mergeCell ref="A89:B89"/>
    <mergeCell ref="V89:W89"/>
    <mergeCell ref="AS89:AT89"/>
    <mergeCell ref="BP89:BQ89"/>
    <mergeCell ref="CK89:CL89"/>
    <mergeCell ref="A90:B90"/>
    <mergeCell ref="V90:W90"/>
    <mergeCell ref="AS90:AT90"/>
    <mergeCell ref="BP90:BQ90"/>
    <mergeCell ref="CK90:CL90"/>
    <mergeCell ref="A87:B87"/>
    <mergeCell ref="V87:W87"/>
    <mergeCell ref="AS87:AT87"/>
    <mergeCell ref="BP87:BQ87"/>
    <mergeCell ref="CK87:CL87"/>
    <mergeCell ref="A88:B88"/>
    <mergeCell ref="V88:W88"/>
    <mergeCell ref="AS88:AT88"/>
    <mergeCell ref="BP88:BQ88"/>
    <mergeCell ref="CK88:CL88"/>
    <mergeCell ref="A84:B84"/>
    <mergeCell ref="V84:W84"/>
    <mergeCell ref="AS84:AT84"/>
    <mergeCell ref="BP84:BQ84"/>
    <mergeCell ref="CK84:CL84"/>
    <mergeCell ref="A86:B86"/>
    <mergeCell ref="V86:W86"/>
    <mergeCell ref="AS86:AT86"/>
    <mergeCell ref="BP86:BQ86"/>
    <mergeCell ref="CK86:CL86"/>
    <mergeCell ref="A82:B82"/>
    <mergeCell ref="V82:W82"/>
    <mergeCell ref="AS82:AT82"/>
    <mergeCell ref="BP82:BQ82"/>
    <mergeCell ref="CK82:CL82"/>
    <mergeCell ref="A83:B83"/>
    <mergeCell ref="V83:W83"/>
    <mergeCell ref="AS83:AT83"/>
    <mergeCell ref="BP83:BQ83"/>
    <mergeCell ref="CK83:CL83"/>
    <mergeCell ref="A80:B80"/>
    <mergeCell ref="V80:W80"/>
    <mergeCell ref="AS80:AT80"/>
    <mergeCell ref="BP80:BQ80"/>
    <mergeCell ref="CK80:CL80"/>
    <mergeCell ref="A81:B81"/>
    <mergeCell ref="V81:W81"/>
    <mergeCell ref="AS81:AT81"/>
    <mergeCell ref="BP81:BQ81"/>
    <mergeCell ref="CK81:CL81"/>
    <mergeCell ref="A77:B77"/>
    <mergeCell ref="V77:W77"/>
    <mergeCell ref="AS77:AT77"/>
    <mergeCell ref="BP77:BQ77"/>
    <mergeCell ref="CK77:CL77"/>
    <mergeCell ref="A79:B79"/>
    <mergeCell ref="V79:W79"/>
    <mergeCell ref="AS79:AT79"/>
    <mergeCell ref="BP79:BQ79"/>
    <mergeCell ref="CK79:CL79"/>
    <mergeCell ref="A75:B75"/>
    <mergeCell ref="V75:W75"/>
    <mergeCell ref="AS75:AT75"/>
    <mergeCell ref="BP75:BQ75"/>
    <mergeCell ref="CK75:CL75"/>
    <mergeCell ref="A76:B76"/>
    <mergeCell ref="V76:W76"/>
    <mergeCell ref="AS76:AT76"/>
    <mergeCell ref="BP76:BQ76"/>
    <mergeCell ref="CK76:CL76"/>
    <mergeCell ref="A72:B72"/>
    <mergeCell ref="V72:W72"/>
    <mergeCell ref="AS72:AT72"/>
    <mergeCell ref="BP72:BQ72"/>
    <mergeCell ref="CK72:CL72"/>
    <mergeCell ref="A73:B73"/>
    <mergeCell ref="V73:W73"/>
    <mergeCell ref="AS73:AT73"/>
    <mergeCell ref="BP73:BQ73"/>
    <mergeCell ref="CK73:CL73"/>
    <mergeCell ref="A70:B70"/>
    <mergeCell ref="V70:W70"/>
    <mergeCell ref="AS70:AT70"/>
    <mergeCell ref="BP70:BQ70"/>
    <mergeCell ref="CK70:CL70"/>
    <mergeCell ref="A71:B71"/>
    <mergeCell ref="V71:W71"/>
    <mergeCell ref="AS71:AT71"/>
    <mergeCell ref="BP71:BQ71"/>
    <mergeCell ref="CK71:CL71"/>
    <mergeCell ref="A68:B68"/>
    <mergeCell ref="V68:W68"/>
    <mergeCell ref="AS68:AT68"/>
    <mergeCell ref="BP68:BQ68"/>
    <mergeCell ref="CK68:CL68"/>
    <mergeCell ref="A69:B69"/>
    <mergeCell ref="V69:W69"/>
    <mergeCell ref="AS69:AT69"/>
    <mergeCell ref="BP69:BQ69"/>
    <mergeCell ref="CK69:CL69"/>
    <mergeCell ref="A66:B66"/>
    <mergeCell ref="V66:W66"/>
    <mergeCell ref="AS66:AT66"/>
    <mergeCell ref="BP66:BQ66"/>
    <mergeCell ref="CK66:CL66"/>
    <mergeCell ref="A67:B67"/>
    <mergeCell ref="V67:W67"/>
    <mergeCell ref="AS67:AT67"/>
    <mergeCell ref="BP67:BQ67"/>
    <mergeCell ref="CK67:CL67"/>
    <mergeCell ref="A64:B64"/>
    <mergeCell ref="V64:W64"/>
    <mergeCell ref="AS64:AT64"/>
    <mergeCell ref="BP64:BQ64"/>
    <mergeCell ref="CK64:CL64"/>
    <mergeCell ref="A65:B65"/>
    <mergeCell ref="V65:W65"/>
    <mergeCell ref="AS65:AT65"/>
    <mergeCell ref="BP65:BQ65"/>
    <mergeCell ref="CK65:CL65"/>
    <mergeCell ref="A62:B62"/>
    <mergeCell ref="V62:W62"/>
    <mergeCell ref="AS62:AT62"/>
    <mergeCell ref="BP62:BQ62"/>
    <mergeCell ref="CK62:CL62"/>
    <mergeCell ref="A63:B63"/>
    <mergeCell ref="V63:W63"/>
    <mergeCell ref="AS63:AT63"/>
    <mergeCell ref="BP63:BQ63"/>
    <mergeCell ref="CK63:CL63"/>
    <mergeCell ref="A60:B60"/>
    <mergeCell ref="V60:W60"/>
    <mergeCell ref="AS60:AT60"/>
    <mergeCell ref="BP60:BQ60"/>
    <mergeCell ref="CK60:CL60"/>
    <mergeCell ref="A61:B61"/>
    <mergeCell ref="V61:W61"/>
    <mergeCell ref="AS61:AT61"/>
    <mergeCell ref="BP61:BQ61"/>
    <mergeCell ref="CK61:CL61"/>
    <mergeCell ref="A58:B58"/>
    <mergeCell ref="V58:W58"/>
    <mergeCell ref="AS58:AT58"/>
    <mergeCell ref="BP58:BQ58"/>
    <mergeCell ref="CK58:CL58"/>
    <mergeCell ref="A59:B59"/>
    <mergeCell ref="V59:W59"/>
    <mergeCell ref="AS59:AT59"/>
    <mergeCell ref="BP59:BQ59"/>
    <mergeCell ref="CK59:CL59"/>
    <mergeCell ref="A56:B56"/>
    <mergeCell ref="V56:W56"/>
    <mergeCell ref="AS56:AT56"/>
    <mergeCell ref="BP56:BQ56"/>
    <mergeCell ref="CK56:CL56"/>
    <mergeCell ref="A57:B57"/>
    <mergeCell ref="V57:W57"/>
    <mergeCell ref="AS57:AT57"/>
    <mergeCell ref="BP57:BQ57"/>
    <mergeCell ref="CK57:CL57"/>
    <mergeCell ref="DA53:DA54"/>
    <mergeCell ref="DB53:DB54"/>
    <mergeCell ref="A55:B55"/>
    <mergeCell ref="V55:W55"/>
    <mergeCell ref="AS55:AT55"/>
    <mergeCell ref="BP55:BQ55"/>
    <mergeCell ref="CK55:CL55"/>
    <mergeCell ref="BY53:CD53"/>
    <mergeCell ref="CE53:CJ53"/>
    <mergeCell ref="CK53:CK54"/>
    <mergeCell ref="CL53:CL54"/>
    <mergeCell ref="CM53:CS53"/>
    <mergeCell ref="CT53:CZ53"/>
    <mergeCell ref="AU53:BA53"/>
    <mergeCell ref="BB53:BH53"/>
    <mergeCell ref="BI53:BO53"/>
    <mergeCell ref="BP53:BP54"/>
    <mergeCell ref="BQ53:BQ54"/>
    <mergeCell ref="BR53:BX53"/>
    <mergeCell ref="W53:W54"/>
    <mergeCell ref="X53:AD53"/>
    <mergeCell ref="AE53:AK53"/>
    <mergeCell ref="AL53:AR53"/>
    <mergeCell ref="AS53:AS54"/>
    <mergeCell ref="AT53:AT54"/>
    <mergeCell ref="A53:A54"/>
    <mergeCell ref="B53:B54"/>
    <mergeCell ref="C53:G53"/>
    <mergeCell ref="H53:N53"/>
    <mergeCell ref="O53:U53"/>
    <mergeCell ref="V53:V54"/>
    <mergeCell ref="A48:B48"/>
    <mergeCell ref="V48:W48"/>
    <mergeCell ref="AS48:AT48"/>
    <mergeCell ref="BP48:BQ48"/>
    <mergeCell ref="CK48:CL48"/>
    <mergeCell ref="A49:B49"/>
    <mergeCell ref="V49:W49"/>
    <mergeCell ref="AS49:AT49"/>
    <mergeCell ref="BP49:BQ49"/>
    <mergeCell ref="CK49:CL49"/>
    <mergeCell ref="A45:B45"/>
    <mergeCell ref="V45:W45"/>
    <mergeCell ref="AS45:AT45"/>
    <mergeCell ref="BP45:BQ45"/>
    <mergeCell ref="CK45:CL45"/>
    <mergeCell ref="A46:B46"/>
    <mergeCell ref="V46:W46"/>
    <mergeCell ref="AS46:AT46"/>
    <mergeCell ref="BP46:BQ46"/>
    <mergeCell ref="CK46:CL46"/>
    <mergeCell ref="A42:B42"/>
    <mergeCell ref="V42:W42"/>
    <mergeCell ref="AS42:AT42"/>
    <mergeCell ref="BP42:BQ42"/>
    <mergeCell ref="CK42:CL42"/>
    <mergeCell ref="A43:B43"/>
    <mergeCell ref="V43:W43"/>
    <mergeCell ref="AS43:AT43"/>
    <mergeCell ref="BP43:BQ43"/>
    <mergeCell ref="CK43:CL43"/>
    <mergeCell ref="A23:A40"/>
    <mergeCell ref="V23:V40"/>
    <mergeCell ref="AS23:AS40"/>
    <mergeCell ref="BP23:BP40"/>
    <mergeCell ref="CK23:CK40"/>
    <mergeCell ref="A41:B41"/>
    <mergeCell ref="V41:W41"/>
    <mergeCell ref="AS41:AT41"/>
    <mergeCell ref="BP41:BQ41"/>
    <mergeCell ref="CK41:CL41"/>
    <mergeCell ref="A5:A22"/>
    <mergeCell ref="V5:V22"/>
    <mergeCell ref="AS5:AS22"/>
    <mergeCell ref="BP5:BP22"/>
    <mergeCell ref="CK5:CK22"/>
    <mergeCell ref="BY3:CD3"/>
    <mergeCell ref="CE3:CJ3"/>
    <mergeCell ref="CK3:CK4"/>
    <mergeCell ref="CL3:CL4"/>
    <mergeCell ref="AU3:BA3"/>
    <mergeCell ref="BB3:BH3"/>
    <mergeCell ref="BI3:BO3"/>
    <mergeCell ref="BP3:BP4"/>
    <mergeCell ref="BQ3:BQ4"/>
    <mergeCell ref="BR3:BX3"/>
    <mergeCell ref="W3:W4"/>
    <mergeCell ref="X3:AD3"/>
    <mergeCell ref="AE3:AK3"/>
    <mergeCell ref="AL3:AR3"/>
    <mergeCell ref="AS3:AS4"/>
    <mergeCell ref="AT3:AT4"/>
    <mergeCell ref="A3:A4"/>
    <mergeCell ref="B3:B4"/>
    <mergeCell ref="C3:G3"/>
    <mergeCell ref="H3:N3"/>
    <mergeCell ref="O3:U3"/>
    <mergeCell ref="V3:V4"/>
    <mergeCell ref="DA3:DA4"/>
    <mergeCell ref="DB3:DB4"/>
    <mergeCell ref="CM3:CS3"/>
    <mergeCell ref="CT3:CZ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23"/>
  <sheetViews>
    <sheetView workbookViewId="0">
      <selection activeCell="H9" sqref="H9"/>
    </sheetView>
  </sheetViews>
  <sheetFormatPr defaultRowHeight="13.5" x14ac:dyDescent="0.25"/>
  <cols>
    <col min="1" max="1" width="5" style="481" customWidth="1"/>
    <col min="2" max="2" width="7" style="481" customWidth="1"/>
    <col min="3" max="3" width="5.5703125" style="394" customWidth="1"/>
    <col min="4" max="4" width="3.28515625" style="509" customWidth="1"/>
    <col min="5" max="5" width="7" style="510" customWidth="1"/>
    <col min="6" max="7" width="6.5703125" style="394" customWidth="1"/>
    <col min="8" max="8" width="8.85546875" style="394" customWidth="1"/>
    <col min="9" max="9" width="5.28515625" style="394" customWidth="1"/>
    <col min="10" max="10" width="4" style="509" customWidth="1"/>
    <col min="11" max="11" width="7" style="510" customWidth="1"/>
    <col min="12" max="12" width="6.7109375" style="394" customWidth="1"/>
    <col min="13" max="13" width="8.42578125" style="394" customWidth="1"/>
    <col min="14" max="14" width="9.42578125" style="394" customWidth="1"/>
    <col min="15" max="15" width="5.140625" style="481" customWidth="1"/>
    <col min="16" max="16" width="7" style="481" customWidth="1"/>
    <col min="17" max="17" width="4.42578125" style="394" customWidth="1"/>
    <col min="18" max="18" width="3.42578125" style="509" customWidth="1"/>
    <col min="19" max="19" width="6.140625" style="510" customWidth="1"/>
    <col min="20" max="20" width="5.5703125" style="394" customWidth="1"/>
    <col min="21" max="21" width="5.140625" style="394" customWidth="1"/>
    <col min="22" max="22" width="6.7109375" style="394" customWidth="1"/>
    <col min="23" max="23" width="8.42578125" style="394" customWidth="1"/>
    <col min="24" max="24" width="4.42578125" style="394" customWidth="1"/>
    <col min="25" max="25" width="3.28515625" style="509" customWidth="1"/>
    <col min="26" max="26" width="6.28515625" style="510" customWidth="1"/>
    <col min="27" max="27" width="5.7109375" style="394" customWidth="1"/>
    <col min="28" max="28" width="4.42578125" style="394" customWidth="1"/>
    <col min="29" max="29" width="6.7109375" style="394" customWidth="1"/>
    <col min="30" max="30" width="8.140625" style="394" customWidth="1"/>
    <col min="31" max="31" width="5.140625" style="481" customWidth="1"/>
    <col min="32" max="32" width="7" style="481" customWidth="1"/>
    <col min="33" max="33" width="5" style="394" customWidth="1"/>
    <col min="34" max="34" width="2.7109375" style="509" customWidth="1"/>
    <col min="35" max="35" width="5.7109375" style="510" customWidth="1"/>
    <col min="36" max="36" width="6.140625" style="394" customWidth="1"/>
    <col min="37" max="37" width="4.42578125" style="394" customWidth="1"/>
    <col min="38" max="38" width="9.85546875" style="394" customWidth="1"/>
    <col min="39" max="39" width="5" style="394" customWidth="1"/>
    <col min="40" max="40" width="3.140625" style="509" customWidth="1"/>
    <col min="41" max="41" width="5.7109375" style="510" customWidth="1"/>
    <col min="42" max="42" width="6.7109375" style="394" customWidth="1"/>
    <col min="43" max="43" width="5.42578125" style="394" customWidth="1"/>
    <col min="44" max="44" width="8.28515625" style="394" customWidth="1"/>
    <col min="45" max="45" width="9.85546875" style="394" customWidth="1"/>
    <col min="46" max="46" width="5.140625" style="481" customWidth="1"/>
    <col min="47" max="47" width="7" style="481" customWidth="1"/>
    <col min="48" max="48" width="6.7109375" style="394" customWidth="1"/>
    <col min="49" max="49" width="3" style="509" customWidth="1"/>
    <col min="50" max="50" width="5.85546875" style="509" customWidth="1"/>
    <col min="51" max="51" width="6.140625" style="394" customWidth="1"/>
    <col min="52" max="52" width="5.5703125" style="394" customWidth="1"/>
    <col min="53" max="53" width="9.28515625" style="394" customWidth="1"/>
    <col min="54" max="54" width="5.140625" style="394" customWidth="1"/>
    <col min="55" max="55" width="3.140625" style="509" customWidth="1"/>
    <col min="56" max="56" width="5.42578125" style="510" customWidth="1"/>
    <col min="57" max="57" width="6.140625" style="394" customWidth="1"/>
    <col min="58" max="58" width="5.42578125" style="394" customWidth="1"/>
    <col min="59" max="59" width="7" style="394" customWidth="1"/>
    <col min="60" max="60" width="9.5703125" style="394" customWidth="1"/>
    <col min="61" max="61" width="5.140625" style="481" customWidth="1"/>
    <col min="62" max="62" width="7" style="481" customWidth="1"/>
    <col min="63" max="63" width="4.85546875" style="394" customWidth="1"/>
    <col min="64" max="64" width="3.140625" style="509" customWidth="1"/>
    <col min="65" max="65" width="5.28515625" style="510" customWidth="1"/>
    <col min="66" max="66" width="6" style="394" customWidth="1"/>
    <col min="67" max="67" width="5" style="394" customWidth="1"/>
    <col min="68" max="68" width="6.140625" style="394" customWidth="1"/>
    <col min="69" max="69" width="7.85546875" style="394" customWidth="1"/>
    <col min="70" max="70" width="4.7109375" style="394" customWidth="1"/>
    <col min="71" max="71" width="3.42578125" style="509" customWidth="1"/>
    <col min="72" max="72" width="7.5703125" style="510" customWidth="1"/>
    <col min="73" max="73" width="6" style="394" customWidth="1"/>
    <col min="74" max="74" width="4.5703125" style="394" customWidth="1"/>
    <col min="75" max="75" width="6.140625" style="394" customWidth="1"/>
    <col min="76" max="76" width="8.140625" style="394" customWidth="1"/>
    <col min="77" max="77" width="5.140625" style="481" customWidth="1"/>
    <col min="78" max="78" width="7" style="481" customWidth="1"/>
    <col min="79" max="79" width="4.7109375" style="394" customWidth="1"/>
    <col min="80" max="80" width="4.42578125" style="509" customWidth="1"/>
    <col min="81" max="81" width="6.140625" style="510" customWidth="1"/>
    <col min="82" max="82" width="5.7109375" style="394" customWidth="1"/>
    <col min="83" max="83" width="4.140625" style="394" customWidth="1"/>
    <col min="84" max="84" width="6.7109375" style="394" customWidth="1"/>
    <col min="85" max="85" width="8" style="394" customWidth="1"/>
    <col min="86" max="86" width="4.42578125" style="394" customWidth="1"/>
    <col min="87" max="87" width="3" style="509" customWidth="1"/>
    <col min="88" max="88" width="6" style="510" customWidth="1"/>
    <col min="89" max="89" width="5.7109375" style="394" customWidth="1"/>
    <col min="90" max="90" width="4.85546875" style="394" customWidth="1"/>
    <col min="91" max="91" width="6.42578125" style="394" customWidth="1"/>
    <col min="92" max="92" width="8.28515625" style="394" customWidth="1"/>
    <col min="93" max="93" width="5.140625" style="481" customWidth="1"/>
    <col min="94" max="94" width="7" style="481" customWidth="1"/>
    <col min="95" max="95" width="4.7109375" style="394" customWidth="1"/>
    <col min="96" max="96" width="3" style="509" customWidth="1"/>
    <col min="97" max="97" width="5.85546875" style="510" customWidth="1"/>
    <col min="98" max="98" width="5.5703125" style="394" customWidth="1"/>
    <col min="99" max="99" width="5.140625" style="394" customWidth="1"/>
    <col min="100" max="100" width="6.42578125" style="394" customWidth="1"/>
    <col min="101" max="101" width="8.140625" style="394" customWidth="1"/>
    <col min="102" max="102" width="4.7109375" style="394" customWidth="1"/>
    <col min="103" max="103" width="3" style="509" customWidth="1"/>
    <col min="104" max="104" width="6" style="510" customWidth="1"/>
    <col min="105" max="105" width="6" style="394" customWidth="1"/>
    <col min="106" max="106" width="5" style="394" customWidth="1"/>
    <col min="107" max="107" width="6.42578125" style="394" customWidth="1"/>
    <col min="108" max="108" width="8.42578125" style="394" customWidth="1"/>
    <col min="109" max="109" width="5" style="481" customWidth="1"/>
    <col min="110" max="110" width="7" style="481" customWidth="1"/>
    <col min="111" max="111" width="4.7109375" style="394" customWidth="1"/>
    <col min="112" max="112" width="4.7109375" style="509" customWidth="1"/>
    <col min="113" max="113" width="4.7109375" style="510" customWidth="1"/>
    <col min="114" max="114" width="5.5703125" style="394" customWidth="1"/>
    <col min="115" max="115" width="4.7109375" style="394" customWidth="1"/>
    <col min="116" max="116" width="8.42578125" style="394" customWidth="1"/>
    <col min="117" max="117" width="5" style="394" customWidth="1"/>
    <col min="118" max="118" width="5" style="509" customWidth="1"/>
    <col min="119" max="119" width="6.85546875" style="510" customWidth="1"/>
    <col min="120" max="120" width="6" style="394" customWidth="1"/>
    <col min="121" max="121" width="5" style="394" customWidth="1"/>
    <col min="122" max="122" width="6.42578125" style="394" customWidth="1"/>
    <col min="123" max="123" width="8.5703125" style="394" customWidth="1"/>
    <col min="124" max="124" width="5" style="481" customWidth="1"/>
    <col min="125" max="125" width="7" style="481" customWidth="1"/>
    <col min="126" max="126" width="6.7109375" style="394" customWidth="1"/>
    <col min="127" max="127" width="5.28515625" style="509" customWidth="1"/>
    <col min="128" max="128" width="6.7109375" style="510" customWidth="1"/>
    <col min="129" max="131" width="6.7109375" style="394" customWidth="1"/>
    <col min="132" max="132" width="9" style="394" customWidth="1"/>
    <col min="133" max="134" width="5.7109375" style="395" customWidth="1"/>
    <col min="135" max="256" width="9.140625" style="395"/>
    <col min="257" max="257" width="5" style="395" customWidth="1"/>
    <col min="258" max="258" width="7" style="395" customWidth="1"/>
    <col min="259" max="259" width="5.5703125" style="395" customWidth="1"/>
    <col min="260" max="260" width="3.28515625" style="395" customWidth="1"/>
    <col min="261" max="261" width="7" style="395" customWidth="1"/>
    <col min="262" max="263" width="6.5703125" style="395" customWidth="1"/>
    <col min="264" max="264" width="8.85546875" style="395" customWidth="1"/>
    <col min="265" max="265" width="5.28515625" style="395" customWidth="1"/>
    <col min="266" max="266" width="4" style="395" customWidth="1"/>
    <col min="267" max="267" width="7" style="395" customWidth="1"/>
    <col min="268" max="268" width="6.7109375" style="395" customWidth="1"/>
    <col min="269" max="269" width="8.42578125" style="395" customWidth="1"/>
    <col min="270" max="270" width="9.42578125" style="395" customWidth="1"/>
    <col min="271" max="271" width="5.140625" style="395" customWidth="1"/>
    <col min="272" max="272" width="7" style="395" customWidth="1"/>
    <col min="273" max="273" width="4.42578125" style="395" customWidth="1"/>
    <col min="274" max="274" width="3.42578125" style="395" customWidth="1"/>
    <col min="275" max="275" width="6.140625" style="395" customWidth="1"/>
    <col min="276" max="276" width="5.5703125" style="395" customWidth="1"/>
    <col min="277" max="277" width="5.140625" style="395" customWidth="1"/>
    <col min="278" max="278" width="6.7109375" style="395" customWidth="1"/>
    <col min="279" max="279" width="8.42578125" style="395" customWidth="1"/>
    <col min="280" max="280" width="4.42578125" style="395" customWidth="1"/>
    <col min="281" max="281" width="3.28515625" style="395" customWidth="1"/>
    <col min="282" max="282" width="6.28515625" style="395" customWidth="1"/>
    <col min="283" max="283" width="5.7109375" style="395" customWidth="1"/>
    <col min="284" max="284" width="4.42578125" style="395" customWidth="1"/>
    <col min="285" max="285" width="6.7109375" style="395" customWidth="1"/>
    <col min="286" max="286" width="8.140625" style="395" customWidth="1"/>
    <col min="287" max="287" width="5.140625" style="395" customWidth="1"/>
    <col min="288" max="288" width="7" style="395" customWidth="1"/>
    <col min="289" max="289" width="5" style="395" customWidth="1"/>
    <col min="290" max="290" width="2.7109375" style="395" customWidth="1"/>
    <col min="291" max="291" width="5.7109375" style="395" customWidth="1"/>
    <col min="292" max="292" width="6.140625" style="395" customWidth="1"/>
    <col min="293" max="293" width="4.42578125" style="395" customWidth="1"/>
    <col min="294" max="294" width="9.85546875" style="395" customWidth="1"/>
    <col min="295" max="295" width="5" style="395" customWidth="1"/>
    <col min="296" max="296" width="3.140625" style="395" customWidth="1"/>
    <col min="297" max="297" width="5.7109375" style="395" customWidth="1"/>
    <col min="298" max="298" width="6.7109375" style="395" customWidth="1"/>
    <col min="299" max="299" width="5.42578125" style="395" customWidth="1"/>
    <col min="300" max="300" width="8.28515625" style="395" customWidth="1"/>
    <col min="301" max="301" width="9.85546875" style="395" customWidth="1"/>
    <col min="302" max="302" width="5.140625" style="395" customWidth="1"/>
    <col min="303" max="303" width="7" style="395" customWidth="1"/>
    <col min="304" max="304" width="6.7109375" style="395" customWidth="1"/>
    <col min="305" max="305" width="3" style="395" customWidth="1"/>
    <col min="306" max="306" width="5.85546875" style="395" customWidth="1"/>
    <col min="307" max="307" width="6.140625" style="395" customWidth="1"/>
    <col min="308" max="308" width="5.5703125" style="395" customWidth="1"/>
    <col min="309" max="309" width="9.28515625" style="395" customWidth="1"/>
    <col min="310" max="310" width="5.140625" style="395" customWidth="1"/>
    <col min="311" max="311" width="3.140625" style="395" customWidth="1"/>
    <col min="312" max="312" width="5.42578125" style="395" customWidth="1"/>
    <col min="313" max="313" width="6.140625" style="395" customWidth="1"/>
    <col min="314" max="314" width="5.42578125" style="395" customWidth="1"/>
    <col min="315" max="315" width="7" style="395" customWidth="1"/>
    <col min="316" max="316" width="9.5703125" style="395" customWidth="1"/>
    <col min="317" max="317" width="5.140625" style="395" customWidth="1"/>
    <col min="318" max="318" width="7" style="395" customWidth="1"/>
    <col min="319" max="319" width="4.85546875" style="395" customWidth="1"/>
    <col min="320" max="320" width="3.140625" style="395" customWidth="1"/>
    <col min="321" max="321" width="5.28515625" style="395" customWidth="1"/>
    <col min="322" max="322" width="6" style="395" customWidth="1"/>
    <col min="323" max="323" width="5" style="395" customWidth="1"/>
    <col min="324" max="324" width="6.140625" style="395" customWidth="1"/>
    <col min="325" max="325" width="7.85546875" style="395" customWidth="1"/>
    <col min="326" max="326" width="4.7109375" style="395" customWidth="1"/>
    <col min="327" max="327" width="3.42578125" style="395" customWidth="1"/>
    <col min="328" max="328" width="7.5703125" style="395" customWidth="1"/>
    <col min="329" max="329" width="6" style="395" customWidth="1"/>
    <col min="330" max="330" width="4.5703125" style="395" customWidth="1"/>
    <col min="331" max="331" width="6.140625" style="395" customWidth="1"/>
    <col min="332" max="332" width="8.140625" style="395" customWidth="1"/>
    <col min="333" max="333" width="5.140625" style="395" customWidth="1"/>
    <col min="334" max="334" width="7" style="395" customWidth="1"/>
    <col min="335" max="335" width="4.7109375" style="395" customWidth="1"/>
    <col min="336" max="336" width="4.42578125" style="395" customWidth="1"/>
    <col min="337" max="337" width="6.140625" style="395" customWidth="1"/>
    <col min="338" max="338" width="5.7109375" style="395" customWidth="1"/>
    <col min="339" max="339" width="4.140625" style="395" customWidth="1"/>
    <col min="340" max="340" width="6.7109375" style="395" customWidth="1"/>
    <col min="341" max="341" width="8" style="395" customWidth="1"/>
    <col min="342" max="342" width="4.42578125" style="395" customWidth="1"/>
    <col min="343" max="343" width="3" style="395" customWidth="1"/>
    <col min="344" max="344" width="6" style="395" customWidth="1"/>
    <col min="345" max="345" width="5.7109375" style="395" customWidth="1"/>
    <col min="346" max="346" width="4.85546875" style="395" customWidth="1"/>
    <col min="347" max="347" width="6.42578125" style="395" customWidth="1"/>
    <col min="348" max="348" width="8.28515625" style="395" customWidth="1"/>
    <col min="349" max="349" width="5.140625" style="395" customWidth="1"/>
    <col min="350" max="350" width="7" style="395" customWidth="1"/>
    <col min="351" max="351" width="4.7109375" style="395" customWidth="1"/>
    <col min="352" max="352" width="3" style="395" customWidth="1"/>
    <col min="353" max="353" width="5.85546875" style="395" customWidth="1"/>
    <col min="354" max="354" width="5.5703125" style="395" customWidth="1"/>
    <col min="355" max="355" width="5.140625" style="395" customWidth="1"/>
    <col min="356" max="356" width="6.42578125" style="395" customWidth="1"/>
    <col min="357" max="357" width="8.140625" style="395" customWidth="1"/>
    <col min="358" max="358" width="4.7109375" style="395" customWidth="1"/>
    <col min="359" max="359" width="3" style="395" customWidth="1"/>
    <col min="360" max="361" width="6" style="395" customWidth="1"/>
    <col min="362" max="362" width="5" style="395" customWidth="1"/>
    <col min="363" max="363" width="6.42578125" style="395" customWidth="1"/>
    <col min="364" max="364" width="8.42578125" style="395" customWidth="1"/>
    <col min="365" max="365" width="5" style="395" customWidth="1"/>
    <col min="366" max="366" width="7" style="395" customWidth="1"/>
    <col min="367" max="369" width="4.7109375" style="395" customWidth="1"/>
    <col min="370" max="370" width="5.5703125" style="395" customWidth="1"/>
    <col min="371" max="371" width="4.7109375" style="395" customWidth="1"/>
    <col min="372" max="372" width="8.42578125" style="395" customWidth="1"/>
    <col min="373" max="374" width="5" style="395" customWidth="1"/>
    <col min="375" max="375" width="6.85546875" style="395" customWidth="1"/>
    <col min="376" max="376" width="6" style="395" customWidth="1"/>
    <col min="377" max="377" width="5" style="395" customWidth="1"/>
    <col min="378" max="378" width="6.42578125" style="395" customWidth="1"/>
    <col min="379" max="379" width="8.5703125" style="395" customWidth="1"/>
    <col min="380" max="380" width="5" style="395" customWidth="1"/>
    <col min="381" max="381" width="7" style="395" customWidth="1"/>
    <col min="382" max="382" width="6.7109375" style="395" customWidth="1"/>
    <col min="383" max="383" width="5.28515625" style="395" customWidth="1"/>
    <col min="384" max="387" width="6.7109375" style="395" customWidth="1"/>
    <col min="388" max="388" width="9" style="395" customWidth="1"/>
    <col min="389" max="390" width="5.7109375" style="395" customWidth="1"/>
    <col min="391" max="512" width="9.140625" style="395"/>
    <col min="513" max="513" width="5" style="395" customWidth="1"/>
    <col min="514" max="514" width="7" style="395" customWidth="1"/>
    <col min="515" max="515" width="5.5703125" style="395" customWidth="1"/>
    <col min="516" max="516" width="3.28515625" style="395" customWidth="1"/>
    <col min="517" max="517" width="7" style="395" customWidth="1"/>
    <col min="518" max="519" width="6.5703125" style="395" customWidth="1"/>
    <col min="520" max="520" width="8.85546875" style="395" customWidth="1"/>
    <col min="521" max="521" width="5.28515625" style="395" customWidth="1"/>
    <col min="522" max="522" width="4" style="395" customWidth="1"/>
    <col min="523" max="523" width="7" style="395" customWidth="1"/>
    <col min="524" max="524" width="6.7109375" style="395" customWidth="1"/>
    <col min="525" max="525" width="8.42578125" style="395" customWidth="1"/>
    <col min="526" max="526" width="9.42578125" style="395" customWidth="1"/>
    <col min="527" max="527" width="5.140625" style="395" customWidth="1"/>
    <col min="528" max="528" width="7" style="395" customWidth="1"/>
    <col min="529" max="529" width="4.42578125" style="395" customWidth="1"/>
    <col min="530" max="530" width="3.42578125" style="395" customWidth="1"/>
    <col min="531" max="531" width="6.140625" style="395" customWidth="1"/>
    <col min="532" max="532" width="5.5703125" style="395" customWidth="1"/>
    <col min="533" max="533" width="5.140625" style="395" customWidth="1"/>
    <col min="534" max="534" width="6.7109375" style="395" customWidth="1"/>
    <col min="535" max="535" width="8.42578125" style="395" customWidth="1"/>
    <col min="536" max="536" width="4.42578125" style="395" customWidth="1"/>
    <col min="537" max="537" width="3.28515625" style="395" customWidth="1"/>
    <col min="538" max="538" width="6.28515625" style="395" customWidth="1"/>
    <col min="539" max="539" width="5.7109375" style="395" customWidth="1"/>
    <col min="540" max="540" width="4.42578125" style="395" customWidth="1"/>
    <col min="541" max="541" width="6.7109375" style="395" customWidth="1"/>
    <col min="542" max="542" width="8.140625" style="395" customWidth="1"/>
    <col min="543" max="543" width="5.140625" style="395" customWidth="1"/>
    <col min="544" max="544" width="7" style="395" customWidth="1"/>
    <col min="545" max="545" width="5" style="395" customWidth="1"/>
    <col min="546" max="546" width="2.7109375" style="395" customWidth="1"/>
    <col min="547" max="547" width="5.7109375" style="395" customWidth="1"/>
    <col min="548" max="548" width="6.140625" style="395" customWidth="1"/>
    <col min="549" max="549" width="4.42578125" style="395" customWidth="1"/>
    <col min="550" max="550" width="9.85546875" style="395" customWidth="1"/>
    <col min="551" max="551" width="5" style="395" customWidth="1"/>
    <col min="552" max="552" width="3.140625" style="395" customWidth="1"/>
    <col min="553" max="553" width="5.7109375" style="395" customWidth="1"/>
    <col min="554" max="554" width="6.7109375" style="395" customWidth="1"/>
    <col min="555" max="555" width="5.42578125" style="395" customWidth="1"/>
    <col min="556" max="556" width="8.28515625" style="395" customWidth="1"/>
    <col min="557" max="557" width="9.85546875" style="395" customWidth="1"/>
    <col min="558" max="558" width="5.140625" style="395" customWidth="1"/>
    <col min="559" max="559" width="7" style="395" customWidth="1"/>
    <col min="560" max="560" width="6.7109375" style="395" customWidth="1"/>
    <col min="561" max="561" width="3" style="395" customWidth="1"/>
    <col min="562" max="562" width="5.85546875" style="395" customWidth="1"/>
    <col min="563" max="563" width="6.140625" style="395" customWidth="1"/>
    <col min="564" max="564" width="5.5703125" style="395" customWidth="1"/>
    <col min="565" max="565" width="9.28515625" style="395" customWidth="1"/>
    <col min="566" max="566" width="5.140625" style="395" customWidth="1"/>
    <col min="567" max="567" width="3.140625" style="395" customWidth="1"/>
    <col min="568" max="568" width="5.42578125" style="395" customWidth="1"/>
    <col min="569" max="569" width="6.140625" style="395" customWidth="1"/>
    <col min="570" max="570" width="5.42578125" style="395" customWidth="1"/>
    <col min="571" max="571" width="7" style="395" customWidth="1"/>
    <col min="572" max="572" width="9.5703125" style="395" customWidth="1"/>
    <col min="573" max="573" width="5.140625" style="395" customWidth="1"/>
    <col min="574" max="574" width="7" style="395" customWidth="1"/>
    <col min="575" max="575" width="4.85546875" style="395" customWidth="1"/>
    <col min="576" max="576" width="3.140625" style="395" customWidth="1"/>
    <col min="577" max="577" width="5.28515625" style="395" customWidth="1"/>
    <col min="578" max="578" width="6" style="395" customWidth="1"/>
    <col min="579" max="579" width="5" style="395" customWidth="1"/>
    <col min="580" max="580" width="6.140625" style="395" customWidth="1"/>
    <col min="581" max="581" width="7.85546875" style="395" customWidth="1"/>
    <col min="582" max="582" width="4.7109375" style="395" customWidth="1"/>
    <col min="583" max="583" width="3.42578125" style="395" customWidth="1"/>
    <col min="584" max="584" width="7.5703125" style="395" customWidth="1"/>
    <col min="585" max="585" width="6" style="395" customWidth="1"/>
    <col min="586" max="586" width="4.5703125" style="395" customWidth="1"/>
    <col min="587" max="587" width="6.140625" style="395" customWidth="1"/>
    <col min="588" max="588" width="8.140625" style="395" customWidth="1"/>
    <col min="589" max="589" width="5.140625" style="395" customWidth="1"/>
    <col min="590" max="590" width="7" style="395" customWidth="1"/>
    <col min="591" max="591" width="4.7109375" style="395" customWidth="1"/>
    <col min="592" max="592" width="4.42578125" style="395" customWidth="1"/>
    <col min="593" max="593" width="6.140625" style="395" customWidth="1"/>
    <col min="594" max="594" width="5.7109375" style="395" customWidth="1"/>
    <col min="595" max="595" width="4.140625" style="395" customWidth="1"/>
    <col min="596" max="596" width="6.7109375" style="395" customWidth="1"/>
    <col min="597" max="597" width="8" style="395" customWidth="1"/>
    <col min="598" max="598" width="4.42578125" style="395" customWidth="1"/>
    <col min="599" max="599" width="3" style="395" customWidth="1"/>
    <col min="600" max="600" width="6" style="395" customWidth="1"/>
    <col min="601" max="601" width="5.7109375" style="395" customWidth="1"/>
    <col min="602" max="602" width="4.85546875" style="395" customWidth="1"/>
    <col min="603" max="603" width="6.42578125" style="395" customWidth="1"/>
    <col min="604" max="604" width="8.28515625" style="395" customWidth="1"/>
    <col min="605" max="605" width="5.140625" style="395" customWidth="1"/>
    <col min="606" max="606" width="7" style="395" customWidth="1"/>
    <col min="607" max="607" width="4.7109375" style="395" customWidth="1"/>
    <col min="608" max="608" width="3" style="395" customWidth="1"/>
    <col min="609" max="609" width="5.85546875" style="395" customWidth="1"/>
    <col min="610" max="610" width="5.5703125" style="395" customWidth="1"/>
    <col min="611" max="611" width="5.140625" style="395" customWidth="1"/>
    <col min="612" max="612" width="6.42578125" style="395" customWidth="1"/>
    <col min="613" max="613" width="8.140625" style="395" customWidth="1"/>
    <col min="614" max="614" width="4.7109375" style="395" customWidth="1"/>
    <col min="615" max="615" width="3" style="395" customWidth="1"/>
    <col min="616" max="617" width="6" style="395" customWidth="1"/>
    <col min="618" max="618" width="5" style="395" customWidth="1"/>
    <col min="619" max="619" width="6.42578125" style="395" customWidth="1"/>
    <col min="620" max="620" width="8.42578125" style="395" customWidth="1"/>
    <col min="621" max="621" width="5" style="395" customWidth="1"/>
    <col min="622" max="622" width="7" style="395" customWidth="1"/>
    <col min="623" max="625" width="4.7109375" style="395" customWidth="1"/>
    <col min="626" max="626" width="5.5703125" style="395" customWidth="1"/>
    <col min="627" max="627" width="4.7109375" style="395" customWidth="1"/>
    <col min="628" max="628" width="8.42578125" style="395" customWidth="1"/>
    <col min="629" max="630" width="5" style="395" customWidth="1"/>
    <col min="631" max="631" width="6.85546875" style="395" customWidth="1"/>
    <col min="632" max="632" width="6" style="395" customWidth="1"/>
    <col min="633" max="633" width="5" style="395" customWidth="1"/>
    <col min="634" max="634" width="6.42578125" style="395" customWidth="1"/>
    <col min="635" max="635" width="8.5703125" style="395" customWidth="1"/>
    <col min="636" max="636" width="5" style="395" customWidth="1"/>
    <col min="637" max="637" width="7" style="395" customWidth="1"/>
    <col min="638" max="638" width="6.7109375" style="395" customWidth="1"/>
    <col min="639" max="639" width="5.28515625" style="395" customWidth="1"/>
    <col min="640" max="643" width="6.7109375" style="395" customWidth="1"/>
    <col min="644" max="644" width="9" style="395" customWidth="1"/>
    <col min="645" max="646" width="5.7109375" style="395" customWidth="1"/>
    <col min="647" max="768" width="9.140625" style="395"/>
    <col min="769" max="769" width="5" style="395" customWidth="1"/>
    <col min="770" max="770" width="7" style="395" customWidth="1"/>
    <col min="771" max="771" width="5.5703125" style="395" customWidth="1"/>
    <col min="772" max="772" width="3.28515625" style="395" customWidth="1"/>
    <col min="773" max="773" width="7" style="395" customWidth="1"/>
    <col min="774" max="775" width="6.5703125" style="395" customWidth="1"/>
    <col min="776" max="776" width="8.85546875" style="395" customWidth="1"/>
    <col min="777" max="777" width="5.28515625" style="395" customWidth="1"/>
    <col min="778" max="778" width="4" style="395" customWidth="1"/>
    <col min="779" max="779" width="7" style="395" customWidth="1"/>
    <col min="780" max="780" width="6.7109375" style="395" customWidth="1"/>
    <col min="781" max="781" width="8.42578125" style="395" customWidth="1"/>
    <col min="782" max="782" width="9.42578125" style="395" customWidth="1"/>
    <col min="783" max="783" width="5.140625" style="395" customWidth="1"/>
    <col min="784" max="784" width="7" style="395" customWidth="1"/>
    <col min="785" max="785" width="4.42578125" style="395" customWidth="1"/>
    <col min="786" max="786" width="3.42578125" style="395" customWidth="1"/>
    <col min="787" max="787" width="6.140625" style="395" customWidth="1"/>
    <col min="788" max="788" width="5.5703125" style="395" customWidth="1"/>
    <col min="789" max="789" width="5.140625" style="395" customWidth="1"/>
    <col min="790" max="790" width="6.7109375" style="395" customWidth="1"/>
    <col min="791" max="791" width="8.42578125" style="395" customWidth="1"/>
    <col min="792" max="792" width="4.42578125" style="395" customWidth="1"/>
    <col min="793" max="793" width="3.28515625" style="395" customWidth="1"/>
    <col min="794" max="794" width="6.28515625" style="395" customWidth="1"/>
    <col min="795" max="795" width="5.7109375" style="395" customWidth="1"/>
    <col min="796" max="796" width="4.42578125" style="395" customWidth="1"/>
    <col min="797" max="797" width="6.7109375" style="395" customWidth="1"/>
    <col min="798" max="798" width="8.140625" style="395" customWidth="1"/>
    <col min="799" max="799" width="5.140625" style="395" customWidth="1"/>
    <col min="800" max="800" width="7" style="395" customWidth="1"/>
    <col min="801" max="801" width="5" style="395" customWidth="1"/>
    <col min="802" max="802" width="2.7109375" style="395" customWidth="1"/>
    <col min="803" max="803" width="5.7109375" style="395" customWidth="1"/>
    <col min="804" max="804" width="6.140625" style="395" customWidth="1"/>
    <col min="805" max="805" width="4.42578125" style="395" customWidth="1"/>
    <col min="806" max="806" width="9.85546875" style="395" customWidth="1"/>
    <col min="807" max="807" width="5" style="395" customWidth="1"/>
    <col min="808" max="808" width="3.140625" style="395" customWidth="1"/>
    <col min="809" max="809" width="5.7109375" style="395" customWidth="1"/>
    <col min="810" max="810" width="6.7109375" style="395" customWidth="1"/>
    <col min="811" max="811" width="5.42578125" style="395" customWidth="1"/>
    <col min="812" max="812" width="8.28515625" style="395" customWidth="1"/>
    <col min="813" max="813" width="9.85546875" style="395" customWidth="1"/>
    <col min="814" max="814" width="5.140625" style="395" customWidth="1"/>
    <col min="815" max="815" width="7" style="395" customWidth="1"/>
    <col min="816" max="816" width="6.7109375" style="395" customWidth="1"/>
    <col min="817" max="817" width="3" style="395" customWidth="1"/>
    <col min="818" max="818" width="5.85546875" style="395" customWidth="1"/>
    <col min="819" max="819" width="6.140625" style="395" customWidth="1"/>
    <col min="820" max="820" width="5.5703125" style="395" customWidth="1"/>
    <col min="821" max="821" width="9.28515625" style="395" customWidth="1"/>
    <col min="822" max="822" width="5.140625" style="395" customWidth="1"/>
    <col min="823" max="823" width="3.140625" style="395" customWidth="1"/>
    <col min="824" max="824" width="5.42578125" style="395" customWidth="1"/>
    <col min="825" max="825" width="6.140625" style="395" customWidth="1"/>
    <col min="826" max="826" width="5.42578125" style="395" customWidth="1"/>
    <col min="827" max="827" width="7" style="395" customWidth="1"/>
    <col min="828" max="828" width="9.5703125" style="395" customWidth="1"/>
    <col min="829" max="829" width="5.140625" style="395" customWidth="1"/>
    <col min="830" max="830" width="7" style="395" customWidth="1"/>
    <col min="831" max="831" width="4.85546875" style="395" customWidth="1"/>
    <col min="832" max="832" width="3.140625" style="395" customWidth="1"/>
    <col min="833" max="833" width="5.28515625" style="395" customWidth="1"/>
    <col min="834" max="834" width="6" style="395" customWidth="1"/>
    <col min="835" max="835" width="5" style="395" customWidth="1"/>
    <col min="836" max="836" width="6.140625" style="395" customWidth="1"/>
    <col min="837" max="837" width="7.85546875" style="395" customWidth="1"/>
    <col min="838" max="838" width="4.7109375" style="395" customWidth="1"/>
    <col min="839" max="839" width="3.42578125" style="395" customWidth="1"/>
    <col min="840" max="840" width="7.5703125" style="395" customWidth="1"/>
    <col min="841" max="841" width="6" style="395" customWidth="1"/>
    <col min="842" max="842" width="4.5703125" style="395" customWidth="1"/>
    <col min="843" max="843" width="6.140625" style="395" customWidth="1"/>
    <col min="844" max="844" width="8.140625" style="395" customWidth="1"/>
    <col min="845" max="845" width="5.140625" style="395" customWidth="1"/>
    <col min="846" max="846" width="7" style="395" customWidth="1"/>
    <col min="847" max="847" width="4.7109375" style="395" customWidth="1"/>
    <col min="848" max="848" width="4.42578125" style="395" customWidth="1"/>
    <col min="849" max="849" width="6.140625" style="395" customWidth="1"/>
    <col min="850" max="850" width="5.7109375" style="395" customWidth="1"/>
    <col min="851" max="851" width="4.140625" style="395" customWidth="1"/>
    <col min="852" max="852" width="6.7109375" style="395" customWidth="1"/>
    <col min="853" max="853" width="8" style="395" customWidth="1"/>
    <col min="854" max="854" width="4.42578125" style="395" customWidth="1"/>
    <col min="855" max="855" width="3" style="395" customWidth="1"/>
    <col min="856" max="856" width="6" style="395" customWidth="1"/>
    <col min="857" max="857" width="5.7109375" style="395" customWidth="1"/>
    <col min="858" max="858" width="4.85546875" style="395" customWidth="1"/>
    <col min="859" max="859" width="6.42578125" style="395" customWidth="1"/>
    <col min="860" max="860" width="8.28515625" style="395" customWidth="1"/>
    <col min="861" max="861" width="5.140625" style="395" customWidth="1"/>
    <col min="862" max="862" width="7" style="395" customWidth="1"/>
    <col min="863" max="863" width="4.7109375" style="395" customWidth="1"/>
    <col min="864" max="864" width="3" style="395" customWidth="1"/>
    <col min="865" max="865" width="5.85546875" style="395" customWidth="1"/>
    <col min="866" max="866" width="5.5703125" style="395" customWidth="1"/>
    <col min="867" max="867" width="5.140625" style="395" customWidth="1"/>
    <col min="868" max="868" width="6.42578125" style="395" customWidth="1"/>
    <col min="869" max="869" width="8.140625" style="395" customWidth="1"/>
    <col min="870" max="870" width="4.7109375" style="395" customWidth="1"/>
    <col min="871" max="871" width="3" style="395" customWidth="1"/>
    <col min="872" max="873" width="6" style="395" customWidth="1"/>
    <col min="874" max="874" width="5" style="395" customWidth="1"/>
    <col min="875" max="875" width="6.42578125" style="395" customWidth="1"/>
    <col min="876" max="876" width="8.42578125" style="395" customWidth="1"/>
    <col min="877" max="877" width="5" style="395" customWidth="1"/>
    <col min="878" max="878" width="7" style="395" customWidth="1"/>
    <col min="879" max="881" width="4.7109375" style="395" customWidth="1"/>
    <col min="882" max="882" width="5.5703125" style="395" customWidth="1"/>
    <col min="883" max="883" width="4.7109375" style="395" customWidth="1"/>
    <col min="884" max="884" width="8.42578125" style="395" customWidth="1"/>
    <col min="885" max="886" width="5" style="395" customWidth="1"/>
    <col min="887" max="887" width="6.85546875" style="395" customWidth="1"/>
    <col min="888" max="888" width="6" style="395" customWidth="1"/>
    <col min="889" max="889" width="5" style="395" customWidth="1"/>
    <col min="890" max="890" width="6.42578125" style="395" customWidth="1"/>
    <col min="891" max="891" width="8.5703125" style="395" customWidth="1"/>
    <col min="892" max="892" width="5" style="395" customWidth="1"/>
    <col min="893" max="893" width="7" style="395" customWidth="1"/>
    <col min="894" max="894" width="6.7109375" style="395" customWidth="1"/>
    <col min="895" max="895" width="5.28515625" style="395" customWidth="1"/>
    <col min="896" max="899" width="6.7109375" style="395" customWidth="1"/>
    <col min="900" max="900" width="9" style="395" customWidth="1"/>
    <col min="901" max="902" width="5.7109375" style="395" customWidth="1"/>
    <col min="903" max="1024" width="9.140625" style="395"/>
    <col min="1025" max="1025" width="5" style="395" customWidth="1"/>
    <col min="1026" max="1026" width="7" style="395" customWidth="1"/>
    <col min="1027" max="1027" width="5.5703125" style="395" customWidth="1"/>
    <col min="1028" max="1028" width="3.28515625" style="395" customWidth="1"/>
    <col min="1029" max="1029" width="7" style="395" customWidth="1"/>
    <col min="1030" max="1031" width="6.5703125" style="395" customWidth="1"/>
    <col min="1032" max="1032" width="8.85546875" style="395" customWidth="1"/>
    <col min="1033" max="1033" width="5.28515625" style="395" customWidth="1"/>
    <col min="1034" max="1034" width="4" style="395" customWidth="1"/>
    <col min="1035" max="1035" width="7" style="395" customWidth="1"/>
    <col min="1036" max="1036" width="6.7109375" style="395" customWidth="1"/>
    <col min="1037" max="1037" width="8.42578125" style="395" customWidth="1"/>
    <col min="1038" max="1038" width="9.42578125" style="395" customWidth="1"/>
    <col min="1039" max="1039" width="5.140625" style="395" customWidth="1"/>
    <col min="1040" max="1040" width="7" style="395" customWidth="1"/>
    <col min="1041" max="1041" width="4.42578125" style="395" customWidth="1"/>
    <col min="1042" max="1042" width="3.42578125" style="395" customWidth="1"/>
    <col min="1043" max="1043" width="6.140625" style="395" customWidth="1"/>
    <col min="1044" max="1044" width="5.5703125" style="395" customWidth="1"/>
    <col min="1045" max="1045" width="5.140625" style="395" customWidth="1"/>
    <col min="1046" max="1046" width="6.7109375" style="395" customWidth="1"/>
    <col min="1047" max="1047" width="8.42578125" style="395" customWidth="1"/>
    <col min="1048" max="1048" width="4.42578125" style="395" customWidth="1"/>
    <col min="1049" max="1049" width="3.28515625" style="395" customWidth="1"/>
    <col min="1050" max="1050" width="6.28515625" style="395" customWidth="1"/>
    <col min="1051" max="1051" width="5.7109375" style="395" customWidth="1"/>
    <col min="1052" max="1052" width="4.42578125" style="395" customWidth="1"/>
    <col min="1053" max="1053" width="6.7109375" style="395" customWidth="1"/>
    <col min="1054" max="1054" width="8.140625" style="395" customWidth="1"/>
    <col min="1055" max="1055" width="5.140625" style="395" customWidth="1"/>
    <col min="1056" max="1056" width="7" style="395" customWidth="1"/>
    <col min="1057" max="1057" width="5" style="395" customWidth="1"/>
    <col min="1058" max="1058" width="2.7109375" style="395" customWidth="1"/>
    <col min="1059" max="1059" width="5.7109375" style="395" customWidth="1"/>
    <col min="1060" max="1060" width="6.140625" style="395" customWidth="1"/>
    <col min="1061" max="1061" width="4.42578125" style="395" customWidth="1"/>
    <col min="1062" max="1062" width="9.85546875" style="395" customWidth="1"/>
    <col min="1063" max="1063" width="5" style="395" customWidth="1"/>
    <col min="1064" max="1064" width="3.140625" style="395" customWidth="1"/>
    <col min="1065" max="1065" width="5.7109375" style="395" customWidth="1"/>
    <col min="1066" max="1066" width="6.7109375" style="395" customWidth="1"/>
    <col min="1067" max="1067" width="5.42578125" style="395" customWidth="1"/>
    <col min="1068" max="1068" width="8.28515625" style="395" customWidth="1"/>
    <col min="1069" max="1069" width="9.85546875" style="395" customWidth="1"/>
    <col min="1070" max="1070" width="5.140625" style="395" customWidth="1"/>
    <col min="1071" max="1071" width="7" style="395" customWidth="1"/>
    <col min="1072" max="1072" width="6.7109375" style="395" customWidth="1"/>
    <col min="1073" max="1073" width="3" style="395" customWidth="1"/>
    <col min="1074" max="1074" width="5.85546875" style="395" customWidth="1"/>
    <col min="1075" max="1075" width="6.140625" style="395" customWidth="1"/>
    <col min="1076" max="1076" width="5.5703125" style="395" customWidth="1"/>
    <col min="1077" max="1077" width="9.28515625" style="395" customWidth="1"/>
    <col min="1078" max="1078" width="5.140625" style="395" customWidth="1"/>
    <col min="1079" max="1079" width="3.140625" style="395" customWidth="1"/>
    <col min="1080" max="1080" width="5.42578125" style="395" customWidth="1"/>
    <col min="1081" max="1081" width="6.140625" style="395" customWidth="1"/>
    <col min="1082" max="1082" width="5.42578125" style="395" customWidth="1"/>
    <col min="1083" max="1083" width="7" style="395" customWidth="1"/>
    <col min="1084" max="1084" width="9.5703125" style="395" customWidth="1"/>
    <col min="1085" max="1085" width="5.140625" style="395" customWidth="1"/>
    <col min="1086" max="1086" width="7" style="395" customWidth="1"/>
    <col min="1087" max="1087" width="4.85546875" style="395" customWidth="1"/>
    <col min="1088" max="1088" width="3.140625" style="395" customWidth="1"/>
    <col min="1089" max="1089" width="5.28515625" style="395" customWidth="1"/>
    <col min="1090" max="1090" width="6" style="395" customWidth="1"/>
    <col min="1091" max="1091" width="5" style="395" customWidth="1"/>
    <col min="1092" max="1092" width="6.140625" style="395" customWidth="1"/>
    <col min="1093" max="1093" width="7.85546875" style="395" customWidth="1"/>
    <col min="1094" max="1094" width="4.7109375" style="395" customWidth="1"/>
    <col min="1095" max="1095" width="3.42578125" style="395" customWidth="1"/>
    <col min="1096" max="1096" width="7.5703125" style="395" customWidth="1"/>
    <col min="1097" max="1097" width="6" style="395" customWidth="1"/>
    <col min="1098" max="1098" width="4.5703125" style="395" customWidth="1"/>
    <col min="1099" max="1099" width="6.140625" style="395" customWidth="1"/>
    <col min="1100" max="1100" width="8.140625" style="395" customWidth="1"/>
    <col min="1101" max="1101" width="5.140625" style="395" customWidth="1"/>
    <col min="1102" max="1102" width="7" style="395" customWidth="1"/>
    <col min="1103" max="1103" width="4.7109375" style="395" customWidth="1"/>
    <col min="1104" max="1104" width="4.42578125" style="395" customWidth="1"/>
    <col min="1105" max="1105" width="6.140625" style="395" customWidth="1"/>
    <col min="1106" max="1106" width="5.7109375" style="395" customWidth="1"/>
    <col min="1107" max="1107" width="4.140625" style="395" customWidth="1"/>
    <col min="1108" max="1108" width="6.7109375" style="395" customWidth="1"/>
    <col min="1109" max="1109" width="8" style="395" customWidth="1"/>
    <col min="1110" max="1110" width="4.42578125" style="395" customWidth="1"/>
    <col min="1111" max="1111" width="3" style="395" customWidth="1"/>
    <col min="1112" max="1112" width="6" style="395" customWidth="1"/>
    <col min="1113" max="1113" width="5.7109375" style="395" customWidth="1"/>
    <col min="1114" max="1114" width="4.85546875" style="395" customWidth="1"/>
    <col min="1115" max="1115" width="6.42578125" style="395" customWidth="1"/>
    <col min="1116" max="1116" width="8.28515625" style="395" customWidth="1"/>
    <col min="1117" max="1117" width="5.140625" style="395" customWidth="1"/>
    <col min="1118" max="1118" width="7" style="395" customWidth="1"/>
    <col min="1119" max="1119" width="4.7109375" style="395" customWidth="1"/>
    <col min="1120" max="1120" width="3" style="395" customWidth="1"/>
    <col min="1121" max="1121" width="5.85546875" style="395" customWidth="1"/>
    <col min="1122" max="1122" width="5.5703125" style="395" customWidth="1"/>
    <col min="1123" max="1123" width="5.140625" style="395" customWidth="1"/>
    <col min="1124" max="1124" width="6.42578125" style="395" customWidth="1"/>
    <col min="1125" max="1125" width="8.140625" style="395" customWidth="1"/>
    <col min="1126" max="1126" width="4.7109375" style="395" customWidth="1"/>
    <col min="1127" max="1127" width="3" style="395" customWidth="1"/>
    <col min="1128" max="1129" width="6" style="395" customWidth="1"/>
    <col min="1130" max="1130" width="5" style="395" customWidth="1"/>
    <col min="1131" max="1131" width="6.42578125" style="395" customWidth="1"/>
    <col min="1132" max="1132" width="8.42578125" style="395" customWidth="1"/>
    <col min="1133" max="1133" width="5" style="395" customWidth="1"/>
    <col min="1134" max="1134" width="7" style="395" customWidth="1"/>
    <col min="1135" max="1137" width="4.7109375" style="395" customWidth="1"/>
    <col min="1138" max="1138" width="5.5703125" style="395" customWidth="1"/>
    <col min="1139" max="1139" width="4.7109375" style="395" customWidth="1"/>
    <col min="1140" max="1140" width="8.42578125" style="395" customWidth="1"/>
    <col min="1141" max="1142" width="5" style="395" customWidth="1"/>
    <col min="1143" max="1143" width="6.85546875" style="395" customWidth="1"/>
    <col min="1144" max="1144" width="6" style="395" customWidth="1"/>
    <col min="1145" max="1145" width="5" style="395" customWidth="1"/>
    <col min="1146" max="1146" width="6.42578125" style="395" customWidth="1"/>
    <col min="1147" max="1147" width="8.5703125" style="395" customWidth="1"/>
    <col min="1148" max="1148" width="5" style="395" customWidth="1"/>
    <col min="1149" max="1149" width="7" style="395" customWidth="1"/>
    <col min="1150" max="1150" width="6.7109375" style="395" customWidth="1"/>
    <col min="1151" max="1151" width="5.28515625" style="395" customWidth="1"/>
    <col min="1152" max="1155" width="6.7109375" style="395" customWidth="1"/>
    <col min="1156" max="1156" width="9" style="395" customWidth="1"/>
    <col min="1157" max="1158" width="5.7109375" style="395" customWidth="1"/>
    <col min="1159" max="1280" width="9.140625" style="395"/>
    <col min="1281" max="1281" width="5" style="395" customWidth="1"/>
    <col min="1282" max="1282" width="7" style="395" customWidth="1"/>
    <col min="1283" max="1283" width="5.5703125" style="395" customWidth="1"/>
    <col min="1284" max="1284" width="3.28515625" style="395" customWidth="1"/>
    <col min="1285" max="1285" width="7" style="395" customWidth="1"/>
    <col min="1286" max="1287" width="6.5703125" style="395" customWidth="1"/>
    <col min="1288" max="1288" width="8.85546875" style="395" customWidth="1"/>
    <col min="1289" max="1289" width="5.28515625" style="395" customWidth="1"/>
    <col min="1290" max="1290" width="4" style="395" customWidth="1"/>
    <col min="1291" max="1291" width="7" style="395" customWidth="1"/>
    <col min="1292" max="1292" width="6.7109375" style="395" customWidth="1"/>
    <col min="1293" max="1293" width="8.42578125" style="395" customWidth="1"/>
    <col min="1294" max="1294" width="9.42578125" style="395" customWidth="1"/>
    <col min="1295" max="1295" width="5.140625" style="395" customWidth="1"/>
    <col min="1296" max="1296" width="7" style="395" customWidth="1"/>
    <col min="1297" max="1297" width="4.42578125" style="395" customWidth="1"/>
    <col min="1298" max="1298" width="3.42578125" style="395" customWidth="1"/>
    <col min="1299" max="1299" width="6.140625" style="395" customWidth="1"/>
    <col min="1300" max="1300" width="5.5703125" style="395" customWidth="1"/>
    <col min="1301" max="1301" width="5.140625" style="395" customWidth="1"/>
    <col min="1302" max="1302" width="6.7109375" style="395" customWidth="1"/>
    <col min="1303" max="1303" width="8.42578125" style="395" customWidth="1"/>
    <col min="1304" max="1304" width="4.42578125" style="395" customWidth="1"/>
    <col min="1305" max="1305" width="3.28515625" style="395" customWidth="1"/>
    <col min="1306" max="1306" width="6.28515625" style="395" customWidth="1"/>
    <col min="1307" max="1307" width="5.7109375" style="395" customWidth="1"/>
    <col min="1308" max="1308" width="4.42578125" style="395" customWidth="1"/>
    <col min="1309" max="1309" width="6.7109375" style="395" customWidth="1"/>
    <col min="1310" max="1310" width="8.140625" style="395" customWidth="1"/>
    <col min="1311" max="1311" width="5.140625" style="395" customWidth="1"/>
    <col min="1312" max="1312" width="7" style="395" customWidth="1"/>
    <col min="1313" max="1313" width="5" style="395" customWidth="1"/>
    <col min="1314" max="1314" width="2.7109375" style="395" customWidth="1"/>
    <col min="1315" max="1315" width="5.7109375" style="395" customWidth="1"/>
    <col min="1316" max="1316" width="6.140625" style="395" customWidth="1"/>
    <col min="1317" max="1317" width="4.42578125" style="395" customWidth="1"/>
    <col min="1318" max="1318" width="9.85546875" style="395" customWidth="1"/>
    <col min="1319" max="1319" width="5" style="395" customWidth="1"/>
    <col min="1320" max="1320" width="3.140625" style="395" customWidth="1"/>
    <col min="1321" max="1321" width="5.7109375" style="395" customWidth="1"/>
    <col min="1322" max="1322" width="6.7109375" style="395" customWidth="1"/>
    <col min="1323" max="1323" width="5.42578125" style="395" customWidth="1"/>
    <col min="1324" max="1324" width="8.28515625" style="395" customWidth="1"/>
    <col min="1325" max="1325" width="9.85546875" style="395" customWidth="1"/>
    <col min="1326" max="1326" width="5.140625" style="395" customWidth="1"/>
    <col min="1327" max="1327" width="7" style="395" customWidth="1"/>
    <col min="1328" max="1328" width="6.7109375" style="395" customWidth="1"/>
    <col min="1329" max="1329" width="3" style="395" customWidth="1"/>
    <col min="1330" max="1330" width="5.85546875" style="395" customWidth="1"/>
    <col min="1331" max="1331" width="6.140625" style="395" customWidth="1"/>
    <col min="1332" max="1332" width="5.5703125" style="395" customWidth="1"/>
    <col min="1333" max="1333" width="9.28515625" style="395" customWidth="1"/>
    <col min="1334" max="1334" width="5.140625" style="395" customWidth="1"/>
    <col min="1335" max="1335" width="3.140625" style="395" customWidth="1"/>
    <col min="1336" max="1336" width="5.42578125" style="395" customWidth="1"/>
    <col min="1337" max="1337" width="6.140625" style="395" customWidth="1"/>
    <col min="1338" max="1338" width="5.42578125" style="395" customWidth="1"/>
    <col min="1339" max="1339" width="7" style="395" customWidth="1"/>
    <col min="1340" max="1340" width="9.5703125" style="395" customWidth="1"/>
    <col min="1341" max="1341" width="5.140625" style="395" customWidth="1"/>
    <col min="1342" max="1342" width="7" style="395" customWidth="1"/>
    <col min="1343" max="1343" width="4.85546875" style="395" customWidth="1"/>
    <col min="1344" max="1344" width="3.140625" style="395" customWidth="1"/>
    <col min="1345" max="1345" width="5.28515625" style="395" customWidth="1"/>
    <col min="1346" max="1346" width="6" style="395" customWidth="1"/>
    <col min="1347" max="1347" width="5" style="395" customWidth="1"/>
    <col min="1348" max="1348" width="6.140625" style="395" customWidth="1"/>
    <col min="1349" max="1349" width="7.85546875" style="395" customWidth="1"/>
    <col min="1350" max="1350" width="4.7109375" style="395" customWidth="1"/>
    <col min="1351" max="1351" width="3.42578125" style="395" customWidth="1"/>
    <col min="1352" max="1352" width="7.5703125" style="395" customWidth="1"/>
    <col min="1353" max="1353" width="6" style="395" customWidth="1"/>
    <col min="1354" max="1354" width="4.5703125" style="395" customWidth="1"/>
    <col min="1355" max="1355" width="6.140625" style="395" customWidth="1"/>
    <col min="1356" max="1356" width="8.140625" style="395" customWidth="1"/>
    <col min="1357" max="1357" width="5.140625" style="395" customWidth="1"/>
    <col min="1358" max="1358" width="7" style="395" customWidth="1"/>
    <col min="1359" max="1359" width="4.7109375" style="395" customWidth="1"/>
    <col min="1360" max="1360" width="4.42578125" style="395" customWidth="1"/>
    <col min="1361" max="1361" width="6.140625" style="395" customWidth="1"/>
    <col min="1362" max="1362" width="5.7109375" style="395" customWidth="1"/>
    <col min="1363" max="1363" width="4.140625" style="395" customWidth="1"/>
    <col min="1364" max="1364" width="6.7109375" style="395" customWidth="1"/>
    <col min="1365" max="1365" width="8" style="395" customWidth="1"/>
    <col min="1366" max="1366" width="4.42578125" style="395" customWidth="1"/>
    <col min="1367" max="1367" width="3" style="395" customWidth="1"/>
    <col min="1368" max="1368" width="6" style="395" customWidth="1"/>
    <col min="1369" max="1369" width="5.7109375" style="395" customWidth="1"/>
    <col min="1370" max="1370" width="4.85546875" style="395" customWidth="1"/>
    <col min="1371" max="1371" width="6.42578125" style="395" customWidth="1"/>
    <col min="1372" max="1372" width="8.28515625" style="395" customWidth="1"/>
    <col min="1373" max="1373" width="5.140625" style="395" customWidth="1"/>
    <col min="1374" max="1374" width="7" style="395" customWidth="1"/>
    <col min="1375" max="1375" width="4.7109375" style="395" customWidth="1"/>
    <col min="1376" max="1376" width="3" style="395" customWidth="1"/>
    <col min="1377" max="1377" width="5.85546875" style="395" customWidth="1"/>
    <col min="1378" max="1378" width="5.5703125" style="395" customWidth="1"/>
    <col min="1379" max="1379" width="5.140625" style="395" customWidth="1"/>
    <col min="1380" max="1380" width="6.42578125" style="395" customWidth="1"/>
    <col min="1381" max="1381" width="8.140625" style="395" customWidth="1"/>
    <col min="1382" max="1382" width="4.7109375" style="395" customWidth="1"/>
    <col min="1383" max="1383" width="3" style="395" customWidth="1"/>
    <col min="1384" max="1385" width="6" style="395" customWidth="1"/>
    <col min="1386" max="1386" width="5" style="395" customWidth="1"/>
    <col min="1387" max="1387" width="6.42578125" style="395" customWidth="1"/>
    <col min="1388" max="1388" width="8.42578125" style="395" customWidth="1"/>
    <col min="1389" max="1389" width="5" style="395" customWidth="1"/>
    <col min="1390" max="1390" width="7" style="395" customWidth="1"/>
    <col min="1391" max="1393" width="4.7109375" style="395" customWidth="1"/>
    <col min="1394" max="1394" width="5.5703125" style="395" customWidth="1"/>
    <col min="1395" max="1395" width="4.7109375" style="395" customWidth="1"/>
    <col min="1396" max="1396" width="8.42578125" style="395" customWidth="1"/>
    <col min="1397" max="1398" width="5" style="395" customWidth="1"/>
    <col min="1399" max="1399" width="6.85546875" style="395" customWidth="1"/>
    <col min="1400" max="1400" width="6" style="395" customWidth="1"/>
    <col min="1401" max="1401" width="5" style="395" customWidth="1"/>
    <col min="1402" max="1402" width="6.42578125" style="395" customWidth="1"/>
    <col min="1403" max="1403" width="8.5703125" style="395" customWidth="1"/>
    <col min="1404" max="1404" width="5" style="395" customWidth="1"/>
    <col min="1405" max="1405" width="7" style="395" customWidth="1"/>
    <col min="1406" max="1406" width="6.7109375" style="395" customWidth="1"/>
    <col min="1407" max="1407" width="5.28515625" style="395" customWidth="1"/>
    <col min="1408" max="1411" width="6.7109375" style="395" customWidth="1"/>
    <col min="1412" max="1412" width="9" style="395" customWidth="1"/>
    <col min="1413" max="1414" width="5.7109375" style="395" customWidth="1"/>
    <col min="1415" max="1536" width="9.140625" style="395"/>
    <col min="1537" max="1537" width="5" style="395" customWidth="1"/>
    <col min="1538" max="1538" width="7" style="395" customWidth="1"/>
    <col min="1539" max="1539" width="5.5703125" style="395" customWidth="1"/>
    <col min="1540" max="1540" width="3.28515625" style="395" customWidth="1"/>
    <col min="1541" max="1541" width="7" style="395" customWidth="1"/>
    <col min="1542" max="1543" width="6.5703125" style="395" customWidth="1"/>
    <col min="1544" max="1544" width="8.85546875" style="395" customWidth="1"/>
    <col min="1545" max="1545" width="5.28515625" style="395" customWidth="1"/>
    <col min="1546" max="1546" width="4" style="395" customWidth="1"/>
    <col min="1547" max="1547" width="7" style="395" customWidth="1"/>
    <col min="1548" max="1548" width="6.7109375" style="395" customWidth="1"/>
    <col min="1549" max="1549" width="8.42578125" style="395" customWidth="1"/>
    <col min="1550" max="1550" width="9.42578125" style="395" customWidth="1"/>
    <col min="1551" max="1551" width="5.140625" style="395" customWidth="1"/>
    <col min="1552" max="1552" width="7" style="395" customWidth="1"/>
    <col min="1553" max="1553" width="4.42578125" style="395" customWidth="1"/>
    <col min="1554" max="1554" width="3.42578125" style="395" customWidth="1"/>
    <col min="1555" max="1555" width="6.140625" style="395" customWidth="1"/>
    <col min="1556" max="1556" width="5.5703125" style="395" customWidth="1"/>
    <col min="1557" max="1557" width="5.140625" style="395" customWidth="1"/>
    <col min="1558" max="1558" width="6.7109375" style="395" customWidth="1"/>
    <col min="1559" max="1559" width="8.42578125" style="395" customWidth="1"/>
    <col min="1560" max="1560" width="4.42578125" style="395" customWidth="1"/>
    <col min="1561" max="1561" width="3.28515625" style="395" customWidth="1"/>
    <col min="1562" max="1562" width="6.28515625" style="395" customWidth="1"/>
    <col min="1563" max="1563" width="5.7109375" style="395" customWidth="1"/>
    <col min="1564" max="1564" width="4.42578125" style="395" customWidth="1"/>
    <col min="1565" max="1565" width="6.7109375" style="395" customWidth="1"/>
    <col min="1566" max="1566" width="8.140625" style="395" customWidth="1"/>
    <col min="1567" max="1567" width="5.140625" style="395" customWidth="1"/>
    <col min="1568" max="1568" width="7" style="395" customWidth="1"/>
    <col min="1569" max="1569" width="5" style="395" customWidth="1"/>
    <col min="1570" max="1570" width="2.7109375" style="395" customWidth="1"/>
    <col min="1571" max="1571" width="5.7109375" style="395" customWidth="1"/>
    <col min="1572" max="1572" width="6.140625" style="395" customWidth="1"/>
    <col min="1573" max="1573" width="4.42578125" style="395" customWidth="1"/>
    <col min="1574" max="1574" width="9.85546875" style="395" customWidth="1"/>
    <col min="1575" max="1575" width="5" style="395" customWidth="1"/>
    <col min="1576" max="1576" width="3.140625" style="395" customWidth="1"/>
    <col min="1577" max="1577" width="5.7109375" style="395" customWidth="1"/>
    <col min="1578" max="1578" width="6.7109375" style="395" customWidth="1"/>
    <col min="1579" max="1579" width="5.42578125" style="395" customWidth="1"/>
    <col min="1580" max="1580" width="8.28515625" style="395" customWidth="1"/>
    <col min="1581" max="1581" width="9.85546875" style="395" customWidth="1"/>
    <col min="1582" max="1582" width="5.140625" style="395" customWidth="1"/>
    <col min="1583" max="1583" width="7" style="395" customWidth="1"/>
    <col min="1584" max="1584" width="6.7109375" style="395" customWidth="1"/>
    <col min="1585" max="1585" width="3" style="395" customWidth="1"/>
    <col min="1586" max="1586" width="5.85546875" style="395" customWidth="1"/>
    <col min="1587" max="1587" width="6.140625" style="395" customWidth="1"/>
    <col min="1588" max="1588" width="5.5703125" style="395" customWidth="1"/>
    <col min="1589" max="1589" width="9.28515625" style="395" customWidth="1"/>
    <col min="1590" max="1590" width="5.140625" style="395" customWidth="1"/>
    <col min="1591" max="1591" width="3.140625" style="395" customWidth="1"/>
    <col min="1592" max="1592" width="5.42578125" style="395" customWidth="1"/>
    <col min="1593" max="1593" width="6.140625" style="395" customWidth="1"/>
    <col min="1594" max="1594" width="5.42578125" style="395" customWidth="1"/>
    <col min="1595" max="1595" width="7" style="395" customWidth="1"/>
    <col min="1596" max="1596" width="9.5703125" style="395" customWidth="1"/>
    <col min="1597" max="1597" width="5.140625" style="395" customWidth="1"/>
    <col min="1598" max="1598" width="7" style="395" customWidth="1"/>
    <col min="1599" max="1599" width="4.85546875" style="395" customWidth="1"/>
    <col min="1600" max="1600" width="3.140625" style="395" customWidth="1"/>
    <col min="1601" max="1601" width="5.28515625" style="395" customWidth="1"/>
    <col min="1602" max="1602" width="6" style="395" customWidth="1"/>
    <col min="1603" max="1603" width="5" style="395" customWidth="1"/>
    <col min="1604" max="1604" width="6.140625" style="395" customWidth="1"/>
    <col min="1605" max="1605" width="7.85546875" style="395" customWidth="1"/>
    <col min="1606" max="1606" width="4.7109375" style="395" customWidth="1"/>
    <col min="1607" max="1607" width="3.42578125" style="395" customWidth="1"/>
    <col min="1608" max="1608" width="7.5703125" style="395" customWidth="1"/>
    <col min="1609" max="1609" width="6" style="395" customWidth="1"/>
    <col min="1610" max="1610" width="4.5703125" style="395" customWidth="1"/>
    <col min="1611" max="1611" width="6.140625" style="395" customWidth="1"/>
    <col min="1612" max="1612" width="8.140625" style="395" customWidth="1"/>
    <col min="1613" max="1613" width="5.140625" style="395" customWidth="1"/>
    <col min="1614" max="1614" width="7" style="395" customWidth="1"/>
    <col min="1615" max="1615" width="4.7109375" style="395" customWidth="1"/>
    <col min="1616" max="1616" width="4.42578125" style="395" customWidth="1"/>
    <col min="1617" max="1617" width="6.140625" style="395" customWidth="1"/>
    <col min="1618" max="1618" width="5.7109375" style="395" customWidth="1"/>
    <col min="1619" max="1619" width="4.140625" style="395" customWidth="1"/>
    <col min="1620" max="1620" width="6.7109375" style="395" customWidth="1"/>
    <col min="1621" max="1621" width="8" style="395" customWidth="1"/>
    <col min="1622" max="1622" width="4.42578125" style="395" customWidth="1"/>
    <col min="1623" max="1623" width="3" style="395" customWidth="1"/>
    <col min="1624" max="1624" width="6" style="395" customWidth="1"/>
    <col min="1625" max="1625" width="5.7109375" style="395" customWidth="1"/>
    <col min="1626" max="1626" width="4.85546875" style="395" customWidth="1"/>
    <col min="1627" max="1627" width="6.42578125" style="395" customWidth="1"/>
    <col min="1628" max="1628" width="8.28515625" style="395" customWidth="1"/>
    <col min="1629" max="1629" width="5.140625" style="395" customWidth="1"/>
    <col min="1630" max="1630" width="7" style="395" customWidth="1"/>
    <col min="1631" max="1631" width="4.7109375" style="395" customWidth="1"/>
    <col min="1632" max="1632" width="3" style="395" customWidth="1"/>
    <col min="1633" max="1633" width="5.85546875" style="395" customWidth="1"/>
    <col min="1634" max="1634" width="5.5703125" style="395" customWidth="1"/>
    <col min="1635" max="1635" width="5.140625" style="395" customWidth="1"/>
    <col min="1636" max="1636" width="6.42578125" style="395" customWidth="1"/>
    <col min="1637" max="1637" width="8.140625" style="395" customWidth="1"/>
    <col min="1638" max="1638" width="4.7109375" style="395" customWidth="1"/>
    <col min="1639" max="1639" width="3" style="395" customWidth="1"/>
    <col min="1640" max="1641" width="6" style="395" customWidth="1"/>
    <col min="1642" max="1642" width="5" style="395" customWidth="1"/>
    <col min="1643" max="1643" width="6.42578125" style="395" customWidth="1"/>
    <col min="1644" max="1644" width="8.42578125" style="395" customWidth="1"/>
    <col min="1645" max="1645" width="5" style="395" customWidth="1"/>
    <col min="1646" max="1646" width="7" style="395" customWidth="1"/>
    <col min="1647" max="1649" width="4.7109375" style="395" customWidth="1"/>
    <col min="1650" max="1650" width="5.5703125" style="395" customWidth="1"/>
    <col min="1651" max="1651" width="4.7109375" style="395" customWidth="1"/>
    <col min="1652" max="1652" width="8.42578125" style="395" customWidth="1"/>
    <col min="1653" max="1654" width="5" style="395" customWidth="1"/>
    <col min="1655" max="1655" width="6.85546875" style="395" customWidth="1"/>
    <col min="1656" max="1656" width="6" style="395" customWidth="1"/>
    <col min="1657" max="1657" width="5" style="395" customWidth="1"/>
    <col min="1658" max="1658" width="6.42578125" style="395" customWidth="1"/>
    <col min="1659" max="1659" width="8.5703125" style="395" customWidth="1"/>
    <col min="1660" max="1660" width="5" style="395" customWidth="1"/>
    <col min="1661" max="1661" width="7" style="395" customWidth="1"/>
    <col min="1662" max="1662" width="6.7109375" style="395" customWidth="1"/>
    <col min="1663" max="1663" width="5.28515625" style="395" customWidth="1"/>
    <col min="1664" max="1667" width="6.7109375" style="395" customWidth="1"/>
    <col min="1668" max="1668" width="9" style="395" customWidth="1"/>
    <col min="1669" max="1670" width="5.7109375" style="395" customWidth="1"/>
    <col min="1671" max="1792" width="9.140625" style="395"/>
    <col min="1793" max="1793" width="5" style="395" customWidth="1"/>
    <col min="1794" max="1794" width="7" style="395" customWidth="1"/>
    <col min="1795" max="1795" width="5.5703125" style="395" customWidth="1"/>
    <col min="1796" max="1796" width="3.28515625" style="395" customWidth="1"/>
    <col min="1797" max="1797" width="7" style="395" customWidth="1"/>
    <col min="1798" max="1799" width="6.5703125" style="395" customWidth="1"/>
    <col min="1800" max="1800" width="8.85546875" style="395" customWidth="1"/>
    <col min="1801" max="1801" width="5.28515625" style="395" customWidth="1"/>
    <col min="1802" max="1802" width="4" style="395" customWidth="1"/>
    <col min="1803" max="1803" width="7" style="395" customWidth="1"/>
    <col min="1804" max="1804" width="6.7109375" style="395" customWidth="1"/>
    <col min="1805" max="1805" width="8.42578125" style="395" customWidth="1"/>
    <col min="1806" max="1806" width="9.42578125" style="395" customWidth="1"/>
    <col min="1807" max="1807" width="5.140625" style="395" customWidth="1"/>
    <col min="1808" max="1808" width="7" style="395" customWidth="1"/>
    <col min="1809" max="1809" width="4.42578125" style="395" customWidth="1"/>
    <col min="1810" max="1810" width="3.42578125" style="395" customWidth="1"/>
    <col min="1811" max="1811" width="6.140625" style="395" customWidth="1"/>
    <col min="1812" max="1812" width="5.5703125" style="395" customWidth="1"/>
    <col min="1813" max="1813" width="5.140625" style="395" customWidth="1"/>
    <col min="1814" max="1814" width="6.7109375" style="395" customWidth="1"/>
    <col min="1815" max="1815" width="8.42578125" style="395" customWidth="1"/>
    <col min="1816" max="1816" width="4.42578125" style="395" customWidth="1"/>
    <col min="1817" max="1817" width="3.28515625" style="395" customWidth="1"/>
    <col min="1818" max="1818" width="6.28515625" style="395" customWidth="1"/>
    <col min="1819" max="1819" width="5.7109375" style="395" customWidth="1"/>
    <col min="1820" max="1820" width="4.42578125" style="395" customWidth="1"/>
    <col min="1821" max="1821" width="6.7109375" style="395" customWidth="1"/>
    <col min="1822" max="1822" width="8.140625" style="395" customWidth="1"/>
    <col min="1823" max="1823" width="5.140625" style="395" customWidth="1"/>
    <col min="1824" max="1824" width="7" style="395" customWidth="1"/>
    <col min="1825" max="1825" width="5" style="395" customWidth="1"/>
    <col min="1826" max="1826" width="2.7109375" style="395" customWidth="1"/>
    <col min="1827" max="1827" width="5.7109375" style="395" customWidth="1"/>
    <col min="1828" max="1828" width="6.140625" style="395" customWidth="1"/>
    <col min="1829" max="1829" width="4.42578125" style="395" customWidth="1"/>
    <col min="1830" max="1830" width="9.85546875" style="395" customWidth="1"/>
    <col min="1831" max="1831" width="5" style="395" customWidth="1"/>
    <col min="1832" max="1832" width="3.140625" style="395" customWidth="1"/>
    <col min="1833" max="1833" width="5.7109375" style="395" customWidth="1"/>
    <col min="1834" max="1834" width="6.7109375" style="395" customWidth="1"/>
    <col min="1835" max="1835" width="5.42578125" style="395" customWidth="1"/>
    <col min="1836" max="1836" width="8.28515625" style="395" customWidth="1"/>
    <col min="1837" max="1837" width="9.85546875" style="395" customWidth="1"/>
    <col min="1838" max="1838" width="5.140625" style="395" customWidth="1"/>
    <col min="1839" max="1839" width="7" style="395" customWidth="1"/>
    <col min="1840" max="1840" width="6.7109375" style="395" customWidth="1"/>
    <col min="1841" max="1841" width="3" style="395" customWidth="1"/>
    <col min="1842" max="1842" width="5.85546875" style="395" customWidth="1"/>
    <col min="1843" max="1843" width="6.140625" style="395" customWidth="1"/>
    <col min="1844" max="1844" width="5.5703125" style="395" customWidth="1"/>
    <col min="1845" max="1845" width="9.28515625" style="395" customWidth="1"/>
    <col min="1846" max="1846" width="5.140625" style="395" customWidth="1"/>
    <col min="1847" max="1847" width="3.140625" style="395" customWidth="1"/>
    <col min="1848" max="1848" width="5.42578125" style="395" customWidth="1"/>
    <col min="1849" max="1849" width="6.140625" style="395" customWidth="1"/>
    <col min="1850" max="1850" width="5.42578125" style="395" customWidth="1"/>
    <col min="1851" max="1851" width="7" style="395" customWidth="1"/>
    <col min="1852" max="1852" width="9.5703125" style="395" customWidth="1"/>
    <col min="1853" max="1853" width="5.140625" style="395" customWidth="1"/>
    <col min="1854" max="1854" width="7" style="395" customWidth="1"/>
    <col min="1855" max="1855" width="4.85546875" style="395" customWidth="1"/>
    <col min="1856" max="1856" width="3.140625" style="395" customWidth="1"/>
    <col min="1857" max="1857" width="5.28515625" style="395" customWidth="1"/>
    <col min="1858" max="1858" width="6" style="395" customWidth="1"/>
    <col min="1859" max="1859" width="5" style="395" customWidth="1"/>
    <col min="1860" max="1860" width="6.140625" style="395" customWidth="1"/>
    <col min="1861" max="1861" width="7.85546875" style="395" customWidth="1"/>
    <col min="1862" max="1862" width="4.7109375" style="395" customWidth="1"/>
    <col min="1863" max="1863" width="3.42578125" style="395" customWidth="1"/>
    <col min="1864" max="1864" width="7.5703125" style="395" customWidth="1"/>
    <col min="1865" max="1865" width="6" style="395" customWidth="1"/>
    <col min="1866" max="1866" width="4.5703125" style="395" customWidth="1"/>
    <col min="1867" max="1867" width="6.140625" style="395" customWidth="1"/>
    <col min="1868" max="1868" width="8.140625" style="395" customWidth="1"/>
    <col min="1869" max="1869" width="5.140625" style="395" customWidth="1"/>
    <col min="1870" max="1870" width="7" style="395" customWidth="1"/>
    <col min="1871" max="1871" width="4.7109375" style="395" customWidth="1"/>
    <col min="1872" max="1872" width="4.42578125" style="395" customWidth="1"/>
    <col min="1873" max="1873" width="6.140625" style="395" customWidth="1"/>
    <col min="1874" max="1874" width="5.7109375" style="395" customWidth="1"/>
    <col min="1875" max="1875" width="4.140625" style="395" customWidth="1"/>
    <col min="1876" max="1876" width="6.7109375" style="395" customWidth="1"/>
    <col min="1877" max="1877" width="8" style="395" customWidth="1"/>
    <col min="1878" max="1878" width="4.42578125" style="395" customWidth="1"/>
    <col min="1879" max="1879" width="3" style="395" customWidth="1"/>
    <col min="1880" max="1880" width="6" style="395" customWidth="1"/>
    <col min="1881" max="1881" width="5.7109375" style="395" customWidth="1"/>
    <col min="1882" max="1882" width="4.85546875" style="395" customWidth="1"/>
    <col min="1883" max="1883" width="6.42578125" style="395" customWidth="1"/>
    <col min="1884" max="1884" width="8.28515625" style="395" customWidth="1"/>
    <col min="1885" max="1885" width="5.140625" style="395" customWidth="1"/>
    <col min="1886" max="1886" width="7" style="395" customWidth="1"/>
    <col min="1887" max="1887" width="4.7109375" style="395" customWidth="1"/>
    <col min="1888" max="1888" width="3" style="395" customWidth="1"/>
    <col min="1889" max="1889" width="5.85546875" style="395" customWidth="1"/>
    <col min="1890" max="1890" width="5.5703125" style="395" customWidth="1"/>
    <col min="1891" max="1891" width="5.140625" style="395" customWidth="1"/>
    <col min="1892" max="1892" width="6.42578125" style="395" customWidth="1"/>
    <col min="1893" max="1893" width="8.140625" style="395" customWidth="1"/>
    <col min="1894" max="1894" width="4.7109375" style="395" customWidth="1"/>
    <col min="1895" max="1895" width="3" style="395" customWidth="1"/>
    <col min="1896" max="1897" width="6" style="395" customWidth="1"/>
    <col min="1898" max="1898" width="5" style="395" customWidth="1"/>
    <col min="1899" max="1899" width="6.42578125" style="395" customWidth="1"/>
    <col min="1900" max="1900" width="8.42578125" style="395" customWidth="1"/>
    <col min="1901" max="1901" width="5" style="395" customWidth="1"/>
    <col min="1902" max="1902" width="7" style="395" customWidth="1"/>
    <col min="1903" max="1905" width="4.7109375" style="395" customWidth="1"/>
    <col min="1906" max="1906" width="5.5703125" style="395" customWidth="1"/>
    <col min="1907" max="1907" width="4.7109375" style="395" customWidth="1"/>
    <col min="1908" max="1908" width="8.42578125" style="395" customWidth="1"/>
    <col min="1909" max="1910" width="5" style="395" customWidth="1"/>
    <col min="1911" max="1911" width="6.85546875" style="395" customWidth="1"/>
    <col min="1912" max="1912" width="6" style="395" customWidth="1"/>
    <col min="1913" max="1913" width="5" style="395" customWidth="1"/>
    <col min="1914" max="1914" width="6.42578125" style="395" customWidth="1"/>
    <col min="1915" max="1915" width="8.5703125" style="395" customWidth="1"/>
    <col min="1916" max="1916" width="5" style="395" customWidth="1"/>
    <col min="1917" max="1917" width="7" style="395" customWidth="1"/>
    <col min="1918" max="1918" width="6.7109375" style="395" customWidth="1"/>
    <col min="1919" max="1919" width="5.28515625" style="395" customWidth="1"/>
    <col min="1920" max="1923" width="6.7109375" style="395" customWidth="1"/>
    <col min="1924" max="1924" width="9" style="395" customWidth="1"/>
    <col min="1925" max="1926" width="5.7109375" style="395" customWidth="1"/>
    <col min="1927" max="2048" width="9.140625" style="395"/>
    <col min="2049" max="2049" width="5" style="395" customWidth="1"/>
    <col min="2050" max="2050" width="7" style="395" customWidth="1"/>
    <col min="2051" max="2051" width="5.5703125" style="395" customWidth="1"/>
    <col min="2052" max="2052" width="3.28515625" style="395" customWidth="1"/>
    <col min="2053" max="2053" width="7" style="395" customWidth="1"/>
    <col min="2054" max="2055" width="6.5703125" style="395" customWidth="1"/>
    <col min="2056" max="2056" width="8.85546875" style="395" customWidth="1"/>
    <col min="2057" max="2057" width="5.28515625" style="395" customWidth="1"/>
    <col min="2058" max="2058" width="4" style="395" customWidth="1"/>
    <col min="2059" max="2059" width="7" style="395" customWidth="1"/>
    <col min="2060" max="2060" width="6.7109375" style="395" customWidth="1"/>
    <col min="2061" max="2061" width="8.42578125" style="395" customWidth="1"/>
    <col min="2062" max="2062" width="9.42578125" style="395" customWidth="1"/>
    <col min="2063" max="2063" width="5.140625" style="395" customWidth="1"/>
    <col min="2064" max="2064" width="7" style="395" customWidth="1"/>
    <col min="2065" max="2065" width="4.42578125" style="395" customWidth="1"/>
    <col min="2066" max="2066" width="3.42578125" style="395" customWidth="1"/>
    <col min="2067" max="2067" width="6.140625" style="395" customWidth="1"/>
    <col min="2068" max="2068" width="5.5703125" style="395" customWidth="1"/>
    <col min="2069" max="2069" width="5.140625" style="395" customWidth="1"/>
    <col min="2070" max="2070" width="6.7109375" style="395" customWidth="1"/>
    <col min="2071" max="2071" width="8.42578125" style="395" customWidth="1"/>
    <col min="2072" max="2072" width="4.42578125" style="395" customWidth="1"/>
    <col min="2073" max="2073" width="3.28515625" style="395" customWidth="1"/>
    <col min="2074" max="2074" width="6.28515625" style="395" customWidth="1"/>
    <col min="2075" max="2075" width="5.7109375" style="395" customWidth="1"/>
    <col min="2076" max="2076" width="4.42578125" style="395" customWidth="1"/>
    <col min="2077" max="2077" width="6.7109375" style="395" customWidth="1"/>
    <col min="2078" max="2078" width="8.140625" style="395" customWidth="1"/>
    <col min="2079" max="2079" width="5.140625" style="395" customWidth="1"/>
    <col min="2080" max="2080" width="7" style="395" customWidth="1"/>
    <col min="2081" max="2081" width="5" style="395" customWidth="1"/>
    <col min="2082" max="2082" width="2.7109375" style="395" customWidth="1"/>
    <col min="2083" max="2083" width="5.7109375" style="395" customWidth="1"/>
    <col min="2084" max="2084" width="6.140625" style="395" customWidth="1"/>
    <col min="2085" max="2085" width="4.42578125" style="395" customWidth="1"/>
    <col min="2086" max="2086" width="9.85546875" style="395" customWidth="1"/>
    <col min="2087" max="2087" width="5" style="395" customWidth="1"/>
    <col min="2088" max="2088" width="3.140625" style="395" customWidth="1"/>
    <col min="2089" max="2089" width="5.7109375" style="395" customWidth="1"/>
    <col min="2090" max="2090" width="6.7109375" style="395" customWidth="1"/>
    <col min="2091" max="2091" width="5.42578125" style="395" customWidth="1"/>
    <col min="2092" max="2092" width="8.28515625" style="395" customWidth="1"/>
    <col min="2093" max="2093" width="9.85546875" style="395" customWidth="1"/>
    <col min="2094" max="2094" width="5.140625" style="395" customWidth="1"/>
    <col min="2095" max="2095" width="7" style="395" customWidth="1"/>
    <col min="2096" max="2096" width="6.7109375" style="395" customWidth="1"/>
    <col min="2097" max="2097" width="3" style="395" customWidth="1"/>
    <col min="2098" max="2098" width="5.85546875" style="395" customWidth="1"/>
    <col min="2099" max="2099" width="6.140625" style="395" customWidth="1"/>
    <col min="2100" max="2100" width="5.5703125" style="395" customWidth="1"/>
    <col min="2101" max="2101" width="9.28515625" style="395" customWidth="1"/>
    <col min="2102" max="2102" width="5.140625" style="395" customWidth="1"/>
    <col min="2103" max="2103" width="3.140625" style="395" customWidth="1"/>
    <col min="2104" max="2104" width="5.42578125" style="395" customWidth="1"/>
    <col min="2105" max="2105" width="6.140625" style="395" customWidth="1"/>
    <col min="2106" max="2106" width="5.42578125" style="395" customWidth="1"/>
    <col min="2107" max="2107" width="7" style="395" customWidth="1"/>
    <col min="2108" max="2108" width="9.5703125" style="395" customWidth="1"/>
    <col min="2109" max="2109" width="5.140625" style="395" customWidth="1"/>
    <col min="2110" max="2110" width="7" style="395" customWidth="1"/>
    <col min="2111" max="2111" width="4.85546875" style="395" customWidth="1"/>
    <col min="2112" max="2112" width="3.140625" style="395" customWidth="1"/>
    <col min="2113" max="2113" width="5.28515625" style="395" customWidth="1"/>
    <col min="2114" max="2114" width="6" style="395" customWidth="1"/>
    <col min="2115" max="2115" width="5" style="395" customWidth="1"/>
    <col min="2116" max="2116" width="6.140625" style="395" customWidth="1"/>
    <col min="2117" max="2117" width="7.85546875" style="395" customWidth="1"/>
    <col min="2118" max="2118" width="4.7109375" style="395" customWidth="1"/>
    <col min="2119" max="2119" width="3.42578125" style="395" customWidth="1"/>
    <col min="2120" max="2120" width="7.5703125" style="395" customWidth="1"/>
    <col min="2121" max="2121" width="6" style="395" customWidth="1"/>
    <col min="2122" max="2122" width="4.5703125" style="395" customWidth="1"/>
    <col min="2123" max="2123" width="6.140625" style="395" customWidth="1"/>
    <col min="2124" max="2124" width="8.140625" style="395" customWidth="1"/>
    <col min="2125" max="2125" width="5.140625" style="395" customWidth="1"/>
    <col min="2126" max="2126" width="7" style="395" customWidth="1"/>
    <col min="2127" max="2127" width="4.7109375" style="395" customWidth="1"/>
    <col min="2128" max="2128" width="4.42578125" style="395" customWidth="1"/>
    <col min="2129" max="2129" width="6.140625" style="395" customWidth="1"/>
    <col min="2130" max="2130" width="5.7109375" style="395" customWidth="1"/>
    <col min="2131" max="2131" width="4.140625" style="395" customWidth="1"/>
    <col min="2132" max="2132" width="6.7109375" style="395" customWidth="1"/>
    <col min="2133" max="2133" width="8" style="395" customWidth="1"/>
    <col min="2134" max="2134" width="4.42578125" style="395" customWidth="1"/>
    <col min="2135" max="2135" width="3" style="395" customWidth="1"/>
    <col min="2136" max="2136" width="6" style="395" customWidth="1"/>
    <col min="2137" max="2137" width="5.7109375" style="395" customWidth="1"/>
    <col min="2138" max="2138" width="4.85546875" style="395" customWidth="1"/>
    <col min="2139" max="2139" width="6.42578125" style="395" customWidth="1"/>
    <col min="2140" max="2140" width="8.28515625" style="395" customWidth="1"/>
    <col min="2141" max="2141" width="5.140625" style="395" customWidth="1"/>
    <col min="2142" max="2142" width="7" style="395" customWidth="1"/>
    <col min="2143" max="2143" width="4.7109375" style="395" customWidth="1"/>
    <col min="2144" max="2144" width="3" style="395" customWidth="1"/>
    <col min="2145" max="2145" width="5.85546875" style="395" customWidth="1"/>
    <col min="2146" max="2146" width="5.5703125" style="395" customWidth="1"/>
    <col min="2147" max="2147" width="5.140625" style="395" customWidth="1"/>
    <col min="2148" max="2148" width="6.42578125" style="395" customWidth="1"/>
    <col min="2149" max="2149" width="8.140625" style="395" customWidth="1"/>
    <col min="2150" max="2150" width="4.7109375" style="395" customWidth="1"/>
    <col min="2151" max="2151" width="3" style="395" customWidth="1"/>
    <col min="2152" max="2153" width="6" style="395" customWidth="1"/>
    <col min="2154" max="2154" width="5" style="395" customWidth="1"/>
    <col min="2155" max="2155" width="6.42578125" style="395" customWidth="1"/>
    <col min="2156" max="2156" width="8.42578125" style="395" customWidth="1"/>
    <col min="2157" max="2157" width="5" style="395" customWidth="1"/>
    <col min="2158" max="2158" width="7" style="395" customWidth="1"/>
    <col min="2159" max="2161" width="4.7109375" style="395" customWidth="1"/>
    <col min="2162" max="2162" width="5.5703125" style="395" customWidth="1"/>
    <col min="2163" max="2163" width="4.7109375" style="395" customWidth="1"/>
    <col min="2164" max="2164" width="8.42578125" style="395" customWidth="1"/>
    <col min="2165" max="2166" width="5" style="395" customWidth="1"/>
    <col min="2167" max="2167" width="6.85546875" style="395" customWidth="1"/>
    <col min="2168" max="2168" width="6" style="395" customWidth="1"/>
    <col min="2169" max="2169" width="5" style="395" customWidth="1"/>
    <col min="2170" max="2170" width="6.42578125" style="395" customWidth="1"/>
    <col min="2171" max="2171" width="8.5703125" style="395" customWidth="1"/>
    <col min="2172" max="2172" width="5" style="395" customWidth="1"/>
    <col min="2173" max="2173" width="7" style="395" customWidth="1"/>
    <col min="2174" max="2174" width="6.7109375" style="395" customWidth="1"/>
    <col min="2175" max="2175" width="5.28515625" style="395" customWidth="1"/>
    <col min="2176" max="2179" width="6.7109375" style="395" customWidth="1"/>
    <col min="2180" max="2180" width="9" style="395" customWidth="1"/>
    <col min="2181" max="2182" width="5.7109375" style="395" customWidth="1"/>
    <col min="2183" max="2304" width="9.140625" style="395"/>
    <col min="2305" max="2305" width="5" style="395" customWidth="1"/>
    <col min="2306" max="2306" width="7" style="395" customWidth="1"/>
    <col min="2307" max="2307" width="5.5703125" style="395" customWidth="1"/>
    <col min="2308" max="2308" width="3.28515625" style="395" customWidth="1"/>
    <col min="2309" max="2309" width="7" style="395" customWidth="1"/>
    <col min="2310" max="2311" width="6.5703125" style="395" customWidth="1"/>
    <col min="2312" max="2312" width="8.85546875" style="395" customWidth="1"/>
    <col min="2313" max="2313" width="5.28515625" style="395" customWidth="1"/>
    <col min="2314" max="2314" width="4" style="395" customWidth="1"/>
    <col min="2315" max="2315" width="7" style="395" customWidth="1"/>
    <col min="2316" max="2316" width="6.7109375" style="395" customWidth="1"/>
    <col min="2317" max="2317" width="8.42578125" style="395" customWidth="1"/>
    <col min="2318" max="2318" width="9.42578125" style="395" customWidth="1"/>
    <col min="2319" max="2319" width="5.140625" style="395" customWidth="1"/>
    <col min="2320" max="2320" width="7" style="395" customWidth="1"/>
    <col min="2321" max="2321" width="4.42578125" style="395" customWidth="1"/>
    <col min="2322" max="2322" width="3.42578125" style="395" customWidth="1"/>
    <col min="2323" max="2323" width="6.140625" style="395" customWidth="1"/>
    <col min="2324" max="2324" width="5.5703125" style="395" customWidth="1"/>
    <col min="2325" max="2325" width="5.140625" style="395" customWidth="1"/>
    <col min="2326" max="2326" width="6.7109375" style="395" customWidth="1"/>
    <col min="2327" max="2327" width="8.42578125" style="395" customWidth="1"/>
    <col min="2328" max="2328" width="4.42578125" style="395" customWidth="1"/>
    <col min="2329" max="2329" width="3.28515625" style="395" customWidth="1"/>
    <col min="2330" max="2330" width="6.28515625" style="395" customWidth="1"/>
    <col min="2331" max="2331" width="5.7109375" style="395" customWidth="1"/>
    <col min="2332" max="2332" width="4.42578125" style="395" customWidth="1"/>
    <col min="2333" max="2333" width="6.7109375" style="395" customWidth="1"/>
    <col min="2334" max="2334" width="8.140625" style="395" customWidth="1"/>
    <col min="2335" max="2335" width="5.140625" style="395" customWidth="1"/>
    <col min="2336" max="2336" width="7" style="395" customWidth="1"/>
    <col min="2337" max="2337" width="5" style="395" customWidth="1"/>
    <col min="2338" max="2338" width="2.7109375" style="395" customWidth="1"/>
    <col min="2339" max="2339" width="5.7109375" style="395" customWidth="1"/>
    <col min="2340" max="2340" width="6.140625" style="395" customWidth="1"/>
    <col min="2341" max="2341" width="4.42578125" style="395" customWidth="1"/>
    <col min="2342" max="2342" width="9.85546875" style="395" customWidth="1"/>
    <col min="2343" max="2343" width="5" style="395" customWidth="1"/>
    <col min="2344" max="2344" width="3.140625" style="395" customWidth="1"/>
    <col min="2345" max="2345" width="5.7109375" style="395" customWidth="1"/>
    <col min="2346" max="2346" width="6.7109375" style="395" customWidth="1"/>
    <col min="2347" max="2347" width="5.42578125" style="395" customWidth="1"/>
    <col min="2348" max="2348" width="8.28515625" style="395" customWidth="1"/>
    <col min="2349" max="2349" width="9.85546875" style="395" customWidth="1"/>
    <col min="2350" max="2350" width="5.140625" style="395" customWidth="1"/>
    <col min="2351" max="2351" width="7" style="395" customWidth="1"/>
    <col min="2352" max="2352" width="6.7109375" style="395" customWidth="1"/>
    <col min="2353" max="2353" width="3" style="395" customWidth="1"/>
    <col min="2354" max="2354" width="5.85546875" style="395" customWidth="1"/>
    <col min="2355" max="2355" width="6.140625" style="395" customWidth="1"/>
    <col min="2356" max="2356" width="5.5703125" style="395" customWidth="1"/>
    <col min="2357" max="2357" width="9.28515625" style="395" customWidth="1"/>
    <col min="2358" max="2358" width="5.140625" style="395" customWidth="1"/>
    <col min="2359" max="2359" width="3.140625" style="395" customWidth="1"/>
    <col min="2360" max="2360" width="5.42578125" style="395" customWidth="1"/>
    <col min="2361" max="2361" width="6.140625" style="395" customWidth="1"/>
    <col min="2362" max="2362" width="5.42578125" style="395" customWidth="1"/>
    <col min="2363" max="2363" width="7" style="395" customWidth="1"/>
    <col min="2364" max="2364" width="9.5703125" style="395" customWidth="1"/>
    <col min="2365" max="2365" width="5.140625" style="395" customWidth="1"/>
    <col min="2366" max="2366" width="7" style="395" customWidth="1"/>
    <col min="2367" max="2367" width="4.85546875" style="395" customWidth="1"/>
    <col min="2368" max="2368" width="3.140625" style="395" customWidth="1"/>
    <col min="2369" max="2369" width="5.28515625" style="395" customWidth="1"/>
    <col min="2370" max="2370" width="6" style="395" customWidth="1"/>
    <col min="2371" max="2371" width="5" style="395" customWidth="1"/>
    <col min="2372" max="2372" width="6.140625" style="395" customWidth="1"/>
    <col min="2373" max="2373" width="7.85546875" style="395" customWidth="1"/>
    <col min="2374" max="2374" width="4.7109375" style="395" customWidth="1"/>
    <col min="2375" max="2375" width="3.42578125" style="395" customWidth="1"/>
    <col min="2376" max="2376" width="7.5703125" style="395" customWidth="1"/>
    <col min="2377" max="2377" width="6" style="395" customWidth="1"/>
    <col min="2378" max="2378" width="4.5703125" style="395" customWidth="1"/>
    <col min="2379" max="2379" width="6.140625" style="395" customWidth="1"/>
    <col min="2380" max="2380" width="8.140625" style="395" customWidth="1"/>
    <col min="2381" max="2381" width="5.140625" style="395" customWidth="1"/>
    <col min="2382" max="2382" width="7" style="395" customWidth="1"/>
    <col min="2383" max="2383" width="4.7109375" style="395" customWidth="1"/>
    <col min="2384" max="2384" width="4.42578125" style="395" customWidth="1"/>
    <col min="2385" max="2385" width="6.140625" style="395" customWidth="1"/>
    <col min="2386" max="2386" width="5.7109375" style="395" customWidth="1"/>
    <col min="2387" max="2387" width="4.140625" style="395" customWidth="1"/>
    <col min="2388" max="2388" width="6.7109375" style="395" customWidth="1"/>
    <col min="2389" max="2389" width="8" style="395" customWidth="1"/>
    <col min="2390" max="2390" width="4.42578125" style="395" customWidth="1"/>
    <col min="2391" max="2391" width="3" style="395" customWidth="1"/>
    <col min="2392" max="2392" width="6" style="395" customWidth="1"/>
    <col min="2393" max="2393" width="5.7109375" style="395" customWidth="1"/>
    <col min="2394" max="2394" width="4.85546875" style="395" customWidth="1"/>
    <col min="2395" max="2395" width="6.42578125" style="395" customWidth="1"/>
    <col min="2396" max="2396" width="8.28515625" style="395" customWidth="1"/>
    <col min="2397" max="2397" width="5.140625" style="395" customWidth="1"/>
    <col min="2398" max="2398" width="7" style="395" customWidth="1"/>
    <col min="2399" max="2399" width="4.7109375" style="395" customWidth="1"/>
    <col min="2400" max="2400" width="3" style="395" customWidth="1"/>
    <col min="2401" max="2401" width="5.85546875" style="395" customWidth="1"/>
    <col min="2402" max="2402" width="5.5703125" style="395" customWidth="1"/>
    <col min="2403" max="2403" width="5.140625" style="395" customWidth="1"/>
    <col min="2404" max="2404" width="6.42578125" style="395" customWidth="1"/>
    <col min="2405" max="2405" width="8.140625" style="395" customWidth="1"/>
    <col min="2406" max="2406" width="4.7109375" style="395" customWidth="1"/>
    <col min="2407" max="2407" width="3" style="395" customWidth="1"/>
    <col min="2408" max="2409" width="6" style="395" customWidth="1"/>
    <col min="2410" max="2410" width="5" style="395" customWidth="1"/>
    <col min="2411" max="2411" width="6.42578125" style="395" customWidth="1"/>
    <col min="2412" max="2412" width="8.42578125" style="395" customWidth="1"/>
    <col min="2413" max="2413" width="5" style="395" customWidth="1"/>
    <col min="2414" max="2414" width="7" style="395" customWidth="1"/>
    <col min="2415" max="2417" width="4.7109375" style="395" customWidth="1"/>
    <col min="2418" max="2418" width="5.5703125" style="395" customWidth="1"/>
    <col min="2419" max="2419" width="4.7109375" style="395" customWidth="1"/>
    <col min="2420" max="2420" width="8.42578125" style="395" customWidth="1"/>
    <col min="2421" max="2422" width="5" style="395" customWidth="1"/>
    <col min="2423" max="2423" width="6.85546875" style="395" customWidth="1"/>
    <col min="2424" max="2424" width="6" style="395" customWidth="1"/>
    <col min="2425" max="2425" width="5" style="395" customWidth="1"/>
    <col min="2426" max="2426" width="6.42578125" style="395" customWidth="1"/>
    <col min="2427" max="2427" width="8.5703125" style="395" customWidth="1"/>
    <col min="2428" max="2428" width="5" style="395" customWidth="1"/>
    <col min="2429" max="2429" width="7" style="395" customWidth="1"/>
    <col min="2430" max="2430" width="6.7109375" style="395" customWidth="1"/>
    <col min="2431" max="2431" width="5.28515625" style="395" customWidth="1"/>
    <col min="2432" max="2435" width="6.7109375" style="395" customWidth="1"/>
    <col min="2436" max="2436" width="9" style="395" customWidth="1"/>
    <col min="2437" max="2438" width="5.7109375" style="395" customWidth="1"/>
    <col min="2439" max="2560" width="9.140625" style="395"/>
    <col min="2561" max="2561" width="5" style="395" customWidth="1"/>
    <col min="2562" max="2562" width="7" style="395" customWidth="1"/>
    <col min="2563" max="2563" width="5.5703125" style="395" customWidth="1"/>
    <col min="2564" max="2564" width="3.28515625" style="395" customWidth="1"/>
    <col min="2565" max="2565" width="7" style="395" customWidth="1"/>
    <col min="2566" max="2567" width="6.5703125" style="395" customWidth="1"/>
    <col min="2568" max="2568" width="8.85546875" style="395" customWidth="1"/>
    <col min="2569" max="2569" width="5.28515625" style="395" customWidth="1"/>
    <col min="2570" max="2570" width="4" style="395" customWidth="1"/>
    <col min="2571" max="2571" width="7" style="395" customWidth="1"/>
    <col min="2572" max="2572" width="6.7109375" style="395" customWidth="1"/>
    <col min="2573" max="2573" width="8.42578125" style="395" customWidth="1"/>
    <col min="2574" max="2574" width="9.42578125" style="395" customWidth="1"/>
    <col min="2575" max="2575" width="5.140625" style="395" customWidth="1"/>
    <col min="2576" max="2576" width="7" style="395" customWidth="1"/>
    <col min="2577" max="2577" width="4.42578125" style="395" customWidth="1"/>
    <col min="2578" max="2578" width="3.42578125" style="395" customWidth="1"/>
    <col min="2579" max="2579" width="6.140625" style="395" customWidth="1"/>
    <col min="2580" max="2580" width="5.5703125" style="395" customWidth="1"/>
    <col min="2581" max="2581" width="5.140625" style="395" customWidth="1"/>
    <col min="2582" max="2582" width="6.7109375" style="395" customWidth="1"/>
    <col min="2583" max="2583" width="8.42578125" style="395" customWidth="1"/>
    <col min="2584" max="2584" width="4.42578125" style="395" customWidth="1"/>
    <col min="2585" max="2585" width="3.28515625" style="395" customWidth="1"/>
    <col min="2586" max="2586" width="6.28515625" style="395" customWidth="1"/>
    <col min="2587" max="2587" width="5.7109375" style="395" customWidth="1"/>
    <col min="2588" max="2588" width="4.42578125" style="395" customWidth="1"/>
    <col min="2589" max="2589" width="6.7109375" style="395" customWidth="1"/>
    <col min="2590" max="2590" width="8.140625" style="395" customWidth="1"/>
    <col min="2591" max="2591" width="5.140625" style="395" customWidth="1"/>
    <col min="2592" max="2592" width="7" style="395" customWidth="1"/>
    <col min="2593" max="2593" width="5" style="395" customWidth="1"/>
    <col min="2594" max="2594" width="2.7109375" style="395" customWidth="1"/>
    <col min="2595" max="2595" width="5.7109375" style="395" customWidth="1"/>
    <col min="2596" max="2596" width="6.140625" style="395" customWidth="1"/>
    <col min="2597" max="2597" width="4.42578125" style="395" customWidth="1"/>
    <col min="2598" max="2598" width="9.85546875" style="395" customWidth="1"/>
    <col min="2599" max="2599" width="5" style="395" customWidth="1"/>
    <col min="2600" max="2600" width="3.140625" style="395" customWidth="1"/>
    <col min="2601" max="2601" width="5.7109375" style="395" customWidth="1"/>
    <col min="2602" max="2602" width="6.7109375" style="395" customWidth="1"/>
    <col min="2603" max="2603" width="5.42578125" style="395" customWidth="1"/>
    <col min="2604" max="2604" width="8.28515625" style="395" customWidth="1"/>
    <col min="2605" max="2605" width="9.85546875" style="395" customWidth="1"/>
    <col min="2606" max="2606" width="5.140625" style="395" customWidth="1"/>
    <col min="2607" max="2607" width="7" style="395" customWidth="1"/>
    <col min="2608" max="2608" width="6.7109375" style="395" customWidth="1"/>
    <col min="2609" max="2609" width="3" style="395" customWidth="1"/>
    <col min="2610" max="2610" width="5.85546875" style="395" customWidth="1"/>
    <col min="2611" max="2611" width="6.140625" style="395" customWidth="1"/>
    <col min="2612" max="2612" width="5.5703125" style="395" customWidth="1"/>
    <col min="2613" max="2613" width="9.28515625" style="395" customWidth="1"/>
    <col min="2614" max="2614" width="5.140625" style="395" customWidth="1"/>
    <col min="2615" max="2615" width="3.140625" style="395" customWidth="1"/>
    <col min="2616" max="2616" width="5.42578125" style="395" customWidth="1"/>
    <col min="2617" max="2617" width="6.140625" style="395" customWidth="1"/>
    <col min="2618" max="2618" width="5.42578125" style="395" customWidth="1"/>
    <col min="2619" max="2619" width="7" style="395" customWidth="1"/>
    <col min="2620" max="2620" width="9.5703125" style="395" customWidth="1"/>
    <col min="2621" max="2621" width="5.140625" style="395" customWidth="1"/>
    <col min="2622" max="2622" width="7" style="395" customWidth="1"/>
    <col min="2623" max="2623" width="4.85546875" style="395" customWidth="1"/>
    <col min="2624" max="2624" width="3.140625" style="395" customWidth="1"/>
    <col min="2625" max="2625" width="5.28515625" style="395" customWidth="1"/>
    <col min="2626" max="2626" width="6" style="395" customWidth="1"/>
    <col min="2627" max="2627" width="5" style="395" customWidth="1"/>
    <col min="2628" max="2628" width="6.140625" style="395" customWidth="1"/>
    <col min="2629" max="2629" width="7.85546875" style="395" customWidth="1"/>
    <col min="2630" max="2630" width="4.7109375" style="395" customWidth="1"/>
    <col min="2631" max="2631" width="3.42578125" style="395" customWidth="1"/>
    <col min="2632" max="2632" width="7.5703125" style="395" customWidth="1"/>
    <col min="2633" max="2633" width="6" style="395" customWidth="1"/>
    <col min="2634" max="2634" width="4.5703125" style="395" customWidth="1"/>
    <col min="2635" max="2635" width="6.140625" style="395" customWidth="1"/>
    <col min="2636" max="2636" width="8.140625" style="395" customWidth="1"/>
    <col min="2637" max="2637" width="5.140625" style="395" customWidth="1"/>
    <col min="2638" max="2638" width="7" style="395" customWidth="1"/>
    <col min="2639" max="2639" width="4.7109375" style="395" customWidth="1"/>
    <col min="2640" max="2640" width="4.42578125" style="395" customWidth="1"/>
    <col min="2641" max="2641" width="6.140625" style="395" customWidth="1"/>
    <col min="2642" max="2642" width="5.7109375" style="395" customWidth="1"/>
    <col min="2643" max="2643" width="4.140625" style="395" customWidth="1"/>
    <col min="2644" max="2644" width="6.7109375" style="395" customWidth="1"/>
    <col min="2645" max="2645" width="8" style="395" customWidth="1"/>
    <col min="2646" max="2646" width="4.42578125" style="395" customWidth="1"/>
    <col min="2647" max="2647" width="3" style="395" customWidth="1"/>
    <col min="2648" max="2648" width="6" style="395" customWidth="1"/>
    <col min="2649" max="2649" width="5.7109375" style="395" customWidth="1"/>
    <col min="2650" max="2650" width="4.85546875" style="395" customWidth="1"/>
    <col min="2651" max="2651" width="6.42578125" style="395" customWidth="1"/>
    <col min="2652" max="2652" width="8.28515625" style="395" customWidth="1"/>
    <col min="2653" max="2653" width="5.140625" style="395" customWidth="1"/>
    <col min="2654" max="2654" width="7" style="395" customWidth="1"/>
    <col min="2655" max="2655" width="4.7109375" style="395" customWidth="1"/>
    <col min="2656" max="2656" width="3" style="395" customWidth="1"/>
    <col min="2657" max="2657" width="5.85546875" style="395" customWidth="1"/>
    <col min="2658" max="2658" width="5.5703125" style="395" customWidth="1"/>
    <col min="2659" max="2659" width="5.140625" style="395" customWidth="1"/>
    <col min="2660" max="2660" width="6.42578125" style="395" customWidth="1"/>
    <col min="2661" max="2661" width="8.140625" style="395" customWidth="1"/>
    <col min="2662" max="2662" width="4.7109375" style="395" customWidth="1"/>
    <col min="2663" max="2663" width="3" style="395" customWidth="1"/>
    <col min="2664" max="2665" width="6" style="395" customWidth="1"/>
    <col min="2666" max="2666" width="5" style="395" customWidth="1"/>
    <col min="2667" max="2667" width="6.42578125" style="395" customWidth="1"/>
    <col min="2668" max="2668" width="8.42578125" style="395" customWidth="1"/>
    <col min="2669" max="2669" width="5" style="395" customWidth="1"/>
    <col min="2670" max="2670" width="7" style="395" customWidth="1"/>
    <col min="2671" max="2673" width="4.7109375" style="395" customWidth="1"/>
    <col min="2674" max="2674" width="5.5703125" style="395" customWidth="1"/>
    <col min="2675" max="2675" width="4.7109375" style="395" customWidth="1"/>
    <col min="2676" max="2676" width="8.42578125" style="395" customWidth="1"/>
    <col min="2677" max="2678" width="5" style="395" customWidth="1"/>
    <col min="2679" max="2679" width="6.85546875" style="395" customWidth="1"/>
    <col min="2680" max="2680" width="6" style="395" customWidth="1"/>
    <col min="2681" max="2681" width="5" style="395" customWidth="1"/>
    <col min="2682" max="2682" width="6.42578125" style="395" customWidth="1"/>
    <col min="2683" max="2683" width="8.5703125" style="395" customWidth="1"/>
    <col min="2684" max="2684" width="5" style="395" customWidth="1"/>
    <col min="2685" max="2685" width="7" style="395" customWidth="1"/>
    <col min="2686" max="2686" width="6.7109375" style="395" customWidth="1"/>
    <col min="2687" max="2687" width="5.28515625" style="395" customWidth="1"/>
    <col min="2688" max="2691" width="6.7109375" style="395" customWidth="1"/>
    <col min="2692" max="2692" width="9" style="395" customWidth="1"/>
    <col min="2693" max="2694" width="5.7109375" style="395" customWidth="1"/>
    <col min="2695" max="2816" width="9.140625" style="395"/>
    <col min="2817" max="2817" width="5" style="395" customWidth="1"/>
    <col min="2818" max="2818" width="7" style="395" customWidth="1"/>
    <col min="2819" max="2819" width="5.5703125" style="395" customWidth="1"/>
    <col min="2820" max="2820" width="3.28515625" style="395" customWidth="1"/>
    <col min="2821" max="2821" width="7" style="395" customWidth="1"/>
    <col min="2822" max="2823" width="6.5703125" style="395" customWidth="1"/>
    <col min="2824" max="2824" width="8.85546875" style="395" customWidth="1"/>
    <col min="2825" max="2825" width="5.28515625" style="395" customWidth="1"/>
    <col min="2826" max="2826" width="4" style="395" customWidth="1"/>
    <col min="2827" max="2827" width="7" style="395" customWidth="1"/>
    <col min="2828" max="2828" width="6.7109375" style="395" customWidth="1"/>
    <col min="2829" max="2829" width="8.42578125" style="395" customWidth="1"/>
    <col min="2830" max="2830" width="9.42578125" style="395" customWidth="1"/>
    <col min="2831" max="2831" width="5.140625" style="395" customWidth="1"/>
    <col min="2832" max="2832" width="7" style="395" customWidth="1"/>
    <col min="2833" max="2833" width="4.42578125" style="395" customWidth="1"/>
    <col min="2834" max="2834" width="3.42578125" style="395" customWidth="1"/>
    <col min="2835" max="2835" width="6.140625" style="395" customWidth="1"/>
    <col min="2836" max="2836" width="5.5703125" style="395" customWidth="1"/>
    <col min="2837" max="2837" width="5.140625" style="395" customWidth="1"/>
    <col min="2838" max="2838" width="6.7109375" style="395" customWidth="1"/>
    <col min="2839" max="2839" width="8.42578125" style="395" customWidth="1"/>
    <col min="2840" max="2840" width="4.42578125" style="395" customWidth="1"/>
    <col min="2841" max="2841" width="3.28515625" style="395" customWidth="1"/>
    <col min="2842" max="2842" width="6.28515625" style="395" customWidth="1"/>
    <col min="2843" max="2843" width="5.7109375" style="395" customWidth="1"/>
    <col min="2844" max="2844" width="4.42578125" style="395" customWidth="1"/>
    <col min="2845" max="2845" width="6.7109375" style="395" customWidth="1"/>
    <col min="2846" max="2846" width="8.140625" style="395" customWidth="1"/>
    <col min="2847" max="2847" width="5.140625" style="395" customWidth="1"/>
    <col min="2848" max="2848" width="7" style="395" customWidth="1"/>
    <col min="2849" max="2849" width="5" style="395" customWidth="1"/>
    <col min="2850" max="2850" width="2.7109375" style="395" customWidth="1"/>
    <col min="2851" max="2851" width="5.7109375" style="395" customWidth="1"/>
    <col min="2852" max="2852" width="6.140625" style="395" customWidth="1"/>
    <col min="2853" max="2853" width="4.42578125" style="395" customWidth="1"/>
    <col min="2854" max="2854" width="9.85546875" style="395" customWidth="1"/>
    <col min="2855" max="2855" width="5" style="395" customWidth="1"/>
    <col min="2856" max="2856" width="3.140625" style="395" customWidth="1"/>
    <col min="2857" max="2857" width="5.7109375" style="395" customWidth="1"/>
    <col min="2858" max="2858" width="6.7109375" style="395" customWidth="1"/>
    <col min="2859" max="2859" width="5.42578125" style="395" customWidth="1"/>
    <col min="2860" max="2860" width="8.28515625" style="395" customWidth="1"/>
    <col min="2861" max="2861" width="9.85546875" style="395" customWidth="1"/>
    <col min="2862" max="2862" width="5.140625" style="395" customWidth="1"/>
    <col min="2863" max="2863" width="7" style="395" customWidth="1"/>
    <col min="2864" max="2864" width="6.7109375" style="395" customWidth="1"/>
    <col min="2865" max="2865" width="3" style="395" customWidth="1"/>
    <col min="2866" max="2866" width="5.85546875" style="395" customWidth="1"/>
    <col min="2867" max="2867" width="6.140625" style="395" customWidth="1"/>
    <col min="2868" max="2868" width="5.5703125" style="395" customWidth="1"/>
    <col min="2869" max="2869" width="9.28515625" style="395" customWidth="1"/>
    <col min="2870" max="2870" width="5.140625" style="395" customWidth="1"/>
    <col min="2871" max="2871" width="3.140625" style="395" customWidth="1"/>
    <col min="2872" max="2872" width="5.42578125" style="395" customWidth="1"/>
    <col min="2873" max="2873" width="6.140625" style="395" customWidth="1"/>
    <col min="2874" max="2874" width="5.42578125" style="395" customWidth="1"/>
    <col min="2875" max="2875" width="7" style="395" customWidth="1"/>
    <col min="2876" max="2876" width="9.5703125" style="395" customWidth="1"/>
    <col min="2877" max="2877" width="5.140625" style="395" customWidth="1"/>
    <col min="2878" max="2878" width="7" style="395" customWidth="1"/>
    <col min="2879" max="2879" width="4.85546875" style="395" customWidth="1"/>
    <col min="2880" max="2880" width="3.140625" style="395" customWidth="1"/>
    <col min="2881" max="2881" width="5.28515625" style="395" customWidth="1"/>
    <col min="2882" max="2882" width="6" style="395" customWidth="1"/>
    <col min="2883" max="2883" width="5" style="395" customWidth="1"/>
    <col min="2884" max="2884" width="6.140625" style="395" customWidth="1"/>
    <col min="2885" max="2885" width="7.85546875" style="395" customWidth="1"/>
    <col min="2886" max="2886" width="4.7109375" style="395" customWidth="1"/>
    <col min="2887" max="2887" width="3.42578125" style="395" customWidth="1"/>
    <col min="2888" max="2888" width="7.5703125" style="395" customWidth="1"/>
    <col min="2889" max="2889" width="6" style="395" customWidth="1"/>
    <col min="2890" max="2890" width="4.5703125" style="395" customWidth="1"/>
    <col min="2891" max="2891" width="6.140625" style="395" customWidth="1"/>
    <col min="2892" max="2892" width="8.140625" style="395" customWidth="1"/>
    <col min="2893" max="2893" width="5.140625" style="395" customWidth="1"/>
    <col min="2894" max="2894" width="7" style="395" customWidth="1"/>
    <col min="2895" max="2895" width="4.7109375" style="395" customWidth="1"/>
    <col min="2896" max="2896" width="4.42578125" style="395" customWidth="1"/>
    <col min="2897" max="2897" width="6.140625" style="395" customWidth="1"/>
    <col min="2898" max="2898" width="5.7109375" style="395" customWidth="1"/>
    <col min="2899" max="2899" width="4.140625" style="395" customWidth="1"/>
    <col min="2900" max="2900" width="6.7109375" style="395" customWidth="1"/>
    <col min="2901" max="2901" width="8" style="395" customWidth="1"/>
    <col min="2902" max="2902" width="4.42578125" style="395" customWidth="1"/>
    <col min="2903" max="2903" width="3" style="395" customWidth="1"/>
    <col min="2904" max="2904" width="6" style="395" customWidth="1"/>
    <col min="2905" max="2905" width="5.7109375" style="395" customWidth="1"/>
    <col min="2906" max="2906" width="4.85546875" style="395" customWidth="1"/>
    <col min="2907" max="2907" width="6.42578125" style="395" customWidth="1"/>
    <col min="2908" max="2908" width="8.28515625" style="395" customWidth="1"/>
    <col min="2909" max="2909" width="5.140625" style="395" customWidth="1"/>
    <col min="2910" max="2910" width="7" style="395" customWidth="1"/>
    <col min="2911" max="2911" width="4.7109375" style="395" customWidth="1"/>
    <col min="2912" max="2912" width="3" style="395" customWidth="1"/>
    <col min="2913" max="2913" width="5.85546875" style="395" customWidth="1"/>
    <col min="2914" max="2914" width="5.5703125" style="395" customWidth="1"/>
    <col min="2915" max="2915" width="5.140625" style="395" customWidth="1"/>
    <col min="2916" max="2916" width="6.42578125" style="395" customWidth="1"/>
    <col min="2917" max="2917" width="8.140625" style="395" customWidth="1"/>
    <col min="2918" max="2918" width="4.7109375" style="395" customWidth="1"/>
    <col min="2919" max="2919" width="3" style="395" customWidth="1"/>
    <col min="2920" max="2921" width="6" style="395" customWidth="1"/>
    <col min="2922" max="2922" width="5" style="395" customWidth="1"/>
    <col min="2923" max="2923" width="6.42578125" style="395" customWidth="1"/>
    <col min="2924" max="2924" width="8.42578125" style="395" customWidth="1"/>
    <col min="2925" max="2925" width="5" style="395" customWidth="1"/>
    <col min="2926" max="2926" width="7" style="395" customWidth="1"/>
    <col min="2927" max="2929" width="4.7109375" style="395" customWidth="1"/>
    <col min="2930" max="2930" width="5.5703125" style="395" customWidth="1"/>
    <col min="2931" max="2931" width="4.7109375" style="395" customWidth="1"/>
    <col min="2932" max="2932" width="8.42578125" style="395" customWidth="1"/>
    <col min="2933" max="2934" width="5" style="395" customWidth="1"/>
    <col min="2935" max="2935" width="6.85546875" style="395" customWidth="1"/>
    <col min="2936" max="2936" width="6" style="395" customWidth="1"/>
    <col min="2937" max="2937" width="5" style="395" customWidth="1"/>
    <col min="2938" max="2938" width="6.42578125" style="395" customWidth="1"/>
    <col min="2939" max="2939" width="8.5703125" style="395" customWidth="1"/>
    <col min="2940" max="2940" width="5" style="395" customWidth="1"/>
    <col min="2941" max="2941" width="7" style="395" customWidth="1"/>
    <col min="2942" max="2942" width="6.7109375" style="395" customWidth="1"/>
    <col min="2943" max="2943" width="5.28515625" style="395" customWidth="1"/>
    <col min="2944" max="2947" width="6.7109375" style="395" customWidth="1"/>
    <col min="2948" max="2948" width="9" style="395" customWidth="1"/>
    <col min="2949" max="2950" width="5.7109375" style="395" customWidth="1"/>
    <col min="2951" max="3072" width="9.140625" style="395"/>
    <col min="3073" max="3073" width="5" style="395" customWidth="1"/>
    <col min="3074" max="3074" width="7" style="395" customWidth="1"/>
    <col min="3075" max="3075" width="5.5703125" style="395" customWidth="1"/>
    <col min="3076" max="3076" width="3.28515625" style="395" customWidth="1"/>
    <col min="3077" max="3077" width="7" style="395" customWidth="1"/>
    <col min="3078" max="3079" width="6.5703125" style="395" customWidth="1"/>
    <col min="3080" max="3080" width="8.85546875" style="395" customWidth="1"/>
    <col min="3081" max="3081" width="5.28515625" style="395" customWidth="1"/>
    <col min="3082" max="3082" width="4" style="395" customWidth="1"/>
    <col min="3083" max="3083" width="7" style="395" customWidth="1"/>
    <col min="3084" max="3084" width="6.7109375" style="395" customWidth="1"/>
    <col min="3085" max="3085" width="8.42578125" style="395" customWidth="1"/>
    <col min="3086" max="3086" width="9.42578125" style="395" customWidth="1"/>
    <col min="3087" max="3087" width="5.140625" style="395" customWidth="1"/>
    <col min="3088" max="3088" width="7" style="395" customWidth="1"/>
    <col min="3089" max="3089" width="4.42578125" style="395" customWidth="1"/>
    <col min="3090" max="3090" width="3.42578125" style="395" customWidth="1"/>
    <col min="3091" max="3091" width="6.140625" style="395" customWidth="1"/>
    <col min="3092" max="3092" width="5.5703125" style="395" customWidth="1"/>
    <col min="3093" max="3093" width="5.140625" style="395" customWidth="1"/>
    <col min="3094" max="3094" width="6.7109375" style="395" customWidth="1"/>
    <col min="3095" max="3095" width="8.42578125" style="395" customWidth="1"/>
    <col min="3096" max="3096" width="4.42578125" style="395" customWidth="1"/>
    <col min="3097" max="3097" width="3.28515625" style="395" customWidth="1"/>
    <col min="3098" max="3098" width="6.28515625" style="395" customWidth="1"/>
    <col min="3099" max="3099" width="5.7109375" style="395" customWidth="1"/>
    <col min="3100" max="3100" width="4.42578125" style="395" customWidth="1"/>
    <col min="3101" max="3101" width="6.7109375" style="395" customWidth="1"/>
    <col min="3102" max="3102" width="8.140625" style="395" customWidth="1"/>
    <col min="3103" max="3103" width="5.140625" style="395" customWidth="1"/>
    <col min="3104" max="3104" width="7" style="395" customWidth="1"/>
    <col min="3105" max="3105" width="5" style="395" customWidth="1"/>
    <col min="3106" max="3106" width="2.7109375" style="395" customWidth="1"/>
    <col min="3107" max="3107" width="5.7109375" style="395" customWidth="1"/>
    <col min="3108" max="3108" width="6.140625" style="395" customWidth="1"/>
    <col min="3109" max="3109" width="4.42578125" style="395" customWidth="1"/>
    <col min="3110" max="3110" width="9.85546875" style="395" customWidth="1"/>
    <col min="3111" max="3111" width="5" style="395" customWidth="1"/>
    <col min="3112" max="3112" width="3.140625" style="395" customWidth="1"/>
    <col min="3113" max="3113" width="5.7109375" style="395" customWidth="1"/>
    <col min="3114" max="3114" width="6.7109375" style="395" customWidth="1"/>
    <col min="3115" max="3115" width="5.42578125" style="395" customWidth="1"/>
    <col min="3116" max="3116" width="8.28515625" style="395" customWidth="1"/>
    <col min="3117" max="3117" width="9.85546875" style="395" customWidth="1"/>
    <col min="3118" max="3118" width="5.140625" style="395" customWidth="1"/>
    <col min="3119" max="3119" width="7" style="395" customWidth="1"/>
    <col min="3120" max="3120" width="6.7109375" style="395" customWidth="1"/>
    <col min="3121" max="3121" width="3" style="395" customWidth="1"/>
    <col min="3122" max="3122" width="5.85546875" style="395" customWidth="1"/>
    <col min="3123" max="3123" width="6.140625" style="395" customWidth="1"/>
    <col min="3124" max="3124" width="5.5703125" style="395" customWidth="1"/>
    <col min="3125" max="3125" width="9.28515625" style="395" customWidth="1"/>
    <col min="3126" max="3126" width="5.140625" style="395" customWidth="1"/>
    <col min="3127" max="3127" width="3.140625" style="395" customWidth="1"/>
    <col min="3128" max="3128" width="5.42578125" style="395" customWidth="1"/>
    <col min="3129" max="3129" width="6.140625" style="395" customWidth="1"/>
    <col min="3130" max="3130" width="5.42578125" style="395" customWidth="1"/>
    <col min="3131" max="3131" width="7" style="395" customWidth="1"/>
    <col min="3132" max="3132" width="9.5703125" style="395" customWidth="1"/>
    <col min="3133" max="3133" width="5.140625" style="395" customWidth="1"/>
    <col min="3134" max="3134" width="7" style="395" customWidth="1"/>
    <col min="3135" max="3135" width="4.85546875" style="395" customWidth="1"/>
    <col min="3136" max="3136" width="3.140625" style="395" customWidth="1"/>
    <col min="3137" max="3137" width="5.28515625" style="395" customWidth="1"/>
    <col min="3138" max="3138" width="6" style="395" customWidth="1"/>
    <col min="3139" max="3139" width="5" style="395" customWidth="1"/>
    <col min="3140" max="3140" width="6.140625" style="395" customWidth="1"/>
    <col min="3141" max="3141" width="7.85546875" style="395" customWidth="1"/>
    <col min="3142" max="3142" width="4.7109375" style="395" customWidth="1"/>
    <col min="3143" max="3143" width="3.42578125" style="395" customWidth="1"/>
    <col min="3144" max="3144" width="7.5703125" style="395" customWidth="1"/>
    <col min="3145" max="3145" width="6" style="395" customWidth="1"/>
    <col min="3146" max="3146" width="4.5703125" style="395" customWidth="1"/>
    <col min="3147" max="3147" width="6.140625" style="395" customWidth="1"/>
    <col min="3148" max="3148" width="8.140625" style="395" customWidth="1"/>
    <col min="3149" max="3149" width="5.140625" style="395" customWidth="1"/>
    <col min="3150" max="3150" width="7" style="395" customWidth="1"/>
    <col min="3151" max="3151" width="4.7109375" style="395" customWidth="1"/>
    <col min="3152" max="3152" width="4.42578125" style="395" customWidth="1"/>
    <col min="3153" max="3153" width="6.140625" style="395" customWidth="1"/>
    <col min="3154" max="3154" width="5.7109375" style="395" customWidth="1"/>
    <col min="3155" max="3155" width="4.140625" style="395" customWidth="1"/>
    <col min="3156" max="3156" width="6.7109375" style="395" customWidth="1"/>
    <col min="3157" max="3157" width="8" style="395" customWidth="1"/>
    <col min="3158" max="3158" width="4.42578125" style="395" customWidth="1"/>
    <col min="3159" max="3159" width="3" style="395" customWidth="1"/>
    <col min="3160" max="3160" width="6" style="395" customWidth="1"/>
    <col min="3161" max="3161" width="5.7109375" style="395" customWidth="1"/>
    <col min="3162" max="3162" width="4.85546875" style="395" customWidth="1"/>
    <col min="3163" max="3163" width="6.42578125" style="395" customWidth="1"/>
    <col min="3164" max="3164" width="8.28515625" style="395" customWidth="1"/>
    <col min="3165" max="3165" width="5.140625" style="395" customWidth="1"/>
    <col min="3166" max="3166" width="7" style="395" customWidth="1"/>
    <col min="3167" max="3167" width="4.7109375" style="395" customWidth="1"/>
    <col min="3168" max="3168" width="3" style="395" customWidth="1"/>
    <col min="3169" max="3169" width="5.85546875" style="395" customWidth="1"/>
    <col min="3170" max="3170" width="5.5703125" style="395" customWidth="1"/>
    <col min="3171" max="3171" width="5.140625" style="395" customWidth="1"/>
    <col min="3172" max="3172" width="6.42578125" style="395" customWidth="1"/>
    <col min="3173" max="3173" width="8.140625" style="395" customWidth="1"/>
    <col min="3174" max="3174" width="4.7109375" style="395" customWidth="1"/>
    <col min="3175" max="3175" width="3" style="395" customWidth="1"/>
    <col min="3176" max="3177" width="6" style="395" customWidth="1"/>
    <col min="3178" max="3178" width="5" style="395" customWidth="1"/>
    <col min="3179" max="3179" width="6.42578125" style="395" customWidth="1"/>
    <col min="3180" max="3180" width="8.42578125" style="395" customWidth="1"/>
    <col min="3181" max="3181" width="5" style="395" customWidth="1"/>
    <col min="3182" max="3182" width="7" style="395" customWidth="1"/>
    <col min="3183" max="3185" width="4.7109375" style="395" customWidth="1"/>
    <col min="3186" max="3186" width="5.5703125" style="395" customWidth="1"/>
    <col min="3187" max="3187" width="4.7109375" style="395" customWidth="1"/>
    <col min="3188" max="3188" width="8.42578125" style="395" customWidth="1"/>
    <col min="3189" max="3190" width="5" style="395" customWidth="1"/>
    <col min="3191" max="3191" width="6.85546875" style="395" customWidth="1"/>
    <col min="3192" max="3192" width="6" style="395" customWidth="1"/>
    <col min="3193" max="3193" width="5" style="395" customWidth="1"/>
    <col min="3194" max="3194" width="6.42578125" style="395" customWidth="1"/>
    <col min="3195" max="3195" width="8.5703125" style="395" customWidth="1"/>
    <col min="3196" max="3196" width="5" style="395" customWidth="1"/>
    <col min="3197" max="3197" width="7" style="395" customWidth="1"/>
    <col min="3198" max="3198" width="6.7109375" style="395" customWidth="1"/>
    <col min="3199" max="3199" width="5.28515625" style="395" customWidth="1"/>
    <col min="3200" max="3203" width="6.7109375" style="395" customWidth="1"/>
    <col min="3204" max="3204" width="9" style="395" customWidth="1"/>
    <col min="3205" max="3206" width="5.7109375" style="395" customWidth="1"/>
    <col min="3207" max="3328" width="9.140625" style="395"/>
    <col min="3329" max="3329" width="5" style="395" customWidth="1"/>
    <col min="3330" max="3330" width="7" style="395" customWidth="1"/>
    <col min="3331" max="3331" width="5.5703125" style="395" customWidth="1"/>
    <col min="3332" max="3332" width="3.28515625" style="395" customWidth="1"/>
    <col min="3333" max="3333" width="7" style="395" customWidth="1"/>
    <col min="3334" max="3335" width="6.5703125" style="395" customWidth="1"/>
    <col min="3336" max="3336" width="8.85546875" style="395" customWidth="1"/>
    <col min="3337" max="3337" width="5.28515625" style="395" customWidth="1"/>
    <col min="3338" max="3338" width="4" style="395" customWidth="1"/>
    <col min="3339" max="3339" width="7" style="395" customWidth="1"/>
    <col min="3340" max="3340" width="6.7109375" style="395" customWidth="1"/>
    <col min="3341" max="3341" width="8.42578125" style="395" customWidth="1"/>
    <col min="3342" max="3342" width="9.42578125" style="395" customWidth="1"/>
    <col min="3343" max="3343" width="5.140625" style="395" customWidth="1"/>
    <col min="3344" max="3344" width="7" style="395" customWidth="1"/>
    <col min="3345" max="3345" width="4.42578125" style="395" customWidth="1"/>
    <col min="3346" max="3346" width="3.42578125" style="395" customWidth="1"/>
    <col min="3347" max="3347" width="6.140625" style="395" customWidth="1"/>
    <col min="3348" max="3348" width="5.5703125" style="395" customWidth="1"/>
    <col min="3349" max="3349" width="5.140625" style="395" customWidth="1"/>
    <col min="3350" max="3350" width="6.7109375" style="395" customWidth="1"/>
    <col min="3351" max="3351" width="8.42578125" style="395" customWidth="1"/>
    <col min="3352" max="3352" width="4.42578125" style="395" customWidth="1"/>
    <col min="3353" max="3353" width="3.28515625" style="395" customWidth="1"/>
    <col min="3354" max="3354" width="6.28515625" style="395" customWidth="1"/>
    <col min="3355" max="3355" width="5.7109375" style="395" customWidth="1"/>
    <col min="3356" max="3356" width="4.42578125" style="395" customWidth="1"/>
    <col min="3357" max="3357" width="6.7109375" style="395" customWidth="1"/>
    <col min="3358" max="3358" width="8.140625" style="395" customWidth="1"/>
    <col min="3359" max="3359" width="5.140625" style="395" customWidth="1"/>
    <col min="3360" max="3360" width="7" style="395" customWidth="1"/>
    <col min="3361" max="3361" width="5" style="395" customWidth="1"/>
    <col min="3362" max="3362" width="2.7109375" style="395" customWidth="1"/>
    <col min="3363" max="3363" width="5.7109375" style="395" customWidth="1"/>
    <col min="3364" max="3364" width="6.140625" style="395" customWidth="1"/>
    <col min="3365" max="3365" width="4.42578125" style="395" customWidth="1"/>
    <col min="3366" max="3366" width="9.85546875" style="395" customWidth="1"/>
    <col min="3367" max="3367" width="5" style="395" customWidth="1"/>
    <col min="3368" max="3368" width="3.140625" style="395" customWidth="1"/>
    <col min="3369" max="3369" width="5.7109375" style="395" customWidth="1"/>
    <col min="3370" max="3370" width="6.7109375" style="395" customWidth="1"/>
    <col min="3371" max="3371" width="5.42578125" style="395" customWidth="1"/>
    <col min="3372" max="3372" width="8.28515625" style="395" customWidth="1"/>
    <col min="3373" max="3373" width="9.85546875" style="395" customWidth="1"/>
    <col min="3374" max="3374" width="5.140625" style="395" customWidth="1"/>
    <col min="3375" max="3375" width="7" style="395" customWidth="1"/>
    <col min="3376" max="3376" width="6.7109375" style="395" customWidth="1"/>
    <col min="3377" max="3377" width="3" style="395" customWidth="1"/>
    <col min="3378" max="3378" width="5.85546875" style="395" customWidth="1"/>
    <col min="3379" max="3379" width="6.140625" style="395" customWidth="1"/>
    <col min="3380" max="3380" width="5.5703125" style="395" customWidth="1"/>
    <col min="3381" max="3381" width="9.28515625" style="395" customWidth="1"/>
    <col min="3382" max="3382" width="5.140625" style="395" customWidth="1"/>
    <col min="3383" max="3383" width="3.140625" style="395" customWidth="1"/>
    <col min="3384" max="3384" width="5.42578125" style="395" customWidth="1"/>
    <col min="3385" max="3385" width="6.140625" style="395" customWidth="1"/>
    <col min="3386" max="3386" width="5.42578125" style="395" customWidth="1"/>
    <col min="3387" max="3387" width="7" style="395" customWidth="1"/>
    <col min="3388" max="3388" width="9.5703125" style="395" customWidth="1"/>
    <col min="3389" max="3389" width="5.140625" style="395" customWidth="1"/>
    <col min="3390" max="3390" width="7" style="395" customWidth="1"/>
    <col min="3391" max="3391" width="4.85546875" style="395" customWidth="1"/>
    <col min="3392" max="3392" width="3.140625" style="395" customWidth="1"/>
    <col min="3393" max="3393" width="5.28515625" style="395" customWidth="1"/>
    <col min="3394" max="3394" width="6" style="395" customWidth="1"/>
    <col min="3395" max="3395" width="5" style="395" customWidth="1"/>
    <col min="3396" max="3396" width="6.140625" style="395" customWidth="1"/>
    <col min="3397" max="3397" width="7.85546875" style="395" customWidth="1"/>
    <col min="3398" max="3398" width="4.7109375" style="395" customWidth="1"/>
    <col min="3399" max="3399" width="3.42578125" style="395" customWidth="1"/>
    <col min="3400" max="3400" width="7.5703125" style="395" customWidth="1"/>
    <col min="3401" max="3401" width="6" style="395" customWidth="1"/>
    <col min="3402" max="3402" width="4.5703125" style="395" customWidth="1"/>
    <col min="3403" max="3403" width="6.140625" style="395" customWidth="1"/>
    <col min="3404" max="3404" width="8.140625" style="395" customWidth="1"/>
    <col min="3405" max="3405" width="5.140625" style="395" customWidth="1"/>
    <col min="3406" max="3406" width="7" style="395" customWidth="1"/>
    <col min="3407" max="3407" width="4.7109375" style="395" customWidth="1"/>
    <col min="3408" max="3408" width="4.42578125" style="395" customWidth="1"/>
    <col min="3409" max="3409" width="6.140625" style="395" customWidth="1"/>
    <col min="3410" max="3410" width="5.7109375" style="395" customWidth="1"/>
    <col min="3411" max="3411" width="4.140625" style="395" customWidth="1"/>
    <col min="3412" max="3412" width="6.7109375" style="395" customWidth="1"/>
    <col min="3413" max="3413" width="8" style="395" customWidth="1"/>
    <col min="3414" max="3414" width="4.42578125" style="395" customWidth="1"/>
    <col min="3415" max="3415" width="3" style="395" customWidth="1"/>
    <col min="3416" max="3416" width="6" style="395" customWidth="1"/>
    <col min="3417" max="3417" width="5.7109375" style="395" customWidth="1"/>
    <col min="3418" max="3418" width="4.85546875" style="395" customWidth="1"/>
    <col min="3419" max="3419" width="6.42578125" style="395" customWidth="1"/>
    <col min="3420" max="3420" width="8.28515625" style="395" customWidth="1"/>
    <col min="3421" max="3421" width="5.140625" style="395" customWidth="1"/>
    <col min="3422" max="3422" width="7" style="395" customWidth="1"/>
    <col min="3423" max="3423" width="4.7109375" style="395" customWidth="1"/>
    <col min="3424" max="3424" width="3" style="395" customWidth="1"/>
    <col min="3425" max="3425" width="5.85546875" style="395" customWidth="1"/>
    <col min="3426" max="3426" width="5.5703125" style="395" customWidth="1"/>
    <col min="3427" max="3427" width="5.140625" style="395" customWidth="1"/>
    <col min="3428" max="3428" width="6.42578125" style="395" customWidth="1"/>
    <col min="3429" max="3429" width="8.140625" style="395" customWidth="1"/>
    <col min="3430" max="3430" width="4.7109375" style="395" customWidth="1"/>
    <col min="3431" max="3431" width="3" style="395" customWidth="1"/>
    <col min="3432" max="3433" width="6" style="395" customWidth="1"/>
    <col min="3434" max="3434" width="5" style="395" customWidth="1"/>
    <col min="3435" max="3435" width="6.42578125" style="395" customWidth="1"/>
    <col min="3436" max="3436" width="8.42578125" style="395" customWidth="1"/>
    <col min="3437" max="3437" width="5" style="395" customWidth="1"/>
    <col min="3438" max="3438" width="7" style="395" customWidth="1"/>
    <col min="3439" max="3441" width="4.7109375" style="395" customWidth="1"/>
    <col min="3442" max="3442" width="5.5703125" style="395" customWidth="1"/>
    <col min="3443" max="3443" width="4.7109375" style="395" customWidth="1"/>
    <col min="3444" max="3444" width="8.42578125" style="395" customWidth="1"/>
    <col min="3445" max="3446" width="5" style="395" customWidth="1"/>
    <col min="3447" max="3447" width="6.85546875" style="395" customWidth="1"/>
    <col min="3448" max="3448" width="6" style="395" customWidth="1"/>
    <col min="3449" max="3449" width="5" style="395" customWidth="1"/>
    <col min="3450" max="3450" width="6.42578125" style="395" customWidth="1"/>
    <col min="3451" max="3451" width="8.5703125" style="395" customWidth="1"/>
    <col min="3452" max="3452" width="5" style="395" customWidth="1"/>
    <col min="3453" max="3453" width="7" style="395" customWidth="1"/>
    <col min="3454" max="3454" width="6.7109375" style="395" customWidth="1"/>
    <col min="3455" max="3455" width="5.28515625" style="395" customWidth="1"/>
    <col min="3456" max="3459" width="6.7109375" style="395" customWidth="1"/>
    <col min="3460" max="3460" width="9" style="395" customWidth="1"/>
    <col min="3461" max="3462" width="5.7109375" style="395" customWidth="1"/>
    <col min="3463" max="3584" width="9.140625" style="395"/>
    <col min="3585" max="3585" width="5" style="395" customWidth="1"/>
    <col min="3586" max="3586" width="7" style="395" customWidth="1"/>
    <col min="3587" max="3587" width="5.5703125" style="395" customWidth="1"/>
    <col min="3588" max="3588" width="3.28515625" style="395" customWidth="1"/>
    <col min="3589" max="3589" width="7" style="395" customWidth="1"/>
    <col min="3590" max="3591" width="6.5703125" style="395" customWidth="1"/>
    <col min="3592" max="3592" width="8.85546875" style="395" customWidth="1"/>
    <col min="3593" max="3593" width="5.28515625" style="395" customWidth="1"/>
    <col min="3594" max="3594" width="4" style="395" customWidth="1"/>
    <col min="3595" max="3595" width="7" style="395" customWidth="1"/>
    <col min="3596" max="3596" width="6.7109375" style="395" customWidth="1"/>
    <col min="3597" max="3597" width="8.42578125" style="395" customWidth="1"/>
    <col min="3598" max="3598" width="9.42578125" style="395" customWidth="1"/>
    <col min="3599" max="3599" width="5.140625" style="395" customWidth="1"/>
    <col min="3600" max="3600" width="7" style="395" customWidth="1"/>
    <col min="3601" max="3601" width="4.42578125" style="395" customWidth="1"/>
    <col min="3602" max="3602" width="3.42578125" style="395" customWidth="1"/>
    <col min="3603" max="3603" width="6.140625" style="395" customWidth="1"/>
    <col min="3604" max="3604" width="5.5703125" style="395" customWidth="1"/>
    <col min="3605" max="3605" width="5.140625" style="395" customWidth="1"/>
    <col min="3606" max="3606" width="6.7109375" style="395" customWidth="1"/>
    <col min="3607" max="3607" width="8.42578125" style="395" customWidth="1"/>
    <col min="3608" max="3608" width="4.42578125" style="395" customWidth="1"/>
    <col min="3609" max="3609" width="3.28515625" style="395" customWidth="1"/>
    <col min="3610" max="3610" width="6.28515625" style="395" customWidth="1"/>
    <col min="3611" max="3611" width="5.7109375" style="395" customWidth="1"/>
    <col min="3612" max="3612" width="4.42578125" style="395" customWidth="1"/>
    <col min="3613" max="3613" width="6.7109375" style="395" customWidth="1"/>
    <col min="3614" max="3614" width="8.140625" style="395" customWidth="1"/>
    <col min="3615" max="3615" width="5.140625" style="395" customWidth="1"/>
    <col min="3616" max="3616" width="7" style="395" customWidth="1"/>
    <col min="3617" max="3617" width="5" style="395" customWidth="1"/>
    <col min="3618" max="3618" width="2.7109375" style="395" customWidth="1"/>
    <col min="3619" max="3619" width="5.7109375" style="395" customWidth="1"/>
    <col min="3620" max="3620" width="6.140625" style="395" customWidth="1"/>
    <col min="3621" max="3621" width="4.42578125" style="395" customWidth="1"/>
    <col min="3622" max="3622" width="9.85546875" style="395" customWidth="1"/>
    <col min="3623" max="3623" width="5" style="395" customWidth="1"/>
    <col min="3624" max="3624" width="3.140625" style="395" customWidth="1"/>
    <col min="3625" max="3625" width="5.7109375" style="395" customWidth="1"/>
    <col min="3626" max="3626" width="6.7109375" style="395" customWidth="1"/>
    <col min="3627" max="3627" width="5.42578125" style="395" customWidth="1"/>
    <col min="3628" max="3628" width="8.28515625" style="395" customWidth="1"/>
    <col min="3629" max="3629" width="9.85546875" style="395" customWidth="1"/>
    <col min="3630" max="3630" width="5.140625" style="395" customWidth="1"/>
    <col min="3631" max="3631" width="7" style="395" customWidth="1"/>
    <col min="3632" max="3632" width="6.7109375" style="395" customWidth="1"/>
    <col min="3633" max="3633" width="3" style="395" customWidth="1"/>
    <col min="3634" max="3634" width="5.85546875" style="395" customWidth="1"/>
    <col min="3635" max="3635" width="6.140625" style="395" customWidth="1"/>
    <col min="3636" max="3636" width="5.5703125" style="395" customWidth="1"/>
    <col min="3637" max="3637" width="9.28515625" style="395" customWidth="1"/>
    <col min="3638" max="3638" width="5.140625" style="395" customWidth="1"/>
    <col min="3639" max="3639" width="3.140625" style="395" customWidth="1"/>
    <col min="3640" max="3640" width="5.42578125" style="395" customWidth="1"/>
    <col min="3641" max="3641" width="6.140625" style="395" customWidth="1"/>
    <col min="3642" max="3642" width="5.42578125" style="395" customWidth="1"/>
    <col min="3643" max="3643" width="7" style="395" customWidth="1"/>
    <col min="3644" max="3644" width="9.5703125" style="395" customWidth="1"/>
    <col min="3645" max="3645" width="5.140625" style="395" customWidth="1"/>
    <col min="3646" max="3646" width="7" style="395" customWidth="1"/>
    <col min="3647" max="3647" width="4.85546875" style="395" customWidth="1"/>
    <col min="3648" max="3648" width="3.140625" style="395" customWidth="1"/>
    <col min="3649" max="3649" width="5.28515625" style="395" customWidth="1"/>
    <col min="3650" max="3650" width="6" style="395" customWidth="1"/>
    <col min="3651" max="3651" width="5" style="395" customWidth="1"/>
    <col min="3652" max="3652" width="6.140625" style="395" customWidth="1"/>
    <col min="3653" max="3653" width="7.85546875" style="395" customWidth="1"/>
    <col min="3654" max="3654" width="4.7109375" style="395" customWidth="1"/>
    <col min="3655" max="3655" width="3.42578125" style="395" customWidth="1"/>
    <col min="3656" max="3656" width="7.5703125" style="395" customWidth="1"/>
    <col min="3657" max="3657" width="6" style="395" customWidth="1"/>
    <col min="3658" max="3658" width="4.5703125" style="395" customWidth="1"/>
    <col min="3659" max="3659" width="6.140625" style="395" customWidth="1"/>
    <col min="3660" max="3660" width="8.140625" style="395" customWidth="1"/>
    <col min="3661" max="3661" width="5.140625" style="395" customWidth="1"/>
    <col min="3662" max="3662" width="7" style="395" customWidth="1"/>
    <col min="3663" max="3663" width="4.7109375" style="395" customWidth="1"/>
    <col min="3664" max="3664" width="4.42578125" style="395" customWidth="1"/>
    <col min="3665" max="3665" width="6.140625" style="395" customWidth="1"/>
    <col min="3666" max="3666" width="5.7109375" style="395" customWidth="1"/>
    <col min="3667" max="3667" width="4.140625" style="395" customWidth="1"/>
    <col min="3668" max="3668" width="6.7109375" style="395" customWidth="1"/>
    <col min="3669" max="3669" width="8" style="395" customWidth="1"/>
    <col min="3670" max="3670" width="4.42578125" style="395" customWidth="1"/>
    <col min="3671" max="3671" width="3" style="395" customWidth="1"/>
    <col min="3672" max="3672" width="6" style="395" customWidth="1"/>
    <col min="3673" max="3673" width="5.7109375" style="395" customWidth="1"/>
    <col min="3674" max="3674" width="4.85546875" style="395" customWidth="1"/>
    <col min="3675" max="3675" width="6.42578125" style="395" customWidth="1"/>
    <col min="3676" max="3676" width="8.28515625" style="395" customWidth="1"/>
    <col min="3677" max="3677" width="5.140625" style="395" customWidth="1"/>
    <col min="3678" max="3678" width="7" style="395" customWidth="1"/>
    <col min="3679" max="3679" width="4.7109375" style="395" customWidth="1"/>
    <col min="3680" max="3680" width="3" style="395" customWidth="1"/>
    <col min="3681" max="3681" width="5.85546875" style="395" customWidth="1"/>
    <col min="3682" max="3682" width="5.5703125" style="395" customWidth="1"/>
    <col min="3683" max="3683" width="5.140625" style="395" customWidth="1"/>
    <col min="3684" max="3684" width="6.42578125" style="395" customWidth="1"/>
    <col min="3685" max="3685" width="8.140625" style="395" customWidth="1"/>
    <col min="3686" max="3686" width="4.7109375" style="395" customWidth="1"/>
    <col min="3687" max="3687" width="3" style="395" customWidth="1"/>
    <col min="3688" max="3689" width="6" style="395" customWidth="1"/>
    <col min="3690" max="3690" width="5" style="395" customWidth="1"/>
    <col min="3691" max="3691" width="6.42578125" style="395" customWidth="1"/>
    <col min="3692" max="3692" width="8.42578125" style="395" customWidth="1"/>
    <col min="3693" max="3693" width="5" style="395" customWidth="1"/>
    <col min="3694" max="3694" width="7" style="395" customWidth="1"/>
    <col min="3695" max="3697" width="4.7109375" style="395" customWidth="1"/>
    <col min="3698" max="3698" width="5.5703125" style="395" customWidth="1"/>
    <col min="3699" max="3699" width="4.7109375" style="395" customWidth="1"/>
    <col min="3700" max="3700" width="8.42578125" style="395" customWidth="1"/>
    <col min="3701" max="3702" width="5" style="395" customWidth="1"/>
    <col min="3703" max="3703" width="6.85546875" style="395" customWidth="1"/>
    <col min="3704" max="3704" width="6" style="395" customWidth="1"/>
    <col min="3705" max="3705" width="5" style="395" customWidth="1"/>
    <col min="3706" max="3706" width="6.42578125" style="395" customWidth="1"/>
    <col min="3707" max="3707" width="8.5703125" style="395" customWidth="1"/>
    <col min="3708" max="3708" width="5" style="395" customWidth="1"/>
    <col min="3709" max="3709" width="7" style="395" customWidth="1"/>
    <col min="3710" max="3710" width="6.7109375" style="395" customWidth="1"/>
    <col min="3711" max="3711" width="5.28515625" style="395" customWidth="1"/>
    <col min="3712" max="3715" width="6.7109375" style="395" customWidth="1"/>
    <col min="3716" max="3716" width="9" style="395" customWidth="1"/>
    <col min="3717" max="3718" width="5.7109375" style="395" customWidth="1"/>
    <col min="3719" max="3840" width="9.140625" style="395"/>
    <col min="3841" max="3841" width="5" style="395" customWidth="1"/>
    <col min="3842" max="3842" width="7" style="395" customWidth="1"/>
    <col min="3843" max="3843" width="5.5703125" style="395" customWidth="1"/>
    <col min="3844" max="3844" width="3.28515625" style="395" customWidth="1"/>
    <col min="3845" max="3845" width="7" style="395" customWidth="1"/>
    <col min="3846" max="3847" width="6.5703125" style="395" customWidth="1"/>
    <col min="3848" max="3848" width="8.85546875" style="395" customWidth="1"/>
    <col min="3849" max="3849" width="5.28515625" style="395" customWidth="1"/>
    <col min="3850" max="3850" width="4" style="395" customWidth="1"/>
    <col min="3851" max="3851" width="7" style="395" customWidth="1"/>
    <col min="3852" max="3852" width="6.7109375" style="395" customWidth="1"/>
    <col min="3853" max="3853" width="8.42578125" style="395" customWidth="1"/>
    <col min="3854" max="3854" width="9.42578125" style="395" customWidth="1"/>
    <col min="3855" max="3855" width="5.140625" style="395" customWidth="1"/>
    <col min="3856" max="3856" width="7" style="395" customWidth="1"/>
    <col min="3857" max="3857" width="4.42578125" style="395" customWidth="1"/>
    <col min="3858" max="3858" width="3.42578125" style="395" customWidth="1"/>
    <col min="3859" max="3859" width="6.140625" style="395" customWidth="1"/>
    <col min="3860" max="3860" width="5.5703125" style="395" customWidth="1"/>
    <col min="3861" max="3861" width="5.140625" style="395" customWidth="1"/>
    <col min="3862" max="3862" width="6.7109375" style="395" customWidth="1"/>
    <col min="3863" max="3863" width="8.42578125" style="395" customWidth="1"/>
    <col min="3864" max="3864" width="4.42578125" style="395" customWidth="1"/>
    <col min="3865" max="3865" width="3.28515625" style="395" customWidth="1"/>
    <col min="3866" max="3866" width="6.28515625" style="395" customWidth="1"/>
    <col min="3867" max="3867" width="5.7109375" style="395" customWidth="1"/>
    <col min="3868" max="3868" width="4.42578125" style="395" customWidth="1"/>
    <col min="3869" max="3869" width="6.7109375" style="395" customWidth="1"/>
    <col min="3870" max="3870" width="8.140625" style="395" customWidth="1"/>
    <col min="3871" max="3871" width="5.140625" style="395" customWidth="1"/>
    <col min="3872" max="3872" width="7" style="395" customWidth="1"/>
    <col min="3873" max="3873" width="5" style="395" customWidth="1"/>
    <col min="3874" max="3874" width="2.7109375" style="395" customWidth="1"/>
    <col min="3875" max="3875" width="5.7109375" style="395" customWidth="1"/>
    <col min="3876" max="3876" width="6.140625" style="395" customWidth="1"/>
    <col min="3877" max="3877" width="4.42578125" style="395" customWidth="1"/>
    <col min="3878" max="3878" width="9.85546875" style="395" customWidth="1"/>
    <col min="3879" max="3879" width="5" style="395" customWidth="1"/>
    <col min="3880" max="3880" width="3.140625" style="395" customWidth="1"/>
    <col min="3881" max="3881" width="5.7109375" style="395" customWidth="1"/>
    <col min="3882" max="3882" width="6.7109375" style="395" customWidth="1"/>
    <col min="3883" max="3883" width="5.42578125" style="395" customWidth="1"/>
    <col min="3884" max="3884" width="8.28515625" style="395" customWidth="1"/>
    <col min="3885" max="3885" width="9.85546875" style="395" customWidth="1"/>
    <col min="3886" max="3886" width="5.140625" style="395" customWidth="1"/>
    <col min="3887" max="3887" width="7" style="395" customWidth="1"/>
    <col min="3888" max="3888" width="6.7109375" style="395" customWidth="1"/>
    <col min="3889" max="3889" width="3" style="395" customWidth="1"/>
    <col min="3890" max="3890" width="5.85546875" style="395" customWidth="1"/>
    <col min="3891" max="3891" width="6.140625" style="395" customWidth="1"/>
    <col min="3892" max="3892" width="5.5703125" style="395" customWidth="1"/>
    <col min="3893" max="3893" width="9.28515625" style="395" customWidth="1"/>
    <col min="3894" max="3894" width="5.140625" style="395" customWidth="1"/>
    <col min="3895" max="3895" width="3.140625" style="395" customWidth="1"/>
    <col min="3896" max="3896" width="5.42578125" style="395" customWidth="1"/>
    <col min="3897" max="3897" width="6.140625" style="395" customWidth="1"/>
    <col min="3898" max="3898" width="5.42578125" style="395" customWidth="1"/>
    <col min="3899" max="3899" width="7" style="395" customWidth="1"/>
    <col min="3900" max="3900" width="9.5703125" style="395" customWidth="1"/>
    <col min="3901" max="3901" width="5.140625" style="395" customWidth="1"/>
    <col min="3902" max="3902" width="7" style="395" customWidth="1"/>
    <col min="3903" max="3903" width="4.85546875" style="395" customWidth="1"/>
    <col min="3904" max="3904" width="3.140625" style="395" customWidth="1"/>
    <col min="3905" max="3905" width="5.28515625" style="395" customWidth="1"/>
    <col min="3906" max="3906" width="6" style="395" customWidth="1"/>
    <col min="3907" max="3907" width="5" style="395" customWidth="1"/>
    <col min="3908" max="3908" width="6.140625" style="395" customWidth="1"/>
    <col min="3909" max="3909" width="7.85546875" style="395" customWidth="1"/>
    <col min="3910" max="3910" width="4.7109375" style="395" customWidth="1"/>
    <col min="3911" max="3911" width="3.42578125" style="395" customWidth="1"/>
    <col min="3912" max="3912" width="7.5703125" style="395" customWidth="1"/>
    <col min="3913" max="3913" width="6" style="395" customWidth="1"/>
    <col min="3914" max="3914" width="4.5703125" style="395" customWidth="1"/>
    <col min="3915" max="3915" width="6.140625" style="395" customWidth="1"/>
    <col min="3916" max="3916" width="8.140625" style="395" customWidth="1"/>
    <col min="3917" max="3917" width="5.140625" style="395" customWidth="1"/>
    <col min="3918" max="3918" width="7" style="395" customWidth="1"/>
    <col min="3919" max="3919" width="4.7109375" style="395" customWidth="1"/>
    <col min="3920" max="3920" width="4.42578125" style="395" customWidth="1"/>
    <col min="3921" max="3921" width="6.140625" style="395" customWidth="1"/>
    <col min="3922" max="3922" width="5.7109375" style="395" customWidth="1"/>
    <col min="3923" max="3923" width="4.140625" style="395" customWidth="1"/>
    <col min="3924" max="3924" width="6.7109375" style="395" customWidth="1"/>
    <col min="3925" max="3925" width="8" style="395" customWidth="1"/>
    <col min="3926" max="3926" width="4.42578125" style="395" customWidth="1"/>
    <col min="3927" max="3927" width="3" style="395" customWidth="1"/>
    <col min="3928" max="3928" width="6" style="395" customWidth="1"/>
    <col min="3929" max="3929" width="5.7109375" style="395" customWidth="1"/>
    <col min="3930" max="3930" width="4.85546875" style="395" customWidth="1"/>
    <col min="3931" max="3931" width="6.42578125" style="395" customWidth="1"/>
    <col min="3932" max="3932" width="8.28515625" style="395" customWidth="1"/>
    <col min="3933" max="3933" width="5.140625" style="395" customWidth="1"/>
    <col min="3934" max="3934" width="7" style="395" customWidth="1"/>
    <col min="3935" max="3935" width="4.7109375" style="395" customWidth="1"/>
    <col min="3936" max="3936" width="3" style="395" customWidth="1"/>
    <col min="3937" max="3937" width="5.85546875" style="395" customWidth="1"/>
    <col min="3938" max="3938" width="5.5703125" style="395" customWidth="1"/>
    <col min="3939" max="3939" width="5.140625" style="395" customWidth="1"/>
    <col min="3940" max="3940" width="6.42578125" style="395" customWidth="1"/>
    <col min="3941" max="3941" width="8.140625" style="395" customWidth="1"/>
    <col min="3942" max="3942" width="4.7109375" style="395" customWidth="1"/>
    <col min="3943" max="3943" width="3" style="395" customWidth="1"/>
    <col min="3944" max="3945" width="6" style="395" customWidth="1"/>
    <col min="3946" max="3946" width="5" style="395" customWidth="1"/>
    <col min="3947" max="3947" width="6.42578125" style="395" customWidth="1"/>
    <col min="3948" max="3948" width="8.42578125" style="395" customWidth="1"/>
    <col min="3949" max="3949" width="5" style="395" customWidth="1"/>
    <col min="3950" max="3950" width="7" style="395" customWidth="1"/>
    <col min="3951" max="3953" width="4.7109375" style="395" customWidth="1"/>
    <col min="3954" max="3954" width="5.5703125" style="395" customWidth="1"/>
    <col min="3955" max="3955" width="4.7109375" style="395" customWidth="1"/>
    <col min="3956" max="3956" width="8.42578125" style="395" customWidth="1"/>
    <col min="3957" max="3958" width="5" style="395" customWidth="1"/>
    <col min="3959" max="3959" width="6.85546875" style="395" customWidth="1"/>
    <col min="3960" max="3960" width="6" style="395" customWidth="1"/>
    <col min="3961" max="3961" width="5" style="395" customWidth="1"/>
    <col min="3962" max="3962" width="6.42578125" style="395" customWidth="1"/>
    <col min="3963" max="3963" width="8.5703125" style="395" customWidth="1"/>
    <col min="3964" max="3964" width="5" style="395" customWidth="1"/>
    <col min="3965" max="3965" width="7" style="395" customWidth="1"/>
    <col min="3966" max="3966" width="6.7109375" style="395" customWidth="1"/>
    <col min="3967" max="3967" width="5.28515625" style="395" customWidth="1"/>
    <col min="3968" max="3971" width="6.7109375" style="395" customWidth="1"/>
    <col min="3972" max="3972" width="9" style="395" customWidth="1"/>
    <col min="3973" max="3974" width="5.7109375" style="395" customWidth="1"/>
    <col min="3975" max="4096" width="9.140625" style="395"/>
    <col min="4097" max="4097" width="5" style="395" customWidth="1"/>
    <col min="4098" max="4098" width="7" style="395" customWidth="1"/>
    <col min="4099" max="4099" width="5.5703125" style="395" customWidth="1"/>
    <col min="4100" max="4100" width="3.28515625" style="395" customWidth="1"/>
    <col min="4101" max="4101" width="7" style="395" customWidth="1"/>
    <col min="4102" max="4103" width="6.5703125" style="395" customWidth="1"/>
    <col min="4104" max="4104" width="8.85546875" style="395" customWidth="1"/>
    <col min="4105" max="4105" width="5.28515625" style="395" customWidth="1"/>
    <col min="4106" max="4106" width="4" style="395" customWidth="1"/>
    <col min="4107" max="4107" width="7" style="395" customWidth="1"/>
    <col min="4108" max="4108" width="6.7109375" style="395" customWidth="1"/>
    <col min="4109" max="4109" width="8.42578125" style="395" customWidth="1"/>
    <col min="4110" max="4110" width="9.42578125" style="395" customWidth="1"/>
    <col min="4111" max="4111" width="5.140625" style="395" customWidth="1"/>
    <col min="4112" max="4112" width="7" style="395" customWidth="1"/>
    <col min="4113" max="4113" width="4.42578125" style="395" customWidth="1"/>
    <col min="4114" max="4114" width="3.42578125" style="395" customWidth="1"/>
    <col min="4115" max="4115" width="6.140625" style="395" customWidth="1"/>
    <col min="4116" max="4116" width="5.5703125" style="395" customWidth="1"/>
    <col min="4117" max="4117" width="5.140625" style="395" customWidth="1"/>
    <col min="4118" max="4118" width="6.7109375" style="395" customWidth="1"/>
    <col min="4119" max="4119" width="8.42578125" style="395" customWidth="1"/>
    <col min="4120" max="4120" width="4.42578125" style="395" customWidth="1"/>
    <col min="4121" max="4121" width="3.28515625" style="395" customWidth="1"/>
    <col min="4122" max="4122" width="6.28515625" style="395" customWidth="1"/>
    <col min="4123" max="4123" width="5.7109375" style="395" customWidth="1"/>
    <col min="4124" max="4124" width="4.42578125" style="395" customWidth="1"/>
    <col min="4125" max="4125" width="6.7109375" style="395" customWidth="1"/>
    <col min="4126" max="4126" width="8.140625" style="395" customWidth="1"/>
    <col min="4127" max="4127" width="5.140625" style="395" customWidth="1"/>
    <col min="4128" max="4128" width="7" style="395" customWidth="1"/>
    <col min="4129" max="4129" width="5" style="395" customWidth="1"/>
    <col min="4130" max="4130" width="2.7109375" style="395" customWidth="1"/>
    <col min="4131" max="4131" width="5.7109375" style="395" customWidth="1"/>
    <col min="4132" max="4132" width="6.140625" style="395" customWidth="1"/>
    <col min="4133" max="4133" width="4.42578125" style="395" customWidth="1"/>
    <col min="4134" max="4134" width="9.85546875" style="395" customWidth="1"/>
    <col min="4135" max="4135" width="5" style="395" customWidth="1"/>
    <col min="4136" max="4136" width="3.140625" style="395" customWidth="1"/>
    <col min="4137" max="4137" width="5.7109375" style="395" customWidth="1"/>
    <col min="4138" max="4138" width="6.7109375" style="395" customWidth="1"/>
    <col min="4139" max="4139" width="5.42578125" style="395" customWidth="1"/>
    <col min="4140" max="4140" width="8.28515625" style="395" customWidth="1"/>
    <col min="4141" max="4141" width="9.85546875" style="395" customWidth="1"/>
    <col min="4142" max="4142" width="5.140625" style="395" customWidth="1"/>
    <col min="4143" max="4143" width="7" style="395" customWidth="1"/>
    <col min="4144" max="4144" width="6.7109375" style="395" customWidth="1"/>
    <col min="4145" max="4145" width="3" style="395" customWidth="1"/>
    <col min="4146" max="4146" width="5.85546875" style="395" customWidth="1"/>
    <col min="4147" max="4147" width="6.140625" style="395" customWidth="1"/>
    <col min="4148" max="4148" width="5.5703125" style="395" customWidth="1"/>
    <col min="4149" max="4149" width="9.28515625" style="395" customWidth="1"/>
    <col min="4150" max="4150" width="5.140625" style="395" customWidth="1"/>
    <col min="4151" max="4151" width="3.140625" style="395" customWidth="1"/>
    <col min="4152" max="4152" width="5.42578125" style="395" customWidth="1"/>
    <col min="4153" max="4153" width="6.140625" style="395" customWidth="1"/>
    <col min="4154" max="4154" width="5.42578125" style="395" customWidth="1"/>
    <col min="4155" max="4155" width="7" style="395" customWidth="1"/>
    <col min="4156" max="4156" width="9.5703125" style="395" customWidth="1"/>
    <col min="4157" max="4157" width="5.140625" style="395" customWidth="1"/>
    <col min="4158" max="4158" width="7" style="395" customWidth="1"/>
    <col min="4159" max="4159" width="4.85546875" style="395" customWidth="1"/>
    <col min="4160" max="4160" width="3.140625" style="395" customWidth="1"/>
    <col min="4161" max="4161" width="5.28515625" style="395" customWidth="1"/>
    <col min="4162" max="4162" width="6" style="395" customWidth="1"/>
    <col min="4163" max="4163" width="5" style="395" customWidth="1"/>
    <col min="4164" max="4164" width="6.140625" style="395" customWidth="1"/>
    <col min="4165" max="4165" width="7.85546875" style="395" customWidth="1"/>
    <col min="4166" max="4166" width="4.7109375" style="395" customWidth="1"/>
    <col min="4167" max="4167" width="3.42578125" style="395" customWidth="1"/>
    <col min="4168" max="4168" width="7.5703125" style="395" customWidth="1"/>
    <col min="4169" max="4169" width="6" style="395" customWidth="1"/>
    <col min="4170" max="4170" width="4.5703125" style="395" customWidth="1"/>
    <col min="4171" max="4171" width="6.140625" style="395" customWidth="1"/>
    <col min="4172" max="4172" width="8.140625" style="395" customWidth="1"/>
    <col min="4173" max="4173" width="5.140625" style="395" customWidth="1"/>
    <col min="4174" max="4174" width="7" style="395" customWidth="1"/>
    <col min="4175" max="4175" width="4.7109375" style="395" customWidth="1"/>
    <col min="4176" max="4176" width="4.42578125" style="395" customWidth="1"/>
    <col min="4177" max="4177" width="6.140625" style="395" customWidth="1"/>
    <col min="4178" max="4178" width="5.7109375" style="395" customWidth="1"/>
    <col min="4179" max="4179" width="4.140625" style="395" customWidth="1"/>
    <col min="4180" max="4180" width="6.7109375" style="395" customWidth="1"/>
    <col min="4181" max="4181" width="8" style="395" customWidth="1"/>
    <col min="4182" max="4182" width="4.42578125" style="395" customWidth="1"/>
    <col min="4183" max="4183" width="3" style="395" customWidth="1"/>
    <col min="4184" max="4184" width="6" style="395" customWidth="1"/>
    <col min="4185" max="4185" width="5.7109375" style="395" customWidth="1"/>
    <col min="4186" max="4186" width="4.85546875" style="395" customWidth="1"/>
    <col min="4187" max="4187" width="6.42578125" style="395" customWidth="1"/>
    <col min="4188" max="4188" width="8.28515625" style="395" customWidth="1"/>
    <col min="4189" max="4189" width="5.140625" style="395" customWidth="1"/>
    <col min="4190" max="4190" width="7" style="395" customWidth="1"/>
    <col min="4191" max="4191" width="4.7109375" style="395" customWidth="1"/>
    <col min="4192" max="4192" width="3" style="395" customWidth="1"/>
    <col min="4193" max="4193" width="5.85546875" style="395" customWidth="1"/>
    <col min="4194" max="4194" width="5.5703125" style="395" customWidth="1"/>
    <col min="4195" max="4195" width="5.140625" style="395" customWidth="1"/>
    <col min="4196" max="4196" width="6.42578125" style="395" customWidth="1"/>
    <col min="4197" max="4197" width="8.140625" style="395" customWidth="1"/>
    <col min="4198" max="4198" width="4.7109375" style="395" customWidth="1"/>
    <col min="4199" max="4199" width="3" style="395" customWidth="1"/>
    <col min="4200" max="4201" width="6" style="395" customWidth="1"/>
    <col min="4202" max="4202" width="5" style="395" customWidth="1"/>
    <col min="4203" max="4203" width="6.42578125" style="395" customWidth="1"/>
    <col min="4204" max="4204" width="8.42578125" style="395" customWidth="1"/>
    <col min="4205" max="4205" width="5" style="395" customWidth="1"/>
    <col min="4206" max="4206" width="7" style="395" customWidth="1"/>
    <col min="4207" max="4209" width="4.7109375" style="395" customWidth="1"/>
    <col min="4210" max="4210" width="5.5703125" style="395" customWidth="1"/>
    <col min="4211" max="4211" width="4.7109375" style="395" customWidth="1"/>
    <col min="4212" max="4212" width="8.42578125" style="395" customWidth="1"/>
    <col min="4213" max="4214" width="5" style="395" customWidth="1"/>
    <col min="4215" max="4215" width="6.85546875" style="395" customWidth="1"/>
    <col min="4216" max="4216" width="6" style="395" customWidth="1"/>
    <col min="4217" max="4217" width="5" style="395" customWidth="1"/>
    <col min="4218" max="4218" width="6.42578125" style="395" customWidth="1"/>
    <col min="4219" max="4219" width="8.5703125" style="395" customWidth="1"/>
    <col min="4220" max="4220" width="5" style="395" customWidth="1"/>
    <col min="4221" max="4221" width="7" style="395" customWidth="1"/>
    <col min="4222" max="4222" width="6.7109375" style="395" customWidth="1"/>
    <col min="4223" max="4223" width="5.28515625" style="395" customWidth="1"/>
    <col min="4224" max="4227" width="6.7109375" style="395" customWidth="1"/>
    <col min="4228" max="4228" width="9" style="395" customWidth="1"/>
    <col min="4229" max="4230" width="5.7109375" style="395" customWidth="1"/>
    <col min="4231" max="4352" width="9.140625" style="395"/>
    <col min="4353" max="4353" width="5" style="395" customWidth="1"/>
    <col min="4354" max="4354" width="7" style="395" customWidth="1"/>
    <col min="4355" max="4355" width="5.5703125" style="395" customWidth="1"/>
    <col min="4356" max="4356" width="3.28515625" style="395" customWidth="1"/>
    <col min="4357" max="4357" width="7" style="395" customWidth="1"/>
    <col min="4358" max="4359" width="6.5703125" style="395" customWidth="1"/>
    <col min="4360" max="4360" width="8.85546875" style="395" customWidth="1"/>
    <col min="4361" max="4361" width="5.28515625" style="395" customWidth="1"/>
    <col min="4362" max="4362" width="4" style="395" customWidth="1"/>
    <col min="4363" max="4363" width="7" style="395" customWidth="1"/>
    <col min="4364" max="4364" width="6.7109375" style="395" customWidth="1"/>
    <col min="4365" max="4365" width="8.42578125" style="395" customWidth="1"/>
    <col min="4366" max="4366" width="9.42578125" style="395" customWidth="1"/>
    <col min="4367" max="4367" width="5.140625" style="395" customWidth="1"/>
    <col min="4368" max="4368" width="7" style="395" customWidth="1"/>
    <col min="4369" max="4369" width="4.42578125" style="395" customWidth="1"/>
    <col min="4370" max="4370" width="3.42578125" style="395" customWidth="1"/>
    <col min="4371" max="4371" width="6.140625" style="395" customWidth="1"/>
    <col min="4372" max="4372" width="5.5703125" style="395" customWidth="1"/>
    <col min="4373" max="4373" width="5.140625" style="395" customWidth="1"/>
    <col min="4374" max="4374" width="6.7109375" style="395" customWidth="1"/>
    <col min="4375" max="4375" width="8.42578125" style="395" customWidth="1"/>
    <col min="4376" max="4376" width="4.42578125" style="395" customWidth="1"/>
    <col min="4377" max="4377" width="3.28515625" style="395" customWidth="1"/>
    <col min="4378" max="4378" width="6.28515625" style="395" customWidth="1"/>
    <col min="4379" max="4379" width="5.7109375" style="395" customWidth="1"/>
    <col min="4380" max="4380" width="4.42578125" style="395" customWidth="1"/>
    <col min="4381" max="4381" width="6.7109375" style="395" customWidth="1"/>
    <col min="4382" max="4382" width="8.140625" style="395" customWidth="1"/>
    <col min="4383" max="4383" width="5.140625" style="395" customWidth="1"/>
    <col min="4384" max="4384" width="7" style="395" customWidth="1"/>
    <col min="4385" max="4385" width="5" style="395" customWidth="1"/>
    <col min="4386" max="4386" width="2.7109375" style="395" customWidth="1"/>
    <col min="4387" max="4387" width="5.7109375" style="395" customWidth="1"/>
    <col min="4388" max="4388" width="6.140625" style="395" customWidth="1"/>
    <col min="4389" max="4389" width="4.42578125" style="395" customWidth="1"/>
    <col min="4390" max="4390" width="9.85546875" style="395" customWidth="1"/>
    <col min="4391" max="4391" width="5" style="395" customWidth="1"/>
    <col min="4392" max="4392" width="3.140625" style="395" customWidth="1"/>
    <col min="4393" max="4393" width="5.7109375" style="395" customWidth="1"/>
    <col min="4394" max="4394" width="6.7109375" style="395" customWidth="1"/>
    <col min="4395" max="4395" width="5.42578125" style="395" customWidth="1"/>
    <col min="4396" max="4396" width="8.28515625" style="395" customWidth="1"/>
    <col min="4397" max="4397" width="9.85546875" style="395" customWidth="1"/>
    <col min="4398" max="4398" width="5.140625" style="395" customWidth="1"/>
    <col min="4399" max="4399" width="7" style="395" customWidth="1"/>
    <col min="4400" max="4400" width="6.7109375" style="395" customWidth="1"/>
    <col min="4401" max="4401" width="3" style="395" customWidth="1"/>
    <col min="4402" max="4402" width="5.85546875" style="395" customWidth="1"/>
    <col min="4403" max="4403" width="6.140625" style="395" customWidth="1"/>
    <col min="4404" max="4404" width="5.5703125" style="395" customWidth="1"/>
    <col min="4405" max="4405" width="9.28515625" style="395" customWidth="1"/>
    <col min="4406" max="4406" width="5.140625" style="395" customWidth="1"/>
    <col min="4407" max="4407" width="3.140625" style="395" customWidth="1"/>
    <col min="4408" max="4408" width="5.42578125" style="395" customWidth="1"/>
    <col min="4409" max="4409" width="6.140625" style="395" customWidth="1"/>
    <col min="4410" max="4410" width="5.42578125" style="395" customWidth="1"/>
    <col min="4411" max="4411" width="7" style="395" customWidth="1"/>
    <col min="4412" max="4412" width="9.5703125" style="395" customWidth="1"/>
    <col min="4413" max="4413" width="5.140625" style="395" customWidth="1"/>
    <col min="4414" max="4414" width="7" style="395" customWidth="1"/>
    <col min="4415" max="4415" width="4.85546875" style="395" customWidth="1"/>
    <col min="4416" max="4416" width="3.140625" style="395" customWidth="1"/>
    <col min="4417" max="4417" width="5.28515625" style="395" customWidth="1"/>
    <col min="4418" max="4418" width="6" style="395" customWidth="1"/>
    <col min="4419" max="4419" width="5" style="395" customWidth="1"/>
    <col min="4420" max="4420" width="6.140625" style="395" customWidth="1"/>
    <col min="4421" max="4421" width="7.85546875" style="395" customWidth="1"/>
    <col min="4422" max="4422" width="4.7109375" style="395" customWidth="1"/>
    <col min="4423" max="4423" width="3.42578125" style="395" customWidth="1"/>
    <col min="4424" max="4424" width="7.5703125" style="395" customWidth="1"/>
    <col min="4425" max="4425" width="6" style="395" customWidth="1"/>
    <col min="4426" max="4426" width="4.5703125" style="395" customWidth="1"/>
    <col min="4427" max="4427" width="6.140625" style="395" customWidth="1"/>
    <col min="4428" max="4428" width="8.140625" style="395" customWidth="1"/>
    <col min="4429" max="4429" width="5.140625" style="395" customWidth="1"/>
    <col min="4430" max="4430" width="7" style="395" customWidth="1"/>
    <col min="4431" max="4431" width="4.7109375" style="395" customWidth="1"/>
    <col min="4432" max="4432" width="4.42578125" style="395" customWidth="1"/>
    <col min="4433" max="4433" width="6.140625" style="395" customWidth="1"/>
    <col min="4434" max="4434" width="5.7109375" style="395" customWidth="1"/>
    <col min="4435" max="4435" width="4.140625" style="395" customWidth="1"/>
    <col min="4436" max="4436" width="6.7109375" style="395" customWidth="1"/>
    <col min="4437" max="4437" width="8" style="395" customWidth="1"/>
    <col min="4438" max="4438" width="4.42578125" style="395" customWidth="1"/>
    <col min="4439" max="4439" width="3" style="395" customWidth="1"/>
    <col min="4440" max="4440" width="6" style="395" customWidth="1"/>
    <col min="4441" max="4441" width="5.7109375" style="395" customWidth="1"/>
    <col min="4442" max="4442" width="4.85546875" style="395" customWidth="1"/>
    <col min="4443" max="4443" width="6.42578125" style="395" customWidth="1"/>
    <col min="4444" max="4444" width="8.28515625" style="395" customWidth="1"/>
    <col min="4445" max="4445" width="5.140625" style="395" customWidth="1"/>
    <col min="4446" max="4446" width="7" style="395" customWidth="1"/>
    <col min="4447" max="4447" width="4.7109375" style="395" customWidth="1"/>
    <col min="4448" max="4448" width="3" style="395" customWidth="1"/>
    <col min="4449" max="4449" width="5.85546875" style="395" customWidth="1"/>
    <col min="4450" max="4450" width="5.5703125" style="395" customWidth="1"/>
    <col min="4451" max="4451" width="5.140625" style="395" customWidth="1"/>
    <col min="4452" max="4452" width="6.42578125" style="395" customWidth="1"/>
    <col min="4453" max="4453" width="8.140625" style="395" customWidth="1"/>
    <col min="4454" max="4454" width="4.7109375" style="395" customWidth="1"/>
    <col min="4455" max="4455" width="3" style="395" customWidth="1"/>
    <col min="4456" max="4457" width="6" style="395" customWidth="1"/>
    <col min="4458" max="4458" width="5" style="395" customWidth="1"/>
    <col min="4459" max="4459" width="6.42578125" style="395" customWidth="1"/>
    <col min="4460" max="4460" width="8.42578125" style="395" customWidth="1"/>
    <col min="4461" max="4461" width="5" style="395" customWidth="1"/>
    <col min="4462" max="4462" width="7" style="395" customWidth="1"/>
    <col min="4463" max="4465" width="4.7109375" style="395" customWidth="1"/>
    <col min="4466" max="4466" width="5.5703125" style="395" customWidth="1"/>
    <col min="4467" max="4467" width="4.7109375" style="395" customWidth="1"/>
    <col min="4468" max="4468" width="8.42578125" style="395" customWidth="1"/>
    <col min="4469" max="4470" width="5" style="395" customWidth="1"/>
    <col min="4471" max="4471" width="6.85546875" style="395" customWidth="1"/>
    <col min="4472" max="4472" width="6" style="395" customWidth="1"/>
    <col min="4473" max="4473" width="5" style="395" customWidth="1"/>
    <col min="4474" max="4474" width="6.42578125" style="395" customWidth="1"/>
    <col min="4475" max="4475" width="8.5703125" style="395" customWidth="1"/>
    <col min="4476" max="4476" width="5" style="395" customWidth="1"/>
    <col min="4477" max="4477" width="7" style="395" customWidth="1"/>
    <col min="4478" max="4478" width="6.7109375" style="395" customWidth="1"/>
    <col min="4479" max="4479" width="5.28515625" style="395" customWidth="1"/>
    <col min="4480" max="4483" width="6.7109375" style="395" customWidth="1"/>
    <col min="4484" max="4484" width="9" style="395" customWidth="1"/>
    <col min="4485" max="4486" width="5.7109375" style="395" customWidth="1"/>
    <col min="4487" max="4608" width="9.140625" style="395"/>
    <col min="4609" max="4609" width="5" style="395" customWidth="1"/>
    <col min="4610" max="4610" width="7" style="395" customWidth="1"/>
    <col min="4611" max="4611" width="5.5703125" style="395" customWidth="1"/>
    <col min="4612" max="4612" width="3.28515625" style="395" customWidth="1"/>
    <col min="4613" max="4613" width="7" style="395" customWidth="1"/>
    <col min="4614" max="4615" width="6.5703125" style="395" customWidth="1"/>
    <col min="4616" max="4616" width="8.85546875" style="395" customWidth="1"/>
    <col min="4617" max="4617" width="5.28515625" style="395" customWidth="1"/>
    <col min="4618" max="4618" width="4" style="395" customWidth="1"/>
    <col min="4619" max="4619" width="7" style="395" customWidth="1"/>
    <col min="4620" max="4620" width="6.7109375" style="395" customWidth="1"/>
    <col min="4621" max="4621" width="8.42578125" style="395" customWidth="1"/>
    <col min="4622" max="4622" width="9.42578125" style="395" customWidth="1"/>
    <col min="4623" max="4623" width="5.140625" style="395" customWidth="1"/>
    <col min="4624" max="4624" width="7" style="395" customWidth="1"/>
    <col min="4625" max="4625" width="4.42578125" style="395" customWidth="1"/>
    <col min="4626" max="4626" width="3.42578125" style="395" customWidth="1"/>
    <col min="4627" max="4627" width="6.140625" style="395" customWidth="1"/>
    <col min="4628" max="4628" width="5.5703125" style="395" customWidth="1"/>
    <col min="4629" max="4629" width="5.140625" style="395" customWidth="1"/>
    <col min="4630" max="4630" width="6.7109375" style="395" customWidth="1"/>
    <col min="4631" max="4631" width="8.42578125" style="395" customWidth="1"/>
    <col min="4632" max="4632" width="4.42578125" style="395" customWidth="1"/>
    <col min="4633" max="4633" width="3.28515625" style="395" customWidth="1"/>
    <col min="4634" max="4634" width="6.28515625" style="395" customWidth="1"/>
    <col min="4635" max="4635" width="5.7109375" style="395" customWidth="1"/>
    <col min="4636" max="4636" width="4.42578125" style="395" customWidth="1"/>
    <col min="4637" max="4637" width="6.7109375" style="395" customWidth="1"/>
    <col min="4638" max="4638" width="8.140625" style="395" customWidth="1"/>
    <col min="4639" max="4639" width="5.140625" style="395" customWidth="1"/>
    <col min="4640" max="4640" width="7" style="395" customWidth="1"/>
    <col min="4641" max="4641" width="5" style="395" customWidth="1"/>
    <col min="4642" max="4642" width="2.7109375" style="395" customWidth="1"/>
    <col min="4643" max="4643" width="5.7109375" style="395" customWidth="1"/>
    <col min="4644" max="4644" width="6.140625" style="395" customWidth="1"/>
    <col min="4645" max="4645" width="4.42578125" style="395" customWidth="1"/>
    <col min="4646" max="4646" width="9.85546875" style="395" customWidth="1"/>
    <col min="4647" max="4647" width="5" style="395" customWidth="1"/>
    <col min="4648" max="4648" width="3.140625" style="395" customWidth="1"/>
    <col min="4649" max="4649" width="5.7109375" style="395" customWidth="1"/>
    <col min="4650" max="4650" width="6.7109375" style="395" customWidth="1"/>
    <col min="4651" max="4651" width="5.42578125" style="395" customWidth="1"/>
    <col min="4652" max="4652" width="8.28515625" style="395" customWidth="1"/>
    <col min="4653" max="4653" width="9.85546875" style="395" customWidth="1"/>
    <col min="4654" max="4654" width="5.140625" style="395" customWidth="1"/>
    <col min="4655" max="4655" width="7" style="395" customWidth="1"/>
    <col min="4656" max="4656" width="6.7109375" style="395" customWidth="1"/>
    <col min="4657" max="4657" width="3" style="395" customWidth="1"/>
    <col min="4658" max="4658" width="5.85546875" style="395" customWidth="1"/>
    <col min="4659" max="4659" width="6.140625" style="395" customWidth="1"/>
    <col min="4660" max="4660" width="5.5703125" style="395" customWidth="1"/>
    <col min="4661" max="4661" width="9.28515625" style="395" customWidth="1"/>
    <col min="4662" max="4662" width="5.140625" style="395" customWidth="1"/>
    <col min="4663" max="4663" width="3.140625" style="395" customWidth="1"/>
    <col min="4664" max="4664" width="5.42578125" style="395" customWidth="1"/>
    <col min="4665" max="4665" width="6.140625" style="395" customWidth="1"/>
    <col min="4666" max="4666" width="5.42578125" style="395" customWidth="1"/>
    <col min="4667" max="4667" width="7" style="395" customWidth="1"/>
    <col min="4668" max="4668" width="9.5703125" style="395" customWidth="1"/>
    <col min="4669" max="4669" width="5.140625" style="395" customWidth="1"/>
    <col min="4670" max="4670" width="7" style="395" customWidth="1"/>
    <col min="4671" max="4671" width="4.85546875" style="395" customWidth="1"/>
    <col min="4672" max="4672" width="3.140625" style="395" customWidth="1"/>
    <col min="4673" max="4673" width="5.28515625" style="395" customWidth="1"/>
    <col min="4674" max="4674" width="6" style="395" customWidth="1"/>
    <col min="4675" max="4675" width="5" style="395" customWidth="1"/>
    <col min="4676" max="4676" width="6.140625" style="395" customWidth="1"/>
    <col min="4677" max="4677" width="7.85546875" style="395" customWidth="1"/>
    <col min="4678" max="4678" width="4.7109375" style="395" customWidth="1"/>
    <col min="4679" max="4679" width="3.42578125" style="395" customWidth="1"/>
    <col min="4680" max="4680" width="7.5703125" style="395" customWidth="1"/>
    <col min="4681" max="4681" width="6" style="395" customWidth="1"/>
    <col min="4682" max="4682" width="4.5703125" style="395" customWidth="1"/>
    <col min="4683" max="4683" width="6.140625" style="395" customWidth="1"/>
    <col min="4684" max="4684" width="8.140625" style="395" customWidth="1"/>
    <col min="4685" max="4685" width="5.140625" style="395" customWidth="1"/>
    <col min="4686" max="4686" width="7" style="395" customWidth="1"/>
    <col min="4687" max="4687" width="4.7109375" style="395" customWidth="1"/>
    <col min="4688" max="4688" width="4.42578125" style="395" customWidth="1"/>
    <col min="4689" max="4689" width="6.140625" style="395" customWidth="1"/>
    <col min="4690" max="4690" width="5.7109375" style="395" customWidth="1"/>
    <col min="4691" max="4691" width="4.140625" style="395" customWidth="1"/>
    <col min="4692" max="4692" width="6.7109375" style="395" customWidth="1"/>
    <col min="4693" max="4693" width="8" style="395" customWidth="1"/>
    <col min="4694" max="4694" width="4.42578125" style="395" customWidth="1"/>
    <col min="4695" max="4695" width="3" style="395" customWidth="1"/>
    <col min="4696" max="4696" width="6" style="395" customWidth="1"/>
    <col min="4697" max="4697" width="5.7109375" style="395" customWidth="1"/>
    <col min="4698" max="4698" width="4.85546875" style="395" customWidth="1"/>
    <col min="4699" max="4699" width="6.42578125" style="395" customWidth="1"/>
    <col min="4700" max="4700" width="8.28515625" style="395" customWidth="1"/>
    <col min="4701" max="4701" width="5.140625" style="395" customWidth="1"/>
    <col min="4702" max="4702" width="7" style="395" customWidth="1"/>
    <col min="4703" max="4703" width="4.7109375" style="395" customWidth="1"/>
    <col min="4704" max="4704" width="3" style="395" customWidth="1"/>
    <col min="4705" max="4705" width="5.85546875" style="395" customWidth="1"/>
    <col min="4706" max="4706" width="5.5703125" style="395" customWidth="1"/>
    <col min="4707" max="4707" width="5.140625" style="395" customWidth="1"/>
    <col min="4708" max="4708" width="6.42578125" style="395" customWidth="1"/>
    <col min="4709" max="4709" width="8.140625" style="395" customWidth="1"/>
    <col min="4710" max="4710" width="4.7109375" style="395" customWidth="1"/>
    <col min="4711" max="4711" width="3" style="395" customWidth="1"/>
    <col min="4712" max="4713" width="6" style="395" customWidth="1"/>
    <col min="4714" max="4714" width="5" style="395" customWidth="1"/>
    <col min="4715" max="4715" width="6.42578125" style="395" customWidth="1"/>
    <col min="4716" max="4716" width="8.42578125" style="395" customWidth="1"/>
    <col min="4717" max="4717" width="5" style="395" customWidth="1"/>
    <col min="4718" max="4718" width="7" style="395" customWidth="1"/>
    <col min="4719" max="4721" width="4.7109375" style="395" customWidth="1"/>
    <col min="4722" max="4722" width="5.5703125" style="395" customWidth="1"/>
    <col min="4723" max="4723" width="4.7109375" style="395" customWidth="1"/>
    <col min="4724" max="4724" width="8.42578125" style="395" customWidth="1"/>
    <col min="4725" max="4726" width="5" style="395" customWidth="1"/>
    <col min="4727" max="4727" width="6.85546875" style="395" customWidth="1"/>
    <col min="4728" max="4728" width="6" style="395" customWidth="1"/>
    <col min="4729" max="4729" width="5" style="395" customWidth="1"/>
    <col min="4730" max="4730" width="6.42578125" style="395" customWidth="1"/>
    <col min="4731" max="4731" width="8.5703125" style="395" customWidth="1"/>
    <col min="4732" max="4732" width="5" style="395" customWidth="1"/>
    <col min="4733" max="4733" width="7" style="395" customWidth="1"/>
    <col min="4734" max="4734" width="6.7109375" style="395" customWidth="1"/>
    <col min="4735" max="4735" width="5.28515625" style="395" customWidth="1"/>
    <col min="4736" max="4739" width="6.7109375" style="395" customWidth="1"/>
    <col min="4740" max="4740" width="9" style="395" customWidth="1"/>
    <col min="4741" max="4742" width="5.7109375" style="395" customWidth="1"/>
    <col min="4743" max="4864" width="9.140625" style="395"/>
    <col min="4865" max="4865" width="5" style="395" customWidth="1"/>
    <col min="4866" max="4866" width="7" style="395" customWidth="1"/>
    <col min="4867" max="4867" width="5.5703125" style="395" customWidth="1"/>
    <col min="4868" max="4868" width="3.28515625" style="395" customWidth="1"/>
    <col min="4869" max="4869" width="7" style="395" customWidth="1"/>
    <col min="4870" max="4871" width="6.5703125" style="395" customWidth="1"/>
    <col min="4872" max="4872" width="8.85546875" style="395" customWidth="1"/>
    <col min="4873" max="4873" width="5.28515625" style="395" customWidth="1"/>
    <col min="4874" max="4874" width="4" style="395" customWidth="1"/>
    <col min="4875" max="4875" width="7" style="395" customWidth="1"/>
    <col min="4876" max="4876" width="6.7109375" style="395" customWidth="1"/>
    <col min="4877" max="4877" width="8.42578125" style="395" customWidth="1"/>
    <col min="4878" max="4878" width="9.42578125" style="395" customWidth="1"/>
    <col min="4879" max="4879" width="5.140625" style="395" customWidth="1"/>
    <col min="4880" max="4880" width="7" style="395" customWidth="1"/>
    <col min="4881" max="4881" width="4.42578125" style="395" customWidth="1"/>
    <col min="4882" max="4882" width="3.42578125" style="395" customWidth="1"/>
    <col min="4883" max="4883" width="6.140625" style="395" customWidth="1"/>
    <col min="4884" max="4884" width="5.5703125" style="395" customWidth="1"/>
    <col min="4885" max="4885" width="5.140625" style="395" customWidth="1"/>
    <col min="4886" max="4886" width="6.7109375" style="395" customWidth="1"/>
    <col min="4887" max="4887" width="8.42578125" style="395" customWidth="1"/>
    <col min="4888" max="4888" width="4.42578125" style="395" customWidth="1"/>
    <col min="4889" max="4889" width="3.28515625" style="395" customWidth="1"/>
    <col min="4890" max="4890" width="6.28515625" style="395" customWidth="1"/>
    <col min="4891" max="4891" width="5.7109375" style="395" customWidth="1"/>
    <col min="4892" max="4892" width="4.42578125" style="395" customWidth="1"/>
    <col min="4893" max="4893" width="6.7109375" style="395" customWidth="1"/>
    <col min="4894" max="4894" width="8.140625" style="395" customWidth="1"/>
    <col min="4895" max="4895" width="5.140625" style="395" customWidth="1"/>
    <col min="4896" max="4896" width="7" style="395" customWidth="1"/>
    <col min="4897" max="4897" width="5" style="395" customWidth="1"/>
    <col min="4898" max="4898" width="2.7109375" style="395" customWidth="1"/>
    <col min="4899" max="4899" width="5.7109375" style="395" customWidth="1"/>
    <col min="4900" max="4900" width="6.140625" style="395" customWidth="1"/>
    <col min="4901" max="4901" width="4.42578125" style="395" customWidth="1"/>
    <col min="4902" max="4902" width="9.85546875" style="395" customWidth="1"/>
    <col min="4903" max="4903" width="5" style="395" customWidth="1"/>
    <col min="4904" max="4904" width="3.140625" style="395" customWidth="1"/>
    <col min="4905" max="4905" width="5.7109375" style="395" customWidth="1"/>
    <col min="4906" max="4906" width="6.7109375" style="395" customWidth="1"/>
    <col min="4907" max="4907" width="5.42578125" style="395" customWidth="1"/>
    <col min="4908" max="4908" width="8.28515625" style="395" customWidth="1"/>
    <col min="4909" max="4909" width="9.85546875" style="395" customWidth="1"/>
    <col min="4910" max="4910" width="5.140625" style="395" customWidth="1"/>
    <col min="4911" max="4911" width="7" style="395" customWidth="1"/>
    <col min="4912" max="4912" width="6.7109375" style="395" customWidth="1"/>
    <col min="4913" max="4913" width="3" style="395" customWidth="1"/>
    <col min="4914" max="4914" width="5.85546875" style="395" customWidth="1"/>
    <col min="4915" max="4915" width="6.140625" style="395" customWidth="1"/>
    <col min="4916" max="4916" width="5.5703125" style="395" customWidth="1"/>
    <col min="4917" max="4917" width="9.28515625" style="395" customWidth="1"/>
    <col min="4918" max="4918" width="5.140625" style="395" customWidth="1"/>
    <col min="4919" max="4919" width="3.140625" style="395" customWidth="1"/>
    <col min="4920" max="4920" width="5.42578125" style="395" customWidth="1"/>
    <col min="4921" max="4921" width="6.140625" style="395" customWidth="1"/>
    <col min="4922" max="4922" width="5.42578125" style="395" customWidth="1"/>
    <col min="4923" max="4923" width="7" style="395" customWidth="1"/>
    <col min="4924" max="4924" width="9.5703125" style="395" customWidth="1"/>
    <col min="4925" max="4925" width="5.140625" style="395" customWidth="1"/>
    <col min="4926" max="4926" width="7" style="395" customWidth="1"/>
    <col min="4927" max="4927" width="4.85546875" style="395" customWidth="1"/>
    <col min="4928" max="4928" width="3.140625" style="395" customWidth="1"/>
    <col min="4929" max="4929" width="5.28515625" style="395" customWidth="1"/>
    <col min="4930" max="4930" width="6" style="395" customWidth="1"/>
    <col min="4931" max="4931" width="5" style="395" customWidth="1"/>
    <col min="4932" max="4932" width="6.140625" style="395" customWidth="1"/>
    <col min="4933" max="4933" width="7.85546875" style="395" customWidth="1"/>
    <col min="4934" max="4934" width="4.7109375" style="395" customWidth="1"/>
    <col min="4935" max="4935" width="3.42578125" style="395" customWidth="1"/>
    <col min="4936" max="4936" width="7.5703125" style="395" customWidth="1"/>
    <col min="4937" max="4937" width="6" style="395" customWidth="1"/>
    <col min="4938" max="4938" width="4.5703125" style="395" customWidth="1"/>
    <col min="4939" max="4939" width="6.140625" style="395" customWidth="1"/>
    <col min="4940" max="4940" width="8.140625" style="395" customWidth="1"/>
    <col min="4941" max="4941" width="5.140625" style="395" customWidth="1"/>
    <col min="4942" max="4942" width="7" style="395" customWidth="1"/>
    <col min="4943" max="4943" width="4.7109375" style="395" customWidth="1"/>
    <col min="4944" max="4944" width="4.42578125" style="395" customWidth="1"/>
    <col min="4945" max="4945" width="6.140625" style="395" customWidth="1"/>
    <col min="4946" max="4946" width="5.7109375" style="395" customWidth="1"/>
    <col min="4947" max="4947" width="4.140625" style="395" customWidth="1"/>
    <col min="4948" max="4948" width="6.7109375" style="395" customWidth="1"/>
    <col min="4949" max="4949" width="8" style="395" customWidth="1"/>
    <col min="4950" max="4950" width="4.42578125" style="395" customWidth="1"/>
    <col min="4951" max="4951" width="3" style="395" customWidth="1"/>
    <col min="4952" max="4952" width="6" style="395" customWidth="1"/>
    <col min="4953" max="4953" width="5.7109375" style="395" customWidth="1"/>
    <col min="4954" max="4954" width="4.85546875" style="395" customWidth="1"/>
    <col min="4955" max="4955" width="6.42578125" style="395" customWidth="1"/>
    <col min="4956" max="4956" width="8.28515625" style="395" customWidth="1"/>
    <col min="4957" max="4957" width="5.140625" style="395" customWidth="1"/>
    <col min="4958" max="4958" width="7" style="395" customWidth="1"/>
    <col min="4959" max="4959" width="4.7109375" style="395" customWidth="1"/>
    <col min="4960" max="4960" width="3" style="395" customWidth="1"/>
    <col min="4961" max="4961" width="5.85546875" style="395" customWidth="1"/>
    <col min="4962" max="4962" width="5.5703125" style="395" customWidth="1"/>
    <col min="4963" max="4963" width="5.140625" style="395" customWidth="1"/>
    <col min="4964" max="4964" width="6.42578125" style="395" customWidth="1"/>
    <col min="4965" max="4965" width="8.140625" style="395" customWidth="1"/>
    <col min="4966" max="4966" width="4.7109375" style="395" customWidth="1"/>
    <col min="4967" max="4967" width="3" style="395" customWidth="1"/>
    <col min="4968" max="4969" width="6" style="395" customWidth="1"/>
    <col min="4970" max="4970" width="5" style="395" customWidth="1"/>
    <col min="4971" max="4971" width="6.42578125" style="395" customWidth="1"/>
    <col min="4972" max="4972" width="8.42578125" style="395" customWidth="1"/>
    <col min="4973" max="4973" width="5" style="395" customWidth="1"/>
    <col min="4974" max="4974" width="7" style="395" customWidth="1"/>
    <col min="4975" max="4977" width="4.7109375" style="395" customWidth="1"/>
    <col min="4978" max="4978" width="5.5703125" style="395" customWidth="1"/>
    <col min="4979" max="4979" width="4.7109375" style="395" customWidth="1"/>
    <col min="4980" max="4980" width="8.42578125" style="395" customWidth="1"/>
    <col min="4981" max="4982" width="5" style="395" customWidth="1"/>
    <col min="4983" max="4983" width="6.85546875" style="395" customWidth="1"/>
    <col min="4984" max="4984" width="6" style="395" customWidth="1"/>
    <col min="4985" max="4985" width="5" style="395" customWidth="1"/>
    <col min="4986" max="4986" width="6.42578125" style="395" customWidth="1"/>
    <col min="4987" max="4987" width="8.5703125" style="395" customWidth="1"/>
    <col min="4988" max="4988" width="5" style="395" customWidth="1"/>
    <col min="4989" max="4989" width="7" style="395" customWidth="1"/>
    <col min="4990" max="4990" width="6.7109375" style="395" customWidth="1"/>
    <col min="4991" max="4991" width="5.28515625" style="395" customWidth="1"/>
    <col min="4992" max="4995" width="6.7109375" style="395" customWidth="1"/>
    <col min="4996" max="4996" width="9" style="395" customWidth="1"/>
    <col min="4997" max="4998" width="5.7109375" style="395" customWidth="1"/>
    <col min="4999" max="5120" width="9.140625" style="395"/>
    <col min="5121" max="5121" width="5" style="395" customWidth="1"/>
    <col min="5122" max="5122" width="7" style="395" customWidth="1"/>
    <col min="5123" max="5123" width="5.5703125" style="395" customWidth="1"/>
    <col min="5124" max="5124" width="3.28515625" style="395" customWidth="1"/>
    <col min="5125" max="5125" width="7" style="395" customWidth="1"/>
    <col min="5126" max="5127" width="6.5703125" style="395" customWidth="1"/>
    <col min="5128" max="5128" width="8.85546875" style="395" customWidth="1"/>
    <col min="5129" max="5129" width="5.28515625" style="395" customWidth="1"/>
    <col min="5130" max="5130" width="4" style="395" customWidth="1"/>
    <col min="5131" max="5131" width="7" style="395" customWidth="1"/>
    <col min="5132" max="5132" width="6.7109375" style="395" customWidth="1"/>
    <col min="5133" max="5133" width="8.42578125" style="395" customWidth="1"/>
    <col min="5134" max="5134" width="9.42578125" style="395" customWidth="1"/>
    <col min="5135" max="5135" width="5.140625" style="395" customWidth="1"/>
    <col min="5136" max="5136" width="7" style="395" customWidth="1"/>
    <col min="5137" max="5137" width="4.42578125" style="395" customWidth="1"/>
    <col min="5138" max="5138" width="3.42578125" style="395" customWidth="1"/>
    <col min="5139" max="5139" width="6.140625" style="395" customWidth="1"/>
    <col min="5140" max="5140" width="5.5703125" style="395" customWidth="1"/>
    <col min="5141" max="5141" width="5.140625" style="395" customWidth="1"/>
    <col min="5142" max="5142" width="6.7109375" style="395" customWidth="1"/>
    <col min="5143" max="5143" width="8.42578125" style="395" customWidth="1"/>
    <col min="5144" max="5144" width="4.42578125" style="395" customWidth="1"/>
    <col min="5145" max="5145" width="3.28515625" style="395" customWidth="1"/>
    <col min="5146" max="5146" width="6.28515625" style="395" customWidth="1"/>
    <col min="5147" max="5147" width="5.7109375" style="395" customWidth="1"/>
    <col min="5148" max="5148" width="4.42578125" style="395" customWidth="1"/>
    <col min="5149" max="5149" width="6.7109375" style="395" customWidth="1"/>
    <col min="5150" max="5150" width="8.140625" style="395" customWidth="1"/>
    <col min="5151" max="5151" width="5.140625" style="395" customWidth="1"/>
    <col min="5152" max="5152" width="7" style="395" customWidth="1"/>
    <col min="5153" max="5153" width="5" style="395" customWidth="1"/>
    <col min="5154" max="5154" width="2.7109375" style="395" customWidth="1"/>
    <col min="5155" max="5155" width="5.7109375" style="395" customWidth="1"/>
    <col min="5156" max="5156" width="6.140625" style="395" customWidth="1"/>
    <col min="5157" max="5157" width="4.42578125" style="395" customWidth="1"/>
    <col min="5158" max="5158" width="9.85546875" style="395" customWidth="1"/>
    <col min="5159" max="5159" width="5" style="395" customWidth="1"/>
    <col min="5160" max="5160" width="3.140625" style="395" customWidth="1"/>
    <col min="5161" max="5161" width="5.7109375" style="395" customWidth="1"/>
    <col min="5162" max="5162" width="6.7109375" style="395" customWidth="1"/>
    <col min="5163" max="5163" width="5.42578125" style="395" customWidth="1"/>
    <col min="5164" max="5164" width="8.28515625" style="395" customWidth="1"/>
    <col min="5165" max="5165" width="9.85546875" style="395" customWidth="1"/>
    <col min="5166" max="5166" width="5.140625" style="395" customWidth="1"/>
    <col min="5167" max="5167" width="7" style="395" customWidth="1"/>
    <col min="5168" max="5168" width="6.7109375" style="395" customWidth="1"/>
    <col min="5169" max="5169" width="3" style="395" customWidth="1"/>
    <col min="5170" max="5170" width="5.85546875" style="395" customWidth="1"/>
    <col min="5171" max="5171" width="6.140625" style="395" customWidth="1"/>
    <col min="5172" max="5172" width="5.5703125" style="395" customWidth="1"/>
    <col min="5173" max="5173" width="9.28515625" style="395" customWidth="1"/>
    <col min="5174" max="5174" width="5.140625" style="395" customWidth="1"/>
    <col min="5175" max="5175" width="3.140625" style="395" customWidth="1"/>
    <col min="5176" max="5176" width="5.42578125" style="395" customWidth="1"/>
    <col min="5177" max="5177" width="6.140625" style="395" customWidth="1"/>
    <col min="5178" max="5178" width="5.42578125" style="395" customWidth="1"/>
    <col min="5179" max="5179" width="7" style="395" customWidth="1"/>
    <col min="5180" max="5180" width="9.5703125" style="395" customWidth="1"/>
    <col min="5181" max="5181" width="5.140625" style="395" customWidth="1"/>
    <col min="5182" max="5182" width="7" style="395" customWidth="1"/>
    <col min="5183" max="5183" width="4.85546875" style="395" customWidth="1"/>
    <col min="5184" max="5184" width="3.140625" style="395" customWidth="1"/>
    <col min="5185" max="5185" width="5.28515625" style="395" customWidth="1"/>
    <col min="5186" max="5186" width="6" style="395" customWidth="1"/>
    <col min="5187" max="5187" width="5" style="395" customWidth="1"/>
    <col min="5188" max="5188" width="6.140625" style="395" customWidth="1"/>
    <col min="5189" max="5189" width="7.85546875" style="395" customWidth="1"/>
    <col min="5190" max="5190" width="4.7109375" style="395" customWidth="1"/>
    <col min="5191" max="5191" width="3.42578125" style="395" customWidth="1"/>
    <col min="5192" max="5192" width="7.5703125" style="395" customWidth="1"/>
    <col min="5193" max="5193" width="6" style="395" customWidth="1"/>
    <col min="5194" max="5194" width="4.5703125" style="395" customWidth="1"/>
    <col min="5195" max="5195" width="6.140625" style="395" customWidth="1"/>
    <col min="5196" max="5196" width="8.140625" style="395" customWidth="1"/>
    <col min="5197" max="5197" width="5.140625" style="395" customWidth="1"/>
    <col min="5198" max="5198" width="7" style="395" customWidth="1"/>
    <col min="5199" max="5199" width="4.7109375" style="395" customWidth="1"/>
    <col min="5200" max="5200" width="4.42578125" style="395" customWidth="1"/>
    <col min="5201" max="5201" width="6.140625" style="395" customWidth="1"/>
    <col min="5202" max="5202" width="5.7109375" style="395" customWidth="1"/>
    <col min="5203" max="5203" width="4.140625" style="395" customWidth="1"/>
    <col min="5204" max="5204" width="6.7109375" style="395" customWidth="1"/>
    <col min="5205" max="5205" width="8" style="395" customWidth="1"/>
    <col min="5206" max="5206" width="4.42578125" style="395" customWidth="1"/>
    <col min="5207" max="5207" width="3" style="395" customWidth="1"/>
    <col min="5208" max="5208" width="6" style="395" customWidth="1"/>
    <col min="5209" max="5209" width="5.7109375" style="395" customWidth="1"/>
    <col min="5210" max="5210" width="4.85546875" style="395" customWidth="1"/>
    <col min="5211" max="5211" width="6.42578125" style="395" customWidth="1"/>
    <col min="5212" max="5212" width="8.28515625" style="395" customWidth="1"/>
    <col min="5213" max="5213" width="5.140625" style="395" customWidth="1"/>
    <col min="5214" max="5214" width="7" style="395" customWidth="1"/>
    <col min="5215" max="5215" width="4.7109375" style="395" customWidth="1"/>
    <col min="5216" max="5216" width="3" style="395" customWidth="1"/>
    <col min="5217" max="5217" width="5.85546875" style="395" customWidth="1"/>
    <col min="5218" max="5218" width="5.5703125" style="395" customWidth="1"/>
    <col min="5219" max="5219" width="5.140625" style="395" customWidth="1"/>
    <col min="5220" max="5220" width="6.42578125" style="395" customWidth="1"/>
    <col min="5221" max="5221" width="8.140625" style="395" customWidth="1"/>
    <col min="5222" max="5222" width="4.7109375" style="395" customWidth="1"/>
    <col min="5223" max="5223" width="3" style="395" customWidth="1"/>
    <col min="5224" max="5225" width="6" style="395" customWidth="1"/>
    <col min="5226" max="5226" width="5" style="395" customWidth="1"/>
    <col min="5227" max="5227" width="6.42578125" style="395" customWidth="1"/>
    <col min="5228" max="5228" width="8.42578125" style="395" customWidth="1"/>
    <col min="5229" max="5229" width="5" style="395" customWidth="1"/>
    <col min="5230" max="5230" width="7" style="395" customWidth="1"/>
    <col min="5231" max="5233" width="4.7109375" style="395" customWidth="1"/>
    <col min="5234" max="5234" width="5.5703125" style="395" customWidth="1"/>
    <col min="5235" max="5235" width="4.7109375" style="395" customWidth="1"/>
    <col min="5236" max="5236" width="8.42578125" style="395" customWidth="1"/>
    <col min="5237" max="5238" width="5" style="395" customWidth="1"/>
    <col min="5239" max="5239" width="6.85546875" style="395" customWidth="1"/>
    <col min="5240" max="5240" width="6" style="395" customWidth="1"/>
    <col min="5241" max="5241" width="5" style="395" customWidth="1"/>
    <col min="5242" max="5242" width="6.42578125" style="395" customWidth="1"/>
    <col min="5243" max="5243" width="8.5703125" style="395" customWidth="1"/>
    <col min="5244" max="5244" width="5" style="395" customWidth="1"/>
    <col min="5245" max="5245" width="7" style="395" customWidth="1"/>
    <col min="5246" max="5246" width="6.7109375" style="395" customWidth="1"/>
    <col min="5247" max="5247" width="5.28515625" style="395" customWidth="1"/>
    <col min="5248" max="5251" width="6.7109375" style="395" customWidth="1"/>
    <col min="5252" max="5252" width="9" style="395" customWidth="1"/>
    <col min="5253" max="5254" width="5.7109375" style="395" customWidth="1"/>
    <col min="5255" max="5376" width="9.140625" style="395"/>
    <col min="5377" max="5377" width="5" style="395" customWidth="1"/>
    <col min="5378" max="5378" width="7" style="395" customWidth="1"/>
    <col min="5379" max="5379" width="5.5703125" style="395" customWidth="1"/>
    <col min="5380" max="5380" width="3.28515625" style="395" customWidth="1"/>
    <col min="5381" max="5381" width="7" style="395" customWidth="1"/>
    <col min="5382" max="5383" width="6.5703125" style="395" customWidth="1"/>
    <col min="5384" max="5384" width="8.85546875" style="395" customWidth="1"/>
    <col min="5385" max="5385" width="5.28515625" style="395" customWidth="1"/>
    <col min="5386" max="5386" width="4" style="395" customWidth="1"/>
    <col min="5387" max="5387" width="7" style="395" customWidth="1"/>
    <col min="5388" max="5388" width="6.7109375" style="395" customWidth="1"/>
    <col min="5389" max="5389" width="8.42578125" style="395" customWidth="1"/>
    <col min="5390" max="5390" width="9.42578125" style="395" customWidth="1"/>
    <col min="5391" max="5391" width="5.140625" style="395" customWidth="1"/>
    <col min="5392" max="5392" width="7" style="395" customWidth="1"/>
    <col min="5393" max="5393" width="4.42578125" style="395" customWidth="1"/>
    <col min="5394" max="5394" width="3.42578125" style="395" customWidth="1"/>
    <col min="5395" max="5395" width="6.140625" style="395" customWidth="1"/>
    <col min="5396" max="5396" width="5.5703125" style="395" customWidth="1"/>
    <col min="5397" max="5397" width="5.140625" style="395" customWidth="1"/>
    <col min="5398" max="5398" width="6.7109375" style="395" customWidth="1"/>
    <col min="5399" max="5399" width="8.42578125" style="395" customWidth="1"/>
    <col min="5400" max="5400" width="4.42578125" style="395" customWidth="1"/>
    <col min="5401" max="5401" width="3.28515625" style="395" customWidth="1"/>
    <col min="5402" max="5402" width="6.28515625" style="395" customWidth="1"/>
    <col min="5403" max="5403" width="5.7109375" style="395" customWidth="1"/>
    <col min="5404" max="5404" width="4.42578125" style="395" customWidth="1"/>
    <col min="5405" max="5405" width="6.7109375" style="395" customWidth="1"/>
    <col min="5406" max="5406" width="8.140625" style="395" customWidth="1"/>
    <col min="5407" max="5407" width="5.140625" style="395" customWidth="1"/>
    <col min="5408" max="5408" width="7" style="395" customWidth="1"/>
    <col min="5409" max="5409" width="5" style="395" customWidth="1"/>
    <col min="5410" max="5410" width="2.7109375" style="395" customWidth="1"/>
    <col min="5411" max="5411" width="5.7109375" style="395" customWidth="1"/>
    <col min="5412" max="5412" width="6.140625" style="395" customWidth="1"/>
    <col min="5413" max="5413" width="4.42578125" style="395" customWidth="1"/>
    <col min="5414" max="5414" width="9.85546875" style="395" customWidth="1"/>
    <col min="5415" max="5415" width="5" style="395" customWidth="1"/>
    <col min="5416" max="5416" width="3.140625" style="395" customWidth="1"/>
    <col min="5417" max="5417" width="5.7109375" style="395" customWidth="1"/>
    <col min="5418" max="5418" width="6.7109375" style="395" customWidth="1"/>
    <col min="5419" max="5419" width="5.42578125" style="395" customWidth="1"/>
    <col min="5420" max="5420" width="8.28515625" style="395" customWidth="1"/>
    <col min="5421" max="5421" width="9.85546875" style="395" customWidth="1"/>
    <col min="5422" max="5422" width="5.140625" style="395" customWidth="1"/>
    <col min="5423" max="5423" width="7" style="395" customWidth="1"/>
    <col min="5424" max="5424" width="6.7109375" style="395" customWidth="1"/>
    <col min="5425" max="5425" width="3" style="395" customWidth="1"/>
    <col min="5426" max="5426" width="5.85546875" style="395" customWidth="1"/>
    <col min="5427" max="5427" width="6.140625" style="395" customWidth="1"/>
    <col min="5428" max="5428" width="5.5703125" style="395" customWidth="1"/>
    <col min="5429" max="5429" width="9.28515625" style="395" customWidth="1"/>
    <col min="5430" max="5430" width="5.140625" style="395" customWidth="1"/>
    <col min="5431" max="5431" width="3.140625" style="395" customWidth="1"/>
    <col min="5432" max="5432" width="5.42578125" style="395" customWidth="1"/>
    <col min="5433" max="5433" width="6.140625" style="395" customWidth="1"/>
    <col min="5434" max="5434" width="5.42578125" style="395" customWidth="1"/>
    <col min="5435" max="5435" width="7" style="395" customWidth="1"/>
    <col min="5436" max="5436" width="9.5703125" style="395" customWidth="1"/>
    <col min="5437" max="5437" width="5.140625" style="395" customWidth="1"/>
    <col min="5438" max="5438" width="7" style="395" customWidth="1"/>
    <col min="5439" max="5439" width="4.85546875" style="395" customWidth="1"/>
    <col min="5440" max="5440" width="3.140625" style="395" customWidth="1"/>
    <col min="5441" max="5441" width="5.28515625" style="395" customWidth="1"/>
    <col min="5442" max="5442" width="6" style="395" customWidth="1"/>
    <col min="5443" max="5443" width="5" style="395" customWidth="1"/>
    <col min="5444" max="5444" width="6.140625" style="395" customWidth="1"/>
    <col min="5445" max="5445" width="7.85546875" style="395" customWidth="1"/>
    <col min="5446" max="5446" width="4.7109375" style="395" customWidth="1"/>
    <col min="5447" max="5447" width="3.42578125" style="395" customWidth="1"/>
    <col min="5448" max="5448" width="7.5703125" style="395" customWidth="1"/>
    <col min="5449" max="5449" width="6" style="395" customWidth="1"/>
    <col min="5450" max="5450" width="4.5703125" style="395" customWidth="1"/>
    <col min="5451" max="5451" width="6.140625" style="395" customWidth="1"/>
    <col min="5452" max="5452" width="8.140625" style="395" customWidth="1"/>
    <col min="5453" max="5453" width="5.140625" style="395" customWidth="1"/>
    <col min="5454" max="5454" width="7" style="395" customWidth="1"/>
    <col min="5455" max="5455" width="4.7109375" style="395" customWidth="1"/>
    <col min="5456" max="5456" width="4.42578125" style="395" customWidth="1"/>
    <col min="5457" max="5457" width="6.140625" style="395" customWidth="1"/>
    <col min="5458" max="5458" width="5.7109375" style="395" customWidth="1"/>
    <col min="5459" max="5459" width="4.140625" style="395" customWidth="1"/>
    <col min="5460" max="5460" width="6.7109375" style="395" customWidth="1"/>
    <col min="5461" max="5461" width="8" style="395" customWidth="1"/>
    <col min="5462" max="5462" width="4.42578125" style="395" customWidth="1"/>
    <col min="5463" max="5463" width="3" style="395" customWidth="1"/>
    <col min="5464" max="5464" width="6" style="395" customWidth="1"/>
    <col min="5465" max="5465" width="5.7109375" style="395" customWidth="1"/>
    <col min="5466" max="5466" width="4.85546875" style="395" customWidth="1"/>
    <col min="5467" max="5467" width="6.42578125" style="395" customWidth="1"/>
    <col min="5468" max="5468" width="8.28515625" style="395" customWidth="1"/>
    <col min="5469" max="5469" width="5.140625" style="395" customWidth="1"/>
    <col min="5470" max="5470" width="7" style="395" customWidth="1"/>
    <col min="5471" max="5471" width="4.7109375" style="395" customWidth="1"/>
    <col min="5472" max="5472" width="3" style="395" customWidth="1"/>
    <col min="5473" max="5473" width="5.85546875" style="395" customWidth="1"/>
    <col min="5474" max="5474" width="5.5703125" style="395" customWidth="1"/>
    <col min="5475" max="5475" width="5.140625" style="395" customWidth="1"/>
    <col min="5476" max="5476" width="6.42578125" style="395" customWidth="1"/>
    <col min="5477" max="5477" width="8.140625" style="395" customWidth="1"/>
    <col min="5478" max="5478" width="4.7109375" style="395" customWidth="1"/>
    <col min="5479" max="5479" width="3" style="395" customWidth="1"/>
    <col min="5480" max="5481" width="6" style="395" customWidth="1"/>
    <col min="5482" max="5482" width="5" style="395" customWidth="1"/>
    <col min="5483" max="5483" width="6.42578125" style="395" customWidth="1"/>
    <col min="5484" max="5484" width="8.42578125" style="395" customWidth="1"/>
    <col min="5485" max="5485" width="5" style="395" customWidth="1"/>
    <col min="5486" max="5486" width="7" style="395" customWidth="1"/>
    <col min="5487" max="5489" width="4.7109375" style="395" customWidth="1"/>
    <col min="5490" max="5490" width="5.5703125" style="395" customWidth="1"/>
    <col min="5491" max="5491" width="4.7109375" style="395" customWidth="1"/>
    <col min="5492" max="5492" width="8.42578125" style="395" customWidth="1"/>
    <col min="5493" max="5494" width="5" style="395" customWidth="1"/>
    <col min="5495" max="5495" width="6.85546875" style="395" customWidth="1"/>
    <col min="5496" max="5496" width="6" style="395" customWidth="1"/>
    <col min="5497" max="5497" width="5" style="395" customWidth="1"/>
    <col min="5498" max="5498" width="6.42578125" style="395" customWidth="1"/>
    <col min="5499" max="5499" width="8.5703125" style="395" customWidth="1"/>
    <col min="5500" max="5500" width="5" style="395" customWidth="1"/>
    <col min="5501" max="5501" width="7" style="395" customWidth="1"/>
    <col min="5502" max="5502" width="6.7109375" style="395" customWidth="1"/>
    <col min="5503" max="5503" width="5.28515625" style="395" customWidth="1"/>
    <col min="5504" max="5507" width="6.7109375" style="395" customWidth="1"/>
    <col min="5508" max="5508" width="9" style="395" customWidth="1"/>
    <col min="5509" max="5510" width="5.7109375" style="395" customWidth="1"/>
    <col min="5511" max="5632" width="9.140625" style="395"/>
    <col min="5633" max="5633" width="5" style="395" customWidth="1"/>
    <col min="5634" max="5634" width="7" style="395" customWidth="1"/>
    <col min="5635" max="5635" width="5.5703125" style="395" customWidth="1"/>
    <col min="5636" max="5636" width="3.28515625" style="395" customWidth="1"/>
    <col min="5637" max="5637" width="7" style="395" customWidth="1"/>
    <col min="5638" max="5639" width="6.5703125" style="395" customWidth="1"/>
    <col min="5640" max="5640" width="8.85546875" style="395" customWidth="1"/>
    <col min="5641" max="5641" width="5.28515625" style="395" customWidth="1"/>
    <col min="5642" max="5642" width="4" style="395" customWidth="1"/>
    <col min="5643" max="5643" width="7" style="395" customWidth="1"/>
    <col min="5644" max="5644" width="6.7109375" style="395" customWidth="1"/>
    <col min="5645" max="5645" width="8.42578125" style="395" customWidth="1"/>
    <col min="5646" max="5646" width="9.42578125" style="395" customWidth="1"/>
    <col min="5647" max="5647" width="5.140625" style="395" customWidth="1"/>
    <col min="5648" max="5648" width="7" style="395" customWidth="1"/>
    <col min="5649" max="5649" width="4.42578125" style="395" customWidth="1"/>
    <col min="5650" max="5650" width="3.42578125" style="395" customWidth="1"/>
    <col min="5651" max="5651" width="6.140625" style="395" customWidth="1"/>
    <col min="5652" max="5652" width="5.5703125" style="395" customWidth="1"/>
    <col min="5653" max="5653" width="5.140625" style="395" customWidth="1"/>
    <col min="5654" max="5654" width="6.7109375" style="395" customWidth="1"/>
    <col min="5655" max="5655" width="8.42578125" style="395" customWidth="1"/>
    <col min="5656" max="5656" width="4.42578125" style="395" customWidth="1"/>
    <col min="5657" max="5657" width="3.28515625" style="395" customWidth="1"/>
    <col min="5658" max="5658" width="6.28515625" style="395" customWidth="1"/>
    <col min="5659" max="5659" width="5.7109375" style="395" customWidth="1"/>
    <col min="5660" max="5660" width="4.42578125" style="395" customWidth="1"/>
    <col min="5661" max="5661" width="6.7109375" style="395" customWidth="1"/>
    <col min="5662" max="5662" width="8.140625" style="395" customWidth="1"/>
    <col min="5663" max="5663" width="5.140625" style="395" customWidth="1"/>
    <col min="5664" max="5664" width="7" style="395" customWidth="1"/>
    <col min="5665" max="5665" width="5" style="395" customWidth="1"/>
    <col min="5666" max="5666" width="2.7109375" style="395" customWidth="1"/>
    <col min="5667" max="5667" width="5.7109375" style="395" customWidth="1"/>
    <col min="5668" max="5668" width="6.140625" style="395" customWidth="1"/>
    <col min="5669" max="5669" width="4.42578125" style="395" customWidth="1"/>
    <col min="5670" max="5670" width="9.85546875" style="395" customWidth="1"/>
    <col min="5671" max="5671" width="5" style="395" customWidth="1"/>
    <col min="5672" max="5672" width="3.140625" style="395" customWidth="1"/>
    <col min="5673" max="5673" width="5.7109375" style="395" customWidth="1"/>
    <col min="5674" max="5674" width="6.7109375" style="395" customWidth="1"/>
    <col min="5675" max="5675" width="5.42578125" style="395" customWidth="1"/>
    <col min="5676" max="5676" width="8.28515625" style="395" customWidth="1"/>
    <col min="5677" max="5677" width="9.85546875" style="395" customWidth="1"/>
    <col min="5678" max="5678" width="5.140625" style="395" customWidth="1"/>
    <col min="5679" max="5679" width="7" style="395" customWidth="1"/>
    <col min="5680" max="5680" width="6.7109375" style="395" customWidth="1"/>
    <col min="5681" max="5681" width="3" style="395" customWidth="1"/>
    <col min="5682" max="5682" width="5.85546875" style="395" customWidth="1"/>
    <col min="5683" max="5683" width="6.140625" style="395" customWidth="1"/>
    <col min="5684" max="5684" width="5.5703125" style="395" customWidth="1"/>
    <col min="5685" max="5685" width="9.28515625" style="395" customWidth="1"/>
    <col min="5686" max="5686" width="5.140625" style="395" customWidth="1"/>
    <col min="5687" max="5687" width="3.140625" style="395" customWidth="1"/>
    <col min="5688" max="5688" width="5.42578125" style="395" customWidth="1"/>
    <col min="5689" max="5689" width="6.140625" style="395" customWidth="1"/>
    <col min="5690" max="5690" width="5.42578125" style="395" customWidth="1"/>
    <col min="5691" max="5691" width="7" style="395" customWidth="1"/>
    <col min="5692" max="5692" width="9.5703125" style="395" customWidth="1"/>
    <col min="5693" max="5693" width="5.140625" style="395" customWidth="1"/>
    <col min="5694" max="5694" width="7" style="395" customWidth="1"/>
    <col min="5695" max="5695" width="4.85546875" style="395" customWidth="1"/>
    <col min="5696" max="5696" width="3.140625" style="395" customWidth="1"/>
    <col min="5697" max="5697" width="5.28515625" style="395" customWidth="1"/>
    <col min="5698" max="5698" width="6" style="395" customWidth="1"/>
    <col min="5699" max="5699" width="5" style="395" customWidth="1"/>
    <col min="5700" max="5700" width="6.140625" style="395" customWidth="1"/>
    <col min="5701" max="5701" width="7.85546875" style="395" customWidth="1"/>
    <col min="5702" max="5702" width="4.7109375" style="395" customWidth="1"/>
    <col min="5703" max="5703" width="3.42578125" style="395" customWidth="1"/>
    <col min="5704" max="5704" width="7.5703125" style="395" customWidth="1"/>
    <col min="5705" max="5705" width="6" style="395" customWidth="1"/>
    <col min="5706" max="5706" width="4.5703125" style="395" customWidth="1"/>
    <col min="5707" max="5707" width="6.140625" style="395" customWidth="1"/>
    <col min="5708" max="5708" width="8.140625" style="395" customWidth="1"/>
    <col min="5709" max="5709" width="5.140625" style="395" customWidth="1"/>
    <col min="5710" max="5710" width="7" style="395" customWidth="1"/>
    <col min="5711" max="5711" width="4.7109375" style="395" customWidth="1"/>
    <col min="5712" max="5712" width="4.42578125" style="395" customWidth="1"/>
    <col min="5713" max="5713" width="6.140625" style="395" customWidth="1"/>
    <col min="5714" max="5714" width="5.7109375" style="395" customWidth="1"/>
    <col min="5715" max="5715" width="4.140625" style="395" customWidth="1"/>
    <col min="5716" max="5716" width="6.7109375" style="395" customWidth="1"/>
    <col min="5717" max="5717" width="8" style="395" customWidth="1"/>
    <col min="5718" max="5718" width="4.42578125" style="395" customWidth="1"/>
    <col min="5719" max="5719" width="3" style="395" customWidth="1"/>
    <col min="5720" max="5720" width="6" style="395" customWidth="1"/>
    <col min="5721" max="5721" width="5.7109375" style="395" customWidth="1"/>
    <col min="5722" max="5722" width="4.85546875" style="395" customWidth="1"/>
    <col min="5723" max="5723" width="6.42578125" style="395" customWidth="1"/>
    <col min="5724" max="5724" width="8.28515625" style="395" customWidth="1"/>
    <col min="5725" max="5725" width="5.140625" style="395" customWidth="1"/>
    <col min="5726" max="5726" width="7" style="395" customWidth="1"/>
    <col min="5727" max="5727" width="4.7109375" style="395" customWidth="1"/>
    <col min="5728" max="5728" width="3" style="395" customWidth="1"/>
    <col min="5729" max="5729" width="5.85546875" style="395" customWidth="1"/>
    <col min="5730" max="5730" width="5.5703125" style="395" customWidth="1"/>
    <col min="5731" max="5731" width="5.140625" style="395" customWidth="1"/>
    <col min="5732" max="5732" width="6.42578125" style="395" customWidth="1"/>
    <col min="5733" max="5733" width="8.140625" style="395" customWidth="1"/>
    <col min="5734" max="5734" width="4.7109375" style="395" customWidth="1"/>
    <col min="5735" max="5735" width="3" style="395" customWidth="1"/>
    <col min="5736" max="5737" width="6" style="395" customWidth="1"/>
    <col min="5738" max="5738" width="5" style="395" customWidth="1"/>
    <col min="5739" max="5739" width="6.42578125" style="395" customWidth="1"/>
    <col min="5740" max="5740" width="8.42578125" style="395" customWidth="1"/>
    <col min="5741" max="5741" width="5" style="395" customWidth="1"/>
    <col min="5742" max="5742" width="7" style="395" customWidth="1"/>
    <col min="5743" max="5745" width="4.7109375" style="395" customWidth="1"/>
    <col min="5746" max="5746" width="5.5703125" style="395" customWidth="1"/>
    <col min="5747" max="5747" width="4.7109375" style="395" customWidth="1"/>
    <col min="5748" max="5748" width="8.42578125" style="395" customWidth="1"/>
    <col min="5749" max="5750" width="5" style="395" customWidth="1"/>
    <col min="5751" max="5751" width="6.85546875" style="395" customWidth="1"/>
    <col min="5752" max="5752" width="6" style="395" customWidth="1"/>
    <col min="5753" max="5753" width="5" style="395" customWidth="1"/>
    <col min="5754" max="5754" width="6.42578125" style="395" customWidth="1"/>
    <col min="5755" max="5755" width="8.5703125" style="395" customWidth="1"/>
    <col min="5756" max="5756" width="5" style="395" customWidth="1"/>
    <col min="5757" max="5757" width="7" style="395" customWidth="1"/>
    <col min="5758" max="5758" width="6.7109375" style="395" customWidth="1"/>
    <col min="5759" max="5759" width="5.28515625" style="395" customWidth="1"/>
    <col min="5760" max="5763" width="6.7109375" style="395" customWidth="1"/>
    <col min="5764" max="5764" width="9" style="395" customWidth="1"/>
    <col min="5765" max="5766" width="5.7109375" style="395" customWidth="1"/>
    <col min="5767" max="5888" width="9.140625" style="395"/>
    <col min="5889" max="5889" width="5" style="395" customWidth="1"/>
    <col min="5890" max="5890" width="7" style="395" customWidth="1"/>
    <col min="5891" max="5891" width="5.5703125" style="395" customWidth="1"/>
    <col min="5892" max="5892" width="3.28515625" style="395" customWidth="1"/>
    <col min="5893" max="5893" width="7" style="395" customWidth="1"/>
    <col min="5894" max="5895" width="6.5703125" style="395" customWidth="1"/>
    <col min="5896" max="5896" width="8.85546875" style="395" customWidth="1"/>
    <col min="5897" max="5897" width="5.28515625" style="395" customWidth="1"/>
    <col min="5898" max="5898" width="4" style="395" customWidth="1"/>
    <col min="5899" max="5899" width="7" style="395" customWidth="1"/>
    <col min="5900" max="5900" width="6.7109375" style="395" customWidth="1"/>
    <col min="5901" max="5901" width="8.42578125" style="395" customWidth="1"/>
    <col min="5902" max="5902" width="9.42578125" style="395" customWidth="1"/>
    <col min="5903" max="5903" width="5.140625" style="395" customWidth="1"/>
    <col min="5904" max="5904" width="7" style="395" customWidth="1"/>
    <col min="5905" max="5905" width="4.42578125" style="395" customWidth="1"/>
    <col min="5906" max="5906" width="3.42578125" style="395" customWidth="1"/>
    <col min="5907" max="5907" width="6.140625" style="395" customWidth="1"/>
    <col min="5908" max="5908" width="5.5703125" style="395" customWidth="1"/>
    <col min="5909" max="5909" width="5.140625" style="395" customWidth="1"/>
    <col min="5910" max="5910" width="6.7109375" style="395" customWidth="1"/>
    <col min="5911" max="5911" width="8.42578125" style="395" customWidth="1"/>
    <col min="5912" max="5912" width="4.42578125" style="395" customWidth="1"/>
    <col min="5913" max="5913" width="3.28515625" style="395" customWidth="1"/>
    <col min="5914" max="5914" width="6.28515625" style="395" customWidth="1"/>
    <col min="5915" max="5915" width="5.7109375" style="395" customWidth="1"/>
    <col min="5916" max="5916" width="4.42578125" style="395" customWidth="1"/>
    <col min="5917" max="5917" width="6.7109375" style="395" customWidth="1"/>
    <col min="5918" max="5918" width="8.140625" style="395" customWidth="1"/>
    <col min="5919" max="5919" width="5.140625" style="395" customWidth="1"/>
    <col min="5920" max="5920" width="7" style="395" customWidth="1"/>
    <col min="5921" max="5921" width="5" style="395" customWidth="1"/>
    <col min="5922" max="5922" width="2.7109375" style="395" customWidth="1"/>
    <col min="5923" max="5923" width="5.7109375" style="395" customWidth="1"/>
    <col min="5924" max="5924" width="6.140625" style="395" customWidth="1"/>
    <col min="5925" max="5925" width="4.42578125" style="395" customWidth="1"/>
    <col min="5926" max="5926" width="9.85546875" style="395" customWidth="1"/>
    <col min="5927" max="5927" width="5" style="395" customWidth="1"/>
    <col min="5928" max="5928" width="3.140625" style="395" customWidth="1"/>
    <col min="5929" max="5929" width="5.7109375" style="395" customWidth="1"/>
    <col min="5930" max="5930" width="6.7109375" style="395" customWidth="1"/>
    <col min="5931" max="5931" width="5.42578125" style="395" customWidth="1"/>
    <col min="5932" max="5932" width="8.28515625" style="395" customWidth="1"/>
    <col min="5933" max="5933" width="9.85546875" style="395" customWidth="1"/>
    <col min="5934" max="5934" width="5.140625" style="395" customWidth="1"/>
    <col min="5935" max="5935" width="7" style="395" customWidth="1"/>
    <col min="5936" max="5936" width="6.7109375" style="395" customWidth="1"/>
    <col min="5937" max="5937" width="3" style="395" customWidth="1"/>
    <col min="5938" max="5938" width="5.85546875" style="395" customWidth="1"/>
    <col min="5939" max="5939" width="6.140625" style="395" customWidth="1"/>
    <col min="5940" max="5940" width="5.5703125" style="395" customWidth="1"/>
    <col min="5941" max="5941" width="9.28515625" style="395" customWidth="1"/>
    <col min="5942" max="5942" width="5.140625" style="395" customWidth="1"/>
    <col min="5943" max="5943" width="3.140625" style="395" customWidth="1"/>
    <col min="5944" max="5944" width="5.42578125" style="395" customWidth="1"/>
    <col min="5945" max="5945" width="6.140625" style="395" customWidth="1"/>
    <col min="5946" max="5946" width="5.42578125" style="395" customWidth="1"/>
    <col min="5947" max="5947" width="7" style="395" customWidth="1"/>
    <col min="5948" max="5948" width="9.5703125" style="395" customWidth="1"/>
    <col min="5949" max="5949" width="5.140625" style="395" customWidth="1"/>
    <col min="5950" max="5950" width="7" style="395" customWidth="1"/>
    <col min="5951" max="5951" width="4.85546875" style="395" customWidth="1"/>
    <col min="5952" max="5952" width="3.140625" style="395" customWidth="1"/>
    <col min="5953" max="5953" width="5.28515625" style="395" customWidth="1"/>
    <col min="5954" max="5954" width="6" style="395" customWidth="1"/>
    <col min="5955" max="5955" width="5" style="395" customWidth="1"/>
    <col min="5956" max="5956" width="6.140625" style="395" customWidth="1"/>
    <col min="5957" max="5957" width="7.85546875" style="395" customWidth="1"/>
    <col min="5958" max="5958" width="4.7109375" style="395" customWidth="1"/>
    <col min="5959" max="5959" width="3.42578125" style="395" customWidth="1"/>
    <col min="5960" max="5960" width="7.5703125" style="395" customWidth="1"/>
    <col min="5961" max="5961" width="6" style="395" customWidth="1"/>
    <col min="5962" max="5962" width="4.5703125" style="395" customWidth="1"/>
    <col min="5963" max="5963" width="6.140625" style="395" customWidth="1"/>
    <col min="5964" max="5964" width="8.140625" style="395" customWidth="1"/>
    <col min="5965" max="5965" width="5.140625" style="395" customWidth="1"/>
    <col min="5966" max="5966" width="7" style="395" customWidth="1"/>
    <col min="5967" max="5967" width="4.7109375" style="395" customWidth="1"/>
    <col min="5968" max="5968" width="4.42578125" style="395" customWidth="1"/>
    <col min="5969" max="5969" width="6.140625" style="395" customWidth="1"/>
    <col min="5970" max="5970" width="5.7109375" style="395" customWidth="1"/>
    <col min="5971" max="5971" width="4.140625" style="395" customWidth="1"/>
    <col min="5972" max="5972" width="6.7109375" style="395" customWidth="1"/>
    <col min="5973" max="5973" width="8" style="395" customWidth="1"/>
    <col min="5974" max="5974" width="4.42578125" style="395" customWidth="1"/>
    <col min="5975" max="5975" width="3" style="395" customWidth="1"/>
    <col min="5976" max="5976" width="6" style="395" customWidth="1"/>
    <col min="5977" max="5977" width="5.7109375" style="395" customWidth="1"/>
    <col min="5978" max="5978" width="4.85546875" style="395" customWidth="1"/>
    <col min="5979" max="5979" width="6.42578125" style="395" customWidth="1"/>
    <col min="5980" max="5980" width="8.28515625" style="395" customWidth="1"/>
    <col min="5981" max="5981" width="5.140625" style="395" customWidth="1"/>
    <col min="5982" max="5982" width="7" style="395" customWidth="1"/>
    <col min="5983" max="5983" width="4.7109375" style="395" customWidth="1"/>
    <col min="5984" max="5984" width="3" style="395" customWidth="1"/>
    <col min="5985" max="5985" width="5.85546875" style="395" customWidth="1"/>
    <col min="5986" max="5986" width="5.5703125" style="395" customWidth="1"/>
    <col min="5987" max="5987" width="5.140625" style="395" customWidth="1"/>
    <col min="5988" max="5988" width="6.42578125" style="395" customWidth="1"/>
    <col min="5989" max="5989" width="8.140625" style="395" customWidth="1"/>
    <col min="5990" max="5990" width="4.7109375" style="395" customWidth="1"/>
    <col min="5991" max="5991" width="3" style="395" customWidth="1"/>
    <col min="5992" max="5993" width="6" style="395" customWidth="1"/>
    <col min="5994" max="5994" width="5" style="395" customWidth="1"/>
    <col min="5995" max="5995" width="6.42578125" style="395" customWidth="1"/>
    <col min="5996" max="5996" width="8.42578125" style="395" customWidth="1"/>
    <col min="5997" max="5997" width="5" style="395" customWidth="1"/>
    <col min="5998" max="5998" width="7" style="395" customWidth="1"/>
    <col min="5999" max="6001" width="4.7109375" style="395" customWidth="1"/>
    <col min="6002" max="6002" width="5.5703125" style="395" customWidth="1"/>
    <col min="6003" max="6003" width="4.7109375" style="395" customWidth="1"/>
    <col min="6004" max="6004" width="8.42578125" style="395" customWidth="1"/>
    <col min="6005" max="6006" width="5" style="395" customWidth="1"/>
    <col min="6007" max="6007" width="6.85546875" style="395" customWidth="1"/>
    <col min="6008" max="6008" width="6" style="395" customWidth="1"/>
    <col min="6009" max="6009" width="5" style="395" customWidth="1"/>
    <col min="6010" max="6010" width="6.42578125" style="395" customWidth="1"/>
    <col min="6011" max="6011" width="8.5703125" style="395" customWidth="1"/>
    <col min="6012" max="6012" width="5" style="395" customWidth="1"/>
    <col min="6013" max="6013" width="7" style="395" customWidth="1"/>
    <col min="6014" max="6014" width="6.7109375" style="395" customWidth="1"/>
    <col min="6015" max="6015" width="5.28515625" style="395" customWidth="1"/>
    <col min="6016" max="6019" width="6.7109375" style="395" customWidth="1"/>
    <col min="6020" max="6020" width="9" style="395" customWidth="1"/>
    <col min="6021" max="6022" width="5.7109375" style="395" customWidth="1"/>
    <col min="6023" max="6144" width="9.140625" style="395"/>
    <col min="6145" max="6145" width="5" style="395" customWidth="1"/>
    <col min="6146" max="6146" width="7" style="395" customWidth="1"/>
    <col min="6147" max="6147" width="5.5703125" style="395" customWidth="1"/>
    <col min="6148" max="6148" width="3.28515625" style="395" customWidth="1"/>
    <col min="6149" max="6149" width="7" style="395" customWidth="1"/>
    <col min="6150" max="6151" width="6.5703125" style="395" customWidth="1"/>
    <col min="6152" max="6152" width="8.85546875" style="395" customWidth="1"/>
    <col min="6153" max="6153" width="5.28515625" style="395" customWidth="1"/>
    <col min="6154" max="6154" width="4" style="395" customWidth="1"/>
    <col min="6155" max="6155" width="7" style="395" customWidth="1"/>
    <col min="6156" max="6156" width="6.7109375" style="395" customWidth="1"/>
    <col min="6157" max="6157" width="8.42578125" style="395" customWidth="1"/>
    <col min="6158" max="6158" width="9.42578125" style="395" customWidth="1"/>
    <col min="6159" max="6159" width="5.140625" style="395" customWidth="1"/>
    <col min="6160" max="6160" width="7" style="395" customWidth="1"/>
    <col min="6161" max="6161" width="4.42578125" style="395" customWidth="1"/>
    <col min="6162" max="6162" width="3.42578125" style="395" customWidth="1"/>
    <col min="6163" max="6163" width="6.140625" style="395" customWidth="1"/>
    <col min="6164" max="6164" width="5.5703125" style="395" customWidth="1"/>
    <col min="6165" max="6165" width="5.140625" style="395" customWidth="1"/>
    <col min="6166" max="6166" width="6.7109375" style="395" customWidth="1"/>
    <col min="6167" max="6167" width="8.42578125" style="395" customWidth="1"/>
    <col min="6168" max="6168" width="4.42578125" style="395" customWidth="1"/>
    <col min="6169" max="6169" width="3.28515625" style="395" customWidth="1"/>
    <col min="6170" max="6170" width="6.28515625" style="395" customWidth="1"/>
    <col min="6171" max="6171" width="5.7109375" style="395" customWidth="1"/>
    <col min="6172" max="6172" width="4.42578125" style="395" customWidth="1"/>
    <col min="6173" max="6173" width="6.7109375" style="395" customWidth="1"/>
    <col min="6174" max="6174" width="8.140625" style="395" customWidth="1"/>
    <col min="6175" max="6175" width="5.140625" style="395" customWidth="1"/>
    <col min="6176" max="6176" width="7" style="395" customWidth="1"/>
    <col min="6177" max="6177" width="5" style="395" customWidth="1"/>
    <col min="6178" max="6178" width="2.7109375" style="395" customWidth="1"/>
    <col min="6179" max="6179" width="5.7109375" style="395" customWidth="1"/>
    <col min="6180" max="6180" width="6.140625" style="395" customWidth="1"/>
    <col min="6181" max="6181" width="4.42578125" style="395" customWidth="1"/>
    <col min="6182" max="6182" width="9.85546875" style="395" customWidth="1"/>
    <col min="6183" max="6183" width="5" style="395" customWidth="1"/>
    <col min="6184" max="6184" width="3.140625" style="395" customWidth="1"/>
    <col min="6185" max="6185" width="5.7109375" style="395" customWidth="1"/>
    <col min="6186" max="6186" width="6.7109375" style="395" customWidth="1"/>
    <col min="6187" max="6187" width="5.42578125" style="395" customWidth="1"/>
    <col min="6188" max="6188" width="8.28515625" style="395" customWidth="1"/>
    <col min="6189" max="6189" width="9.85546875" style="395" customWidth="1"/>
    <col min="6190" max="6190" width="5.140625" style="395" customWidth="1"/>
    <col min="6191" max="6191" width="7" style="395" customWidth="1"/>
    <col min="6192" max="6192" width="6.7109375" style="395" customWidth="1"/>
    <col min="6193" max="6193" width="3" style="395" customWidth="1"/>
    <col min="6194" max="6194" width="5.85546875" style="395" customWidth="1"/>
    <col min="6195" max="6195" width="6.140625" style="395" customWidth="1"/>
    <col min="6196" max="6196" width="5.5703125" style="395" customWidth="1"/>
    <col min="6197" max="6197" width="9.28515625" style="395" customWidth="1"/>
    <col min="6198" max="6198" width="5.140625" style="395" customWidth="1"/>
    <col min="6199" max="6199" width="3.140625" style="395" customWidth="1"/>
    <col min="6200" max="6200" width="5.42578125" style="395" customWidth="1"/>
    <col min="6201" max="6201" width="6.140625" style="395" customWidth="1"/>
    <col min="6202" max="6202" width="5.42578125" style="395" customWidth="1"/>
    <col min="6203" max="6203" width="7" style="395" customWidth="1"/>
    <col min="6204" max="6204" width="9.5703125" style="395" customWidth="1"/>
    <col min="6205" max="6205" width="5.140625" style="395" customWidth="1"/>
    <col min="6206" max="6206" width="7" style="395" customWidth="1"/>
    <col min="6207" max="6207" width="4.85546875" style="395" customWidth="1"/>
    <col min="6208" max="6208" width="3.140625" style="395" customWidth="1"/>
    <col min="6209" max="6209" width="5.28515625" style="395" customWidth="1"/>
    <col min="6210" max="6210" width="6" style="395" customWidth="1"/>
    <col min="6211" max="6211" width="5" style="395" customWidth="1"/>
    <col min="6212" max="6212" width="6.140625" style="395" customWidth="1"/>
    <col min="6213" max="6213" width="7.85546875" style="395" customWidth="1"/>
    <col min="6214" max="6214" width="4.7109375" style="395" customWidth="1"/>
    <col min="6215" max="6215" width="3.42578125" style="395" customWidth="1"/>
    <col min="6216" max="6216" width="7.5703125" style="395" customWidth="1"/>
    <col min="6217" max="6217" width="6" style="395" customWidth="1"/>
    <col min="6218" max="6218" width="4.5703125" style="395" customWidth="1"/>
    <col min="6219" max="6219" width="6.140625" style="395" customWidth="1"/>
    <col min="6220" max="6220" width="8.140625" style="395" customWidth="1"/>
    <col min="6221" max="6221" width="5.140625" style="395" customWidth="1"/>
    <col min="6222" max="6222" width="7" style="395" customWidth="1"/>
    <col min="6223" max="6223" width="4.7109375" style="395" customWidth="1"/>
    <col min="6224" max="6224" width="4.42578125" style="395" customWidth="1"/>
    <col min="6225" max="6225" width="6.140625" style="395" customWidth="1"/>
    <col min="6226" max="6226" width="5.7109375" style="395" customWidth="1"/>
    <col min="6227" max="6227" width="4.140625" style="395" customWidth="1"/>
    <col min="6228" max="6228" width="6.7109375" style="395" customWidth="1"/>
    <col min="6229" max="6229" width="8" style="395" customWidth="1"/>
    <col min="6230" max="6230" width="4.42578125" style="395" customWidth="1"/>
    <col min="6231" max="6231" width="3" style="395" customWidth="1"/>
    <col min="6232" max="6232" width="6" style="395" customWidth="1"/>
    <col min="6233" max="6233" width="5.7109375" style="395" customWidth="1"/>
    <col min="6234" max="6234" width="4.85546875" style="395" customWidth="1"/>
    <col min="6235" max="6235" width="6.42578125" style="395" customWidth="1"/>
    <col min="6236" max="6236" width="8.28515625" style="395" customWidth="1"/>
    <col min="6237" max="6237" width="5.140625" style="395" customWidth="1"/>
    <col min="6238" max="6238" width="7" style="395" customWidth="1"/>
    <col min="6239" max="6239" width="4.7109375" style="395" customWidth="1"/>
    <col min="6240" max="6240" width="3" style="395" customWidth="1"/>
    <col min="6241" max="6241" width="5.85546875" style="395" customWidth="1"/>
    <col min="6242" max="6242" width="5.5703125" style="395" customWidth="1"/>
    <col min="6243" max="6243" width="5.140625" style="395" customWidth="1"/>
    <col min="6244" max="6244" width="6.42578125" style="395" customWidth="1"/>
    <col min="6245" max="6245" width="8.140625" style="395" customWidth="1"/>
    <col min="6246" max="6246" width="4.7109375" style="395" customWidth="1"/>
    <col min="6247" max="6247" width="3" style="395" customWidth="1"/>
    <col min="6248" max="6249" width="6" style="395" customWidth="1"/>
    <col min="6250" max="6250" width="5" style="395" customWidth="1"/>
    <col min="6251" max="6251" width="6.42578125" style="395" customWidth="1"/>
    <col min="6252" max="6252" width="8.42578125" style="395" customWidth="1"/>
    <col min="6253" max="6253" width="5" style="395" customWidth="1"/>
    <col min="6254" max="6254" width="7" style="395" customWidth="1"/>
    <col min="6255" max="6257" width="4.7109375" style="395" customWidth="1"/>
    <col min="6258" max="6258" width="5.5703125" style="395" customWidth="1"/>
    <col min="6259" max="6259" width="4.7109375" style="395" customWidth="1"/>
    <col min="6260" max="6260" width="8.42578125" style="395" customWidth="1"/>
    <col min="6261" max="6262" width="5" style="395" customWidth="1"/>
    <col min="6263" max="6263" width="6.85546875" style="395" customWidth="1"/>
    <col min="6264" max="6264" width="6" style="395" customWidth="1"/>
    <col min="6265" max="6265" width="5" style="395" customWidth="1"/>
    <col min="6266" max="6266" width="6.42578125" style="395" customWidth="1"/>
    <col min="6267" max="6267" width="8.5703125" style="395" customWidth="1"/>
    <col min="6268" max="6268" width="5" style="395" customWidth="1"/>
    <col min="6269" max="6269" width="7" style="395" customWidth="1"/>
    <col min="6270" max="6270" width="6.7109375" style="395" customWidth="1"/>
    <col min="6271" max="6271" width="5.28515625" style="395" customWidth="1"/>
    <col min="6272" max="6275" width="6.7109375" style="395" customWidth="1"/>
    <col min="6276" max="6276" width="9" style="395" customWidth="1"/>
    <col min="6277" max="6278" width="5.7109375" style="395" customWidth="1"/>
    <col min="6279" max="6400" width="9.140625" style="395"/>
    <col min="6401" max="6401" width="5" style="395" customWidth="1"/>
    <col min="6402" max="6402" width="7" style="395" customWidth="1"/>
    <col min="6403" max="6403" width="5.5703125" style="395" customWidth="1"/>
    <col min="6404" max="6404" width="3.28515625" style="395" customWidth="1"/>
    <col min="6405" max="6405" width="7" style="395" customWidth="1"/>
    <col min="6406" max="6407" width="6.5703125" style="395" customWidth="1"/>
    <col min="6408" max="6408" width="8.85546875" style="395" customWidth="1"/>
    <col min="6409" max="6409" width="5.28515625" style="395" customWidth="1"/>
    <col min="6410" max="6410" width="4" style="395" customWidth="1"/>
    <col min="6411" max="6411" width="7" style="395" customWidth="1"/>
    <col min="6412" max="6412" width="6.7109375" style="395" customWidth="1"/>
    <col min="6413" max="6413" width="8.42578125" style="395" customWidth="1"/>
    <col min="6414" max="6414" width="9.42578125" style="395" customWidth="1"/>
    <col min="6415" max="6415" width="5.140625" style="395" customWidth="1"/>
    <col min="6416" max="6416" width="7" style="395" customWidth="1"/>
    <col min="6417" max="6417" width="4.42578125" style="395" customWidth="1"/>
    <col min="6418" max="6418" width="3.42578125" style="395" customWidth="1"/>
    <col min="6419" max="6419" width="6.140625" style="395" customWidth="1"/>
    <col min="6420" max="6420" width="5.5703125" style="395" customWidth="1"/>
    <col min="6421" max="6421" width="5.140625" style="395" customWidth="1"/>
    <col min="6422" max="6422" width="6.7109375" style="395" customWidth="1"/>
    <col min="6423" max="6423" width="8.42578125" style="395" customWidth="1"/>
    <col min="6424" max="6424" width="4.42578125" style="395" customWidth="1"/>
    <col min="6425" max="6425" width="3.28515625" style="395" customWidth="1"/>
    <col min="6426" max="6426" width="6.28515625" style="395" customWidth="1"/>
    <col min="6427" max="6427" width="5.7109375" style="395" customWidth="1"/>
    <col min="6428" max="6428" width="4.42578125" style="395" customWidth="1"/>
    <col min="6429" max="6429" width="6.7109375" style="395" customWidth="1"/>
    <col min="6430" max="6430" width="8.140625" style="395" customWidth="1"/>
    <col min="6431" max="6431" width="5.140625" style="395" customWidth="1"/>
    <col min="6432" max="6432" width="7" style="395" customWidth="1"/>
    <col min="6433" max="6433" width="5" style="395" customWidth="1"/>
    <col min="6434" max="6434" width="2.7109375" style="395" customWidth="1"/>
    <col min="6435" max="6435" width="5.7109375" style="395" customWidth="1"/>
    <col min="6436" max="6436" width="6.140625" style="395" customWidth="1"/>
    <col min="6437" max="6437" width="4.42578125" style="395" customWidth="1"/>
    <col min="6438" max="6438" width="9.85546875" style="395" customWidth="1"/>
    <col min="6439" max="6439" width="5" style="395" customWidth="1"/>
    <col min="6440" max="6440" width="3.140625" style="395" customWidth="1"/>
    <col min="6441" max="6441" width="5.7109375" style="395" customWidth="1"/>
    <col min="6442" max="6442" width="6.7109375" style="395" customWidth="1"/>
    <col min="6443" max="6443" width="5.42578125" style="395" customWidth="1"/>
    <col min="6444" max="6444" width="8.28515625" style="395" customWidth="1"/>
    <col min="6445" max="6445" width="9.85546875" style="395" customWidth="1"/>
    <col min="6446" max="6446" width="5.140625" style="395" customWidth="1"/>
    <col min="6447" max="6447" width="7" style="395" customWidth="1"/>
    <col min="6448" max="6448" width="6.7109375" style="395" customWidth="1"/>
    <col min="6449" max="6449" width="3" style="395" customWidth="1"/>
    <col min="6450" max="6450" width="5.85546875" style="395" customWidth="1"/>
    <col min="6451" max="6451" width="6.140625" style="395" customWidth="1"/>
    <col min="6452" max="6452" width="5.5703125" style="395" customWidth="1"/>
    <col min="6453" max="6453" width="9.28515625" style="395" customWidth="1"/>
    <col min="6454" max="6454" width="5.140625" style="395" customWidth="1"/>
    <col min="6455" max="6455" width="3.140625" style="395" customWidth="1"/>
    <col min="6456" max="6456" width="5.42578125" style="395" customWidth="1"/>
    <col min="6457" max="6457" width="6.140625" style="395" customWidth="1"/>
    <col min="6458" max="6458" width="5.42578125" style="395" customWidth="1"/>
    <col min="6459" max="6459" width="7" style="395" customWidth="1"/>
    <col min="6460" max="6460" width="9.5703125" style="395" customWidth="1"/>
    <col min="6461" max="6461" width="5.140625" style="395" customWidth="1"/>
    <col min="6462" max="6462" width="7" style="395" customWidth="1"/>
    <col min="6463" max="6463" width="4.85546875" style="395" customWidth="1"/>
    <col min="6464" max="6464" width="3.140625" style="395" customWidth="1"/>
    <col min="6465" max="6465" width="5.28515625" style="395" customWidth="1"/>
    <col min="6466" max="6466" width="6" style="395" customWidth="1"/>
    <col min="6467" max="6467" width="5" style="395" customWidth="1"/>
    <col min="6468" max="6468" width="6.140625" style="395" customWidth="1"/>
    <col min="6469" max="6469" width="7.85546875" style="395" customWidth="1"/>
    <col min="6470" max="6470" width="4.7109375" style="395" customWidth="1"/>
    <col min="6471" max="6471" width="3.42578125" style="395" customWidth="1"/>
    <col min="6472" max="6472" width="7.5703125" style="395" customWidth="1"/>
    <col min="6473" max="6473" width="6" style="395" customWidth="1"/>
    <col min="6474" max="6474" width="4.5703125" style="395" customWidth="1"/>
    <col min="6475" max="6475" width="6.140625" style="395" customWidth="1"/>
    <col min="6476" max="6476" width="8.140625" style="395" customWidth="1"/>
    <col min="6477" max="6477" width="5.140625" style="395" customWidth="1"/>
    <col min="6478" max="6478" width="7" style="395" customWidth="1"/>
    <col min="6479" max="6479" width="4.7109375" style="395" customWidth="1"/>
    <col min="6480" max="6480" width="4.42578125" style="395" customWidth="1"/>
    <col min="6481" max="6481" width="6.140625" style="395" customWidth="1"/>
    <col min="6482" max="6482" width="5.7109375" style="395" customWidth="1"/>
    <col min="6483" max="6483" width="4.140625" style="395" customWidth="1"/>
    <col min="6484" max="6484" width="6.7109375" style="395" customWidth="1"/>
    <col min="6485" max="6485" width="8" style="395" customWidth="1"/>
    <col min="6486" max="6486" width="4.42578125" style="395" customWidth="1"/>
    <col min="6487" max="6487" width="3" style="395" customWidth="1"/>
    <col min="6488" max="6488" width="6" style="395" customWidth="1"/>
    <col min="6489" max="6489" width="5.7109375" style="395" customWidth="1"/>
    <col min="6490" max="6490" width="4.85546875" style="395" customWidth="1"/>
    <col min="6491" max="6491" width="6.42578125" style="395" customWidth="1"/>
    <col min="6492" max="6492" width="8.28515625" style="395" customWidth="1"/>
    <col min="6493" max="6493" width="5.140625" style="395" customWidth="1"/>
    <col min="6494" max="6494" width="7" style="395" customWidth="1"/>
    <col min="6495" max="6495" width="4.7109375" style="395" customWidth="1"/>
    <col min="6496" max="6496" width="3" style="395" customWidth="1"/>
    <col min="6497" max="6497" width="5.85546875" style="395" customWidth="1"/>
    <col min="6498" max="6498" width="5.5703125" style="395" customWidth="1"/>
    <col min="6499" max="6499" width="5.140625" style="395" customWidth="1"/>
    <col min="6500" max="6500" width="6.42578125" style="395" customWidth="1"/>
    <col min="6501" max="6501" width="8.140625" style="395" customWidth="1"/>
    <col min="6502" max="6502" width="4.7109375" style="395" customWidth="1"/>
    <col min="6503" max="6503" width="3" style="395" customWidth="1"/>
    <col min="6504" max="6505" width="6" style="395" customWidth="1"/>
    <col min="6506" max="6506" width="5" style="395" customWidth="1"/>
    <col min="6507" max="6507" width="6.42578125" style="395" customWidth="1"/>
    <col min="6508" max="6508" width="8.42578125" style="395" customWidth="1"/>
    <col min="6509" max="6509" width="5" style="395" customWidth="1"/>
    <col min="6510" max="6510" width="7" style="395" customWidth="1"/>
    <col min="6511" max="6513" width="4.7109375" style="395" customWidth="1"/>
    <col min="6514" max="6514" width="5.5703125" style="395" customWidth="1"/>
    <col min="6515" max="6515" width="4.7109375" style="395" customWidth="1"/>
    <col min="6516" max="6516" width="8.42578125" style="395" customWidth="1"/>
    <col min="6517" max="6518" width="5" style="395" customWidth="1"/>
    <col min="6519" max="6519" width="6.85546875" style="395" customWidth="1"/>
    <col min="6520" max="6520" width="6" style="395" customWidth="1"/>
    <col min="6521" max="6521" width="5" style="395" customWidth="1"/>
    <col min="6522" max="6522" width="6.42578125" style="395" customWidth="1"/>
    <col min="6523" max="6523" width="8.5703125" style="395" customWidth="1"/>
    <col min="6524" max="6524" width="5" style="395" customWidth="1"/>
    <col min="6525" max="6525" width="7" style="395" customWidth="1"/>
    <col min="6526" max="6526" width="6.7109375" style="395" customWidth="1"/>
    <col min="6527" max="6527" width="5.28515625" style="395" customWidth="1"/>
    <col min="6528" max="6531" width="6.7109375" style="395" customWidth="1"/>
    <col min="6532" max="6532" width="9" style="395" customWidth="1"/>
    <col min="6533" max="6534" width="5.7109375" style="395" customWidth="1"/>
    <col min="6535" max="6656" width="9.140625" style="395"/>
    <col min="6657" max="6657" width="5" style="395" customWidth="1"/>
    <col min="6658" max="6658" width="7" style="395" customWidth="1"/>
    <col min="6659" max="6659" width="5.5703125" style="395" customWidth="1"/>
    <col min="6660" max="6660" width="3.28515625" style="395" customWidth="1"/>
    <col min="6661" max="6661" width="7" style="395" customWidth="1"/>
    <col min="6662" max="6663" width="6.5703125" style="395" customWidth="1"/>
    <col min="6664" max="6664" width="8.85546875" style="395" customWidth="1"/>
    <col min="6665" max="6665" width="5.28515625" style="395" customWidth="1"/>
    <col min="6666" max="6666" width="4" style="395" customWidth="1"/>
    <col min="6667" max="6667" width="7" style="395" customWidth="1"/>
    <col min="6668" max="6668" width="6.7109375" style="395" customWidth="1"/>
    <col min="6669" max="6669" width="8.42578125" style="395" customWidth="1"/>
    <col min="6670" max="6670" width="9.42578125" style="395" customWidth="1"/>
    <col min="6671" max="6671" width="5.140625" style="395" customWidth="1"/>
    <col min="6672" max="6672" width="7" style="395" customWidth="1"/>
    <col min="6673" max="6673" width="4.42578125" style="395" customWidth="1"/>
    <col min="6674" max="6674" width="3.42578125" style="395" customWidth="1"/>
    <col min="6675" max="6675" width="6.140625" style="395" customWidth="1"/>
    <col min="6676" max="6676" width="5.5703125" style="395" customWidth="1"/>
    <col min="6677" max="6677" width="5.140625" style="395" customWidth="1"/>
    <col min="6678" max="6678" width="6.7109375" style="395" customWidth="1"/>
    <col min="6679" max="6679" width="8.42578125" style="395" customWidth="1"/>
    <col min="6680" max="6680" width="4.42578125" style="395" customWidth="1"/>
    <col min="6681" max="6681" width="3.28515625" style="395" customWidth="1"/>
    <col min="6682" max="6682" width="6.28515625" style="395" customWidth="1"/>
    <col min="6683" max="6683" width="5.7109375" style="395" customWidth="1"/>
    <col min="6684" max="6684" width="4.42578125" style="395" customWidth="1"/>
    <col min="6685" max="6685" width="6.7109375" style="395" customWidth="1"/>
    <col min="6686" max="6686" width="8.140625" style="395" customWidth="1"/>
    <col min="6687" max="6687" width="5.140625" style="395" customWidth="1"/>
    <col min="6688" max="6688" width="7" style="395" customWidth="1"/>
    <col min="6689" max="6689" width="5" style="395" customWidth="1"/>
    <col min="6690" max="6690" width="2.7109375" style="395" customWidth="1"/>
    <col min="6691" max="6691" width="5.7109375" style="395" customWidth="1"/>
    <col min="6692" max="6692" width="6.140625" style="395" customWidth="1"/>
    <col min="6693" max="6693" width="4.42578125" style="395" customWidth="1"/>
    <col min="6694" max="6694" width="9.85546875" style="395" customWidth="1"/>
    <col min="6695" max="6695" width="5" style="395" customWidth="1"/>
    <col min="6696" max="6696" width="3.140625" style="395" customWidth="1"/>
    <col min="6697" max="6697" width="5.7109375" style="395" customWidth="1"/>
    <col min="6698" max="6698" width="6.7109375" style="395" customWidth="1"/>
    <col min="6699" max="6699" width="5.42578125" style="395" customWidth="1"/>
    <col min="6700" max="6700" width="8.28515625" style="395" customWidth="1"/>
    <col min="6701" max="6701" width="9.85546875" style="395" customWidth="1"/>
    <col min="6702" max="6702" width="5.140625" style="395" customWidth="1"/>
    <col min="6703" max="6703" width="7" style="395" customWidth="1"/>
    <col min="6704" max="6704" width="6.7109375" style="395" customWidth="1"/>
    <col min="6705" max="6705" width="3" style="395" customWidth="1"/>
    <col min="6706" max="6706" width="5.85546875" style="395" customWidth="1"/>
    <col min="6707" max="6707" width="6.140625" style="395" customWidth="1"/>
    <col min="6708" max="6708" width="5.5703125" style="395" customWidth="1"/>
    <col min="6709" max="6709" width="9.28515625" style="395" customWidth="1"/>
    <col min="6710" max="6710" width="5.140625" style="395" customWidth="1"/>
    <col min="6711" max="6711" width="3.140625" style="395" customWidth="1"/>
    <col min="6712" max="6712" width="5.42578125" style="395" customWidth="1"/>
    <col min="6713" max="6713" width="6.140625" style="395" customWidth="1"/>
    <col min="6714" max="6714" width="5.42578125" style="395" customWidth="1"/>
    <col min="6715" max="6715" width="7" style="395" customWidth="1"/>
    <col min="6716" max="6716" width="9.5703125" style="395" customWidth="1"/>
    <col min="6717" max="6717" width="5.140625" style="395" customWidth="1"/>
    <col min="6718" max="6718" width="7" style="395" customWidth="1"/>
    <col min="6719" max="6719" width="4.85546875" style="395" customWidth="1"/>
    <col min="6720" max="6720" width="3.140625" style="395" customWidth="1"/>
    <col min="6721" max="6721" width="5.28515625" style="395" customWidth="1"/>
    <col min="6722" max="6722" width="6" style="395" customWidth="1"/>
    <col min="6723" max="6723" width="5" style="395" customWidth="1"/>
    <col min="6724" max="6724" width="6.140625" style="395" customWidth="1"/>
    <col min="6725" max="6725" width="7.85546875" style="395" customWidth="1"/>
    <col min="6726" max="6726" width="4.7109375" style="395" customWidth="1"/>
    <col min="6727" max="6727" width="3.42578125" style="395" customWidth="1"/>
    <col min="6728" max="6728" width="7.5703125" style="395" customWidth="1"/>
    <col min="6729" max="6729" width="6" style="395" customWidth="1"/>
    <col min="6730" max="6730" width="4.5703125" style="395" customWidth="1"/>
    <col min="6731" max="6731" width="6.140625" style="395" customWidth="1"/>
    <col min="6732" max="6732" width="8.140625" style="395" customWidth="1"/>
    <col min="6733" max="6733" width="5.140625" style="395" customWidth="1"/>
    <col min="6734" max="6734" width="7" style="395" customWidth="1"/>
    <col min="6735" max="6735" width="4.7109375" style="395" customWidth="1"/>
    <col min="6736" max="6736" width="4.42578125" style="395" customWidth="1"/>
    <col min="6737" max="6737" width="6.140625" style="395" customWidth="1"/>
    <col min="6738" max="6738" width="5.7109375" style="395" customWidth="1"/>
    <col min="6739" max="6739" width="4.140625" style="395" customWidth="1"/>
    <col min="6740" max="6740" width="6.7109375" style="395" customWidth="1"/>
    <col min="6741" max="6741" width="8" style="395" customWidth="1"/>
    <col min="6742" max="6742" width="4.42578125" style="395" customWidth="1"/>
    <col min="6743" max="6743" width="3" style="395" customWidth="1"/>
    <col min="6744" max="6744" width="6" style="395" customWidth="1"/>
    <col min="6745" max="6745" width="5.7109375" style="395" customWidth="1"/>
    <col min="6746" max="6746" width="4.85546875" style="395" customWidth="1"/>
    <col min="6747" max="6747" width="6.42578125" style="395" customWidth="1"/>
    <col min="6748" max="6748" width="8.28515625" style="395" customWidth="1"/>
    <col min="6749" max="6749" width="5.140625" style="395" customWidth="1"/>
    <col min="6750" max="6750" width="7" style="395" customWidth="1"/>
    <col min="6751" max="6751" width="4.7109375" style="395" customWidth="1"/>
    <col min="6752" max="6752" width="3" style="395" customWidth="1"/>
    <col min="6753" max="6753" width="5.85546875" style="395" customWidth="1"/>
    <col min="6754" max="6754" width="5.5703125" style="395" customWidth="1"/>
    <col min="6755" max="6755" width="5.140625" style="395" customWidth="1"/>
    <col min="6756" max="6756" width="6.42578125" style="395" customWidth="1"/>
    <col min="6757" max="6757" width="8.140625" style="395" customWidth="1"/>
    <col min="6758" max="6758" width="4.7109375" style="395" customWidth="1"/>
    <col min="6759" max="6759" width="3" style="395" customWidth="1"/>
    <col min="6760" max="6761" width="6" style="395" customWidth="1"/>
    <col min="6762" max="6762" width="5" style="395" customWidth="1"/>
    <col min="6763" max="6763" width="6.42578125" style="395" customWidth="1"/>
    <col min="6764" max="6764" width="8.42578125" style="395" customWidth="1"/>
    <col min="6765" max="6765" width="5" style="395" customWidth="1"/>
    <col min="6766" max="6766" width="7" style="395" customWidth="1"/>
    <col min="6767" max="6769" width="4.7109375" style="395" customWidth="1"/>
    <col min="6770" max="6770" width="5.5703125" style="395" customWidth="1"/>
    <col min="6771" max="6771" width="4.7109375" style="395" customWidth="1"/>
    <col min="6772" max="6772" width="8.42578125" style="395" customWidth="1"/>
    <col min="6773" max="6774" width="5" style="395" customWidth="1"/>
    <col min="6775" max="6775" width="6.85546875" style="395" customWidth="1"/>
    <col min="6776" max="6776" width="6" style="395" customWidth="1"/>
    <col min="6777" max="6777" width="5" style="395" customWidth="1"/>
    <col min="6778" max="6778" width="6.42578125" style="395" customWidth="1"/>
    <col min="6779" max="6779" width="8.5703125" style="395" customWidth="1"/>
    <col min="6780" max="6780" width="5" style="395" customWidth="1"/>
    <col min="6781" max="6781" width="7" style="395" customWidth="1"/>
    <col min="6782" max="6782" width="6.7109375" style="395" customWidth="1"/>
    <col min="6783" max="6783" width="5.28515625" style="395" customWidth="1"/>
    <col min="6784" max="6787" width="6.7109375" style="395" customWidth="1"/>
    <col min="6788" max="6788" width="9" style="395" customWidth="1"/>
    <col min="6789" max="6790" width="5.7109375" style="395" customWidth="1"/>
    <col min="6791" max="6912" width="9.140625" style="395"/>
    <col min="6913" max="6913" width="5" style="395" customWidth="1"/>
    <col min="6914" max="6914" width="7" style="395" customWidth="1"/>
    <col min="6915" max="6915" width="5.5703125" style="395" customWidth="1"/>
    <col min="6916" max="6916" width="3.28515625" style="395" customWidth="1"/>
    <col min="6917" max="6917" width="7" style="395" customWidth="1"/>
    <col min="6918" max="6919" width="6.5703125" style="395" customWidth="1"/>
    <col min="6920" max="6920" width="8.85546875" style="395" customWidth="1"/>
    <col min="6921" max="6921" width="5.28515625" style="395" customWidth="1"/>
    <col min="6922" max="6922" width="4" style="395" customWidth="1"/>
    <col min="6923" max="6923" width="7" style="395" customWidth="1"/>
    <col min="6924" max="6924" width="6.7109375" style="395" customWidth="1"/>
    <col min="6925" max="6925" width="8.42578125" style="395" customWidth="1"/>
    <col min="6926" max="6926" width="9.42578125" style="395" customWidth="1"/>
    <col min="6927" max="6927" width="5.140625" style="395" customWidth="1"/>
    <col min="6928" max="6928" width="7" style="395" customWidth="1"/>
    <col min="6929" max="6929" width="4.42578125" style="395" customWidth="1"/>
    <col min="6930" max="6930" width="3.42578125" style="395" customWidth="1"/>
    <col min="6931" max="6931" width="6.140625" style="395" customWidth="1"/>
    <col min="6932" max="6932" width="5.5703125" style="395" customWidth="1"/>
    <col min="6933" max="6933" width="5.140625" style="395" customWidth="1"/>
    <col min="6934" max="6934" width="6.7109375" style="395" customWidth="1"/>
    <col min="6935" max="6935" width="8.42578125" style="395" customWidth="1"/>
    <col min="6936" max="6936" width="4.42578125" style="395" customWidth="1"/>
    <col min="6937" max="6937" width="3.28515625" style="395" customWidth="1"/>
    <col min="6938" max="6938" width="6.28515625" style="395" customWidth="1"/>
    <col min="6939" max="6939" width="5.7109375" style="395" customWidth="1"/>
    <col min="6940" max="6940" width="4.42578125" style="395" customWidth="1"/>
    <col min="6941" max="6941" width="6.7109375" style="395" customWidth="1"/>
    <col min="6942" max="6942" width="8.140625" style="395" customWidth="1"/>
    <col min="6943" max="6943" width="5.140625" style="395" customWidth="1"/>
    <col min="6944" max="6944" width="7" style="395" customWidth="1"/>
    <col min="6945" max="6945" width="5" style="395" customWidth="1"/>
    <col min="6946" max="6946" width="2.7109375" style="395" customWidth="1"/>
    <col min="6947" max="6947" width="5.7109375" style="395" customWidth="1"/>
    <col min="6948" max="6948" width="6.140625" style="395" customWidth="1"/>
    <col min="6949" max="6949" width="4.42578125" style="395" customWidth="1"/>
    <col min="6950" max="6950" width="9.85546875" style="395" customWidth="1"/>
    <col min="6951" max="6951" width="5" style="395" customWidth="1"/>
    <col min="6952" max="6952" width="3.140625" style="395" customWidth="1"/>
    <col min="6953" max="6953" width="5.7109375" style="395" customWidth="1"/>
    <col min="6954" max="6954" width="6.7109375" style="395" customWidth="1"/>
    <col min="6955" max="6955" width="5.42578125" style="395" customWidth="1"/>
    <col min="6956" max="6956" width="8.28515625" style="395" customWidth="1"/>
    <col min="6957" max="6957" width="9.85546875" style="395" customWidth="1"/>
    <col min="6958" max="6958" width="5.140625" style="395" customWidth="1"/>
    <col min="6959" max="6959" width="7" style="395" customWidth="1"/>
    <col min="6960" max="6960" width="6.7109375" style="395" customWidth="1"/>
    <col min="6961" max="6961" width="3" style="395" customWidth="1"/>
    <col min="6962" max="6962" width="5.85546875" style="395" customWidth="1"/>
    <col min="6963" max="6963" width="6.140625" style="395" customWidth="1"/>
    <col min="6964" max="6964" width="5.5703125" style="395" customWidth="1"/>
    <col min="6965" max="6965" width="9.28515625" style="395" customWidth="1"/>
    <col min="6966" max="6966" width="5.140625" style="395" customWidth="1"/>
    <col min="6967" max="6967" width="3.140625" style="395" customWidth="1"/>
    <col min="6968" max="6968" width="5.42578125" style="395" customWidth="1"/>
    <col min="6969" max="6969" width="6.140625" style="395" customWidth="1"/>
    <col min="6970" max="6970" width="5.42578125" style="395" customWidth="1"/>
    <col min="6971" max="6971" width="7" style="395" customWidth="1"/>
    <col min="6972" max="6972" width="9.5703125" style="395" customWidth="1"/>
    <col min="6973" max="6973" width="5.140625" style="395" customWidth="1"/>
    <col min="6974" max="6974" width="7" style="395" customWidth="1"/>
    <col min="6975" max="6975" width="4.85546875" style="395" customWidth="1"/>
    <col min="6976" max="6976" width="3.140625" style="395" customWidth="1"/>
    <col min="6977" max="6977" width="5.28515625" style="395" customWidth="1"/>
    <col min="6978" max="6978" width="6" style="395" customWidth="1"/>
    <col min="6979" max="6979" width="5" style="395" customWidth="1"/>
    <col min="6980" max="6980" width="6.140625" style="395" customWidth="1"/>
    <col min="6981" max="6981" width="7.85546875" style="395" customWidth="1"/>
    <col min="6982" max="6982" width="4.7109375" style="395" customWidth="1"/>
    <col min="6983" max="6983" width="3.42578125" style="395" customWidth="1"/>
    <col min="6984" max="6984" width="7.5703125" style="395" customWidth="1"/>
    <col min="6985" max="6985" width="6" style="395" customWidth="1"/>
    <col min="6986" max="6986" width="4.5703125" style="395" customWidth="1"/>
    <col min="6987" max="6987" width="6.140625" style="395" customWidth="1"/>
    <col min="6988" max="6988" width="8.140625" style="395" customWidth="1"/>
    <col min="6989" max="6989" width="5.140625" style="395" customWidth="1"/>
    <col min="6990" max="6990" width="7" style="395" customWidth="1"/>
    <col min="6991" max="6991" width="4.7109375" style="395" customWidth="1"/>
    <col min="6992" max="6992" width="4.42578125" style="395" customWidth="1"/>
    <col min="6993" max="6993" width="6.140625" style="395" customWidth="1"/>
    <col min="6994" max="6994" width="5.7109375" style="395" customWidth="1"/>
    <col min="6995" max="6995" width="4.140625" style="395" customWidth="1"/>
    <col min="6996" max="6996" width="6.7109375" style="395" customWidth="1"/>
    <col min="6997" max="6997" width="8" style="395" customWidth="1"/>
    <col min="6998" max="6998" width="4.42578125" style="395" customWidth="1"/>
    <col min="6999" max="6999" width="3" style="395" customWidth="1"/>
    <col min="7000" max="7000" width="6" style="395" customWidth="1"/>
    <col min="7001" max="7001" width="5.7109375" style="395" customWidth="1"/>
    <col min="7002" max="7002" width="4.85546875" style="395" customWidth="1"/>
    <col min="7003" max="7003" width="6.42578125" style="395" customWidth="1"/>
    <col min="7004" max="7004" width="8.28515625" style="395" customWidth="1"/>
    <col min="7005" max="7005" width="5.140625" style="395" customWidth="1"/>
    <col min="7006" max="7006" width="7" style="395" customWidth="1"/>
    <col min="7007" max="7007" width="4.7109375" style="395" customWidth="1"/>
    <col min="7008" max="7008" width="3" style="395" customWidth="1"/>
    <col min="7009" max="7009" width="5.85546875" style="395" customWidth="1"/>
    <col min="7010" max="7010" width="5.5703125" style="395" customWidth="1"/>
    <col min="7011" max="7011" width="5.140625" style="395" customWidth="1"/>
    <col min="7012" max="7012" width="6.42578125" style="395" customWidth="1"/>
    <col min="7013" max="7013" width="8.140625" style="395" customWidth="1"/>
    <col min="7014" max="7014" width="4.7109375" style="395" customWidth="1"/>
    <col min="7015" max="7015" width="3" style="395" customWidth="1"/>
    <col min="7016" max="7017" width="6" style="395" customWidth="1"/>
    <col min="7018" max="7018" width="5" style="395" customWidth="1"/>
    <col min="7019" max="7019" width="6.42578125" style="395" customWidth="1"/>
    <col min="7020" max="7020" width="8.42578125" style="395" customWidth="1"/>
    <col min="7021" max="7021" width="5" style="395" customWidth="1"/>
    <col min="7022" max="7022" width="7" style="395" customWidth="1"/>
    <col min="7023" max="7025" width="4.7109375" style="395" customWidth="1"/>
    <col min="7026" max="7026" width="5.5703125" style="395" customWidth="1"/>
    <col min="7027" max="7027" width="4.7109375" style="395" customWidth="1"/>
    <col min="7028" max="7028" width="8.42578125" style="395" customWidth="1"/>
    <col min="7029" max="7030" width="5" style="395" customWidth="1"/>
    <col min="7031" max="7031" width="6.85546875" style="395" customWidth="1"/>
    <col min="7032" max="7032" width="6" style="395" customWidth="1"/>
    <col min="7033" max="7033" width="5" style="395" customWidth="1"/>
    <col min="7034" max="7034" width="6.42578125" style="395" customWidth="1"/>
    <col min="7035" max="7035" width="8.5703125" style="395" customWidth="1"/>
    <col min="7036" max="7036" width="5" style="395" customWidth="1"/>
    <col min="7037" max="7037" width="7" style="395" customWidth="1"/>
    <col min="7038" max="7038" width="6.7109375" style="395" customWidth="1"/>
    <col min="7039" max="7039" width="5.28515625" style="395" customWidth="1"/>
    <col min="7040" max="7043" width="6.7109375" style="395" customWidth="1"/>
    <col min="7044" max="7044" width="9" style="395" customWidth="1"/>
    <col min="7045" max="7046" width="5.7109375" style="395" customWidth="1"/>
    <col min="7047" max="7168" width="9.140625" style="395"/>
    <col min="7169" max="7169" width="5" style="395" customWidth="1"/>
    <col min="7170" max="7170" width="7" style="395" customWidth="1"/>
    <col min="7171" max="7171" width="5.5703125" style="395" customWidth="1"/>
    <col min="7172" max="7172" width="3.28515625" style="395" customWidth="1"/>
    <col min="7173" max="7173" width="7" style="395" customWidth="1"/>
    <col min="7174" max="7175" width="6.5703125" style="395" customWidth="1"/>
    <col min="7176" max="7176" width="8.85546875" style="395" customWidth="1"/>
    <col min="7177" max="7177" width="5.28515625" style="395" customWidth="1"/>
    <col min="7178" max="7178" width="4" style="395" customWidth="1"/>
    <col min="7179" max="7179" width="7" style="395" customWidth="1"/>
    <col min="7180" max="7180" width="6.7109375" style="395" customWidth="1"/>
    <col min="7181" max="7181" width="8.42578125" style="395" customWidth="1"/>
    <col min="7182" max="7182" width="9.42578125" style="395" customWidth="1"/>
    <col min="7183" max="7183" width="5.140625" style="395" customWidth="1"/>
    <col min="7184" max="7184" width="7" style="395" customWidth="1"/>
    <col min="7185" max="7185" width="4.42578125" style="395" customWidth="1"/>
    <col min="7186" max="7186" width="3.42578125" style="395" customWidth="1"/>
    <col min="7187" max="7187" width="6.140625" style="395" customWidth="1"/>
    <col min="7188" max="7188" width="5.5703125" style="395" customWidth="1"/>
    <col min="7189" max="7189" width="5.140625" style="395" customWidth="1"/>
    <col min="7190" max="7190" width="6.7109375" style="395" customWidth="1"/>
    <col min="7191" max="7191" width="8.42578125" style="395" customWidth="1"/>
    <col min="7192" max="7192" width="4.42578125" style="395" customWidth="1"/>
    <col min="7193" max="7193" width="3.28515625" style="395" customWidth="1"/>
    <col min="7194" max="7194" width="6.28515625" style="395" customWidth="1"/>
    <col min="7195" max="7195" width="5.7109375" style="395" customWidth="1"/>
    <col min="7196" max="7196" width="4.42578125" style="395" customWidth="1"/>
    <col min="7197" max="7197" width="6.7109375" style="395" customWidth="1"/>
    <col min="7198" max="7198" width="8.140625" style="395" customWidth="1"/>
    <col min="7199" max="7199" width="5.140625" style="395" customWidth="1"/>
    <col min="7200" max="7200" width="7" style="395" customWidth="1"/>
    <col min="7201" max="7201" width="5" style="395" customWidth="1"/>
    <col min="7202" max="7202" width="2.7109375" style="395" customWidth="1"/>
    <col min="7203" max="7203" width="5.7109375" style="395" customWidth="1"/>
    <col min="7204" max="7204" width="6.140625" style="395" customWidth="1"/>
    <col min="7205" max="7205" width="4.42578125" style="395" customWidth="1"/>
    <col min="7206" max="7206" width="9.85546875" style="395" customWidth="1"/>
    <col min="7207" max="7207" width="5" style="395" customWidth="1"/>
    <col min="7208" max="7208" width="3.140625" style="395" customWidth="1"/>
    <col min="7209" max="7209" width="5.7109375" style="395" customWidth="1"/>
    <col min="7210" max="7210" width="6.7109375" style="395" customWidth="1"/>
    <col min="7211" max="7211" width="5.42578125" style="395" customWidth="1"/>
    <col min="7212" max="7212" width="8.28515625" style="395" customWidth="1"/>
    <col min="7213" max="7213" width="9.85546875" style="395" customWidth="1"/>
    <col min="7214" max="7214" width="5.140625" style="395" customWidth="1"/>
    <col min="7215" max="7215" width="7" style="395" customWidth="1"/>
    <col min="7216" max="7216" width="6.7109375" style="395" customWidth="1"/>
    <col min="7217" max="7217" width="3" style="395" customWidth="1"/>
    <col min="7218" max="7218" width="5.85546875" style="395" customWidth="1"/>
    <col min="7219" max="7219" width="6.140625" style="395" customWidth="1"/>
    <col min="7220" max="7220" width="5.5703125" style="395" customWidth="1"/>
    <col min="7221" max="7221" width="9.28515625" style="395" customWidth="1"/>
    <col min="7222" max="7222" width="5.140625" style="395" customWidth="1"/>
    <col min="7223" max="7223" width="3.140625" style="395" customWidth="1"/>
    <col min="7224" max="7224" width="5.42578125" style="395" customWidth="1"/>
    <col min="7225" max="7225" width="6.140625" style="395" customWidth="1"/>
    <col min="7226" max="7226" width="5.42578125" style="395" customWidth="1"/>
    <col min="7227" max="7227" width="7" style="395" customWidth="1"/>
    <col min="7228" max="7228" width="9.5703125" style="395" customWidth="1"/>
    <col min="7229" max="7229" width="5.140625" style="395" customWidth="1"/>
    <col min="7230" max="7230" width="7" style="395" customWidth="1"/>
    <col min="7231" max="7231" width="4.85546875" style="395" customWidth="1"/>
    <col min="7232" max="7232" width="3.140625" style="395" customWidth="1"/>
    <col min="7233" max="7233" width="5.28515625" style="395" customWidth="1"/>
    <col min="7234" max="7234" width="6" style="395" customWidth="1"/>
    <col min="7235" max="7235" width="5" style="395" customWidth="1"/>
    <col min="7236" max="7236" width="6.140625" style="395" customWidth="1"/>
    <col min="7237" max="7237" width="7.85546875" style="395" customWidth="1"/>
    <col min="7238" max="7238" width="4.7109375" style="395" customWidth="1"/>
    <col min="7239" max="7239" width="3.42578125" style="395" customWidth="1"/>
    <col min="7240" max="7240" width="7.5703125" style="395" customWidth="1"/>
    <col min="7241" max="7241" width="6" style="395" customWidth="1"/>
    <col min="7242" max="7242" width="4.5703125" style="395" customWidth="1"/>
    <col min="7243" max="7243" width="6.140625" style="395" customWidth="1"/>
    <col min="7244" max="7244" width="8.140625" style="395" customWidth="1"/>
    <col min="7245" max="7245" width="5.140625" style="395" customWidth="1"/>
    <col min="7246" max="7246" width="7" style="395" customWidth="1"/>
    <col min="7247" max="7247" width="4.7109375" style="395" customWidth="1"/>
    <col min="7248" max="7248" width="4.42578125" style="395" customWidth="1"/>
    <col min="7249" max="7249" width="6.140625" style="395" customWidth="1"/>
    <col min="7250" max="7250" width="5.7109375" style="395" customWidth="1"/>
    <col min="7251" max="7251" width="4.140625" style="395" customWidth="1"/>
    <col min="7252" max="7252" width="6.7109375" style="395" customWidth="1"/>
    <col min="7253" max="7253" width="8" style="395" customWidth="1"/>
    <col min="7254" max="7254" width="4.42578125" style="395" customWidth="1"/>
    <col min="7255" max="7255" width="3" style="395" customWidth="1"/>
    <col min="7256" max="7256" width="6" style="395" customWidth="1"/>
    <col min="7257" max="7257" width="5.7109375" style="395" customWidth="1"/>
    <col min="7258" max="7258" width="4.85546875" style="395" customWidth="1"/>
    <col min="7259" max="7259" width="6.42578125" style="395" customWidth="1"/>
    <col min="7260" max="7260" width="8.28515625" style="395" customWidth="1"/>
    <col min="7261" max="7261" width="5.140625" style="395" customWidth="1"/>
    <col min="7262" max="7262" width="7" style="395" customWidth="1"/>
    <col min="7263" max="7263" width="4.7109375" style="395" customWidth="1"/>
    <col min="7264" max="7264" width="3" style="395" customWidth="1"/>
    <col min="7265" max="7265" width="5.85546875" style="395" customWidth="1"/>
    <col min="7266" max="7266" width="5.5703125" style="395" customWidth="1"/>
    <col min="7267" max="7267" width="5.140625" style="395" customWidth="1"/>
    <col min="7268" max="7268" width="6.42578125" style="395" customWidth="1"/>
    <col min="7269" max="7269" width="8.140625" style="395" customWidth="1"/>
    <col min="7270" max="7270" width="4.7109375" style="395" customWidth="1"/>
    <col min="7271" max="7271" width="3" style="395" customWidth="1"/>
    <col min="7272" max="7273" width="6" style="395" customWidth="1"/>
    <col min="7274" max="7274" width="5" style="395" customWidth="1"/>
    <col min="7275" max="7275" width="6.42578125" style="395" customWidth="1"/>
    <col min="7276" max="7276" width="8.42578125" style="395" customWidth="1"/>
    <col min="7277" max="7277" width="5" style="395" customWidth="1"/>
    <col min="7278" max="7278" width="7" style="395" customWidth="1"/>
    <col min="7279" max="7281" width="4.7109375" style="395" customWidth="1"/>
    <col min="7282" max="7282" width="5.5703125" style="395" customWidth="1"/>
    <col min="7283" max="7283" width="4.7109375" style="395" customWidth="1"/>
    <col min="7284" max="7284" width="8.42578125" style="395" customWidth="1"/>
    <col min="7285" max="7286" width="5" style="395" customWidth="1"/>
    <col min="7287" max="7287" width="6.85546875" style="395" customWidth="1"/>
    <col min="7288" max="7288" width="6" style="395" customWidth="1"/>
    <col min="7289" max="7289" width="5" style="395" customWidth="1"/>
    <col min="7290" max="7290" width="6.42578125" style="395" customWidth="1"/>
    <col min="7291" max="7291" width="8.5703125" style="395" customWidth="1"/>
    <col min="7292" max="7292" width="5" style="395" customWidth="1"/>
    <col min="7293" max="7293" width="7" style="395" customWidth="1"/>
    <col min="7294" max="7294" width="6.7109375" style="395" customWidth="1"/>
    <col min="7295" max="7295" width="5.28515625" style="395" customWidth="1"/>
    <col min="7296" max="7299" width="6.7109375" style="395" customWidth="1"/>
    <col min="7300" max="7300" width="9" style="395" customWidth="1"/>
    <col min="7301" max="7302" width="5.7109375" style="395" customWidth="1"/>
    <col min="7303" max="7424" width="9.140625" style="395"/>
    <col min="7425" max="7425" width="5" style="395" customWidth="1"/>
    <col min="7426" max="7426" width="7" style="395" customWidth="1"/>
    <col min="7427" max="7427" width="5.5703125" style="395" customWidth="1"/>
    <col min="7428" max="7428" width="3.28515625" style="395" customWidth="1"/>
    <col min="7429" max="7429" width="7" style="395" customWidth="1"/>
    <col min="7430" max="7431" width="6.5703125" style="395" customWidth="1"/>
    <col min="7432" max="7432" width="8.85546875" style="395" customWidth="1"/>
    <col min="7433" max="7433" width="5.28515625" style="395" customWidth="1"/>
    <col min="7434" max="7434" width="4" style="395" customWidth="1"/>
    <col min="7435" max="7435" width="7" style="395" customWidth="1"/>
    <col min="7436" max="7436" width="6.7109375" style="395" customWidth="1"/>
    <col min="7437" max="7437" width="8.42578125" style="395" customWidth="1"/>
    <col min="7438" max="7438" width="9.42578125" style="395" customWidth="1"/>
    <col min="7439" max="7439" width="5.140625" style="395" customWidth="1"/>
    <col min="7440" max="7440" width="7" style="395" customWidth="1"/>
    <col min="7441" max="7441" width="4.42578125" style="395" customWidth="1"/>
    <col min="7442" max="7442" width="3.42578125" style="395" customWidth="1"/>
    <col min="7443" max="7443" width="6.140625" style="395" customWidth="1"/>
    <col min="7444" max="7444" width="5.5703125" style="395" customWidth="1"/>
    <col min="7445" max="7445" width="5.140625" style="395" customWidth="1"/>
    <col min="7446" max="7446" width="6.7109375" style="395" customWidth="1"/>
    <col min="7447" max="7447" width="8.42578125" style="395" customWidth="1"/>
    <col min="7448" max="7448" width="4.42578125" style="395" customWidth="1"/>
    <col min="7449" max="7449" width="3.28515625" style="395" customWidth="1"/>
    <col min="7450" max="7450" width="6.28515625" style="395" customWidth="1"/>
    <col min="7451" max="7451" width="5.7109375" style="395" customWidth="1"/>
    <col min="7452" max="7452" width="4.42578125" style="395" customWidth="1"/>
    <col min="7453" max="7453" width="6.7109375" style="395" customWidth="1"/>
    <col min="7454" max="7454" width="8.140625" style="395" customWidth="1"/>
    <col min="7455" max="7455" width="5.140625" style="395" customWidth="1"/>
    <col min="7456" max="7456" width="7" style="395" customWidth="1"/>
    <col min="7457" max="7457" width="5" style="395" customWidth="1"/>
    <col min="7458" max="7458" width="2.7109375" style="395" customWidth="1"/>
    <col min="7459" max="7459" width="5.7109375" style="395" customWidth="1"/>
    <col min="7460" max="7460" width="6.140625" style="395" customWidth="1"/>
    <col min="7461" max="7461" width="4.42578125" style="395" customWidth="1"/>
    <col min="7462" max="7462" width="9.85546875" style="395" customWidth="1"/>
    <col min="7463" max="7463" width="5" style="395" customWidth="1"/>
    <col min="7464" max="7464" width="3.140625" style="395" customWidth="1"/>
    <col min="7465" max="7465" width="5.7109375" style="395" customWidth="1"/>
    <col min="7466" max="7466" width="6.7109375" style="395" customWidth="1"/>
    <col min="7467" max="7467" width="5.42578125" style="395" customWidth="1"/>
    <col min="7468" max="7468" width="8.28515625" style="395" customWidth="1"/>
    <col min="7469" max="7469" width="9.85546875" style="395" customWidth="1"/>
    <col min="7470" max="7470" width="5.140625" style="395" customWidth="1"/>
    <col min="7471" max="7471" width="7" style="395" customWidth="1"/>
    <col min="7472" max="7472" width="6.7109375" style="395" customWidth="1"/>
    <col min="7473" max="7473" width="3" style="395" customWidth="1"/>
    <col min="7474" max="7474" width="5.85546875" style="395" customWidth="1"/>
    <col min="7475" max="7475" width="6.140625" style="395" customWidth="1"/>
    <col min="7476" max="7476" width="5.5703125" style="395" customWidth="1"/>
    <col min="7477" max="7477" width="9.28515625" style="395" customWidth="1"/>
    <col min="7478" max="7478" width="5.140625" style="395" customWidth="1"/>
    <col min="7479" max="7479" width="3.140625" style="395" customWidth="1"/>
    <col min="7480" max="7480" width="5.42578125" style="395" customWidth="1"/>
    <col min="7481" max="7481" width="6.140625" style="395" customWidth="1"/>
    <col min="7482" max="7482" width="5.42578125" style="395" customWidth="1"/>
    <col min="7483" max="7483" width="7" style="395" customWidth="1"/>
    <col min="7484" max="7484" width="9.5703125" style="395" customWidth="1"/>
    <col min="7485" max="7485" width="5.140625" style="395" customWidth="1"/>
    <col min="7486" max="7486" width="7" style="395" customWidth="1"/>
    <col min="7487" max="7487" width="4.85546875" style="395" customWidth="1"/>
    <col min="7488" max="7488" width="3.140625" style="395" customWidth="1"/>
    <col min="7489" max="7489" width="5.28515625" style="395" customWidth="1"/>
    <col min="7490" max="7490" width="6" style="395" customWidth="1"/>
    <col min="7491" max="7491" width="5" style="395" customWidth="1"/>
    <col min="7492" max="7492" width="6.140625" style="395" customWidth="1"/>
    <col min="7493" max="7493" width="7.85546875" style="395" customWidth="1"/>
    <col min="7494" max="7494" width="4.7109375" style="395" customWidth="1"/>
    <col min="7495" max="7495" width="3.42578125" style="395" customWidth="1"/>
    <col min="7496" max="7496" width="7.5703125" style="395" customWidth="1"/>
    <col min="7497" max="7497" width="6" style="395" customWidth="1"/>
    <col min="7498" max="7498" width="4.5703125" style="395" customWidth="1"/>
    <col min="7499" max="7499" width="6.140625" style="395" customWidth="1"/>
    <col min="7500" max="7500" width="8.140625" style="395" customWidth="1"/>
    <col min="7501" max="7501" width="5.140625" style="395" customWidth="1"/>
    <col min="7502" max="7502" width="7" style="395" customWidth="1"/>
    <col min="7503" max="7503" width="4.7109375" style="395" customWidth="1"/>
    <col min="7504" max="7504" width="4.42578125" style="395" customWidth="1"/>
    <col min="7505" max="7505" width="6.140625" style="395" customWidth="1"/>
    <col min="7506" max="7506" width="5.7109375" style="395" customWidth="1"/>
    <col min="7507" max="7507" width="4.140625" style="395" customWidth="1"/>
    <col min="7508" max="7508" width="6.7109375" style="395" customWidth="1"/>
    <col min="7509" max="7509" width="8" style="395" customWidth="1"/>
    <col min="7510" max="7510" width="4.42578125" style="395" customWidth="1"/>
    <col min="7511" max="7511" width="3" style="395" customWidth="1"/>
    <col min="7512" max="7512" width="6" style="395" customWidth="1"/>
    <col min="7513" max="7513" width="5.7109375" style="395" customWidth="1"/>
    <col min="7514" max="7514" width="4.85546875" style="395" customWidth="1"/>
    <col min="7515" max="7515" width="6.42578125" style="395" customWidth="1"/>
    <col min="7516" max="7516" width="8.28515625" style="395" customWidth="1"/>
    <col min="7517" max="7517" width="5.140625" style="395" customWidth="1"/>
    <col min="7518" max="7518" width="7" style="395" customWidth="1"/>
    <col min="7519" max="7519" width="4.7109375" style="395" customWidth="1"/>
    <col min="7520" max="7520" width="3" style="395" customWidth="1"/>
    <col min="7521" max="7521" width="5.85546875" style="395" customWidth="1"/>
    <col min="7522" max="7522" width="5.5703125" style="395" customWidth="1"/>
    <col min="7523" max="7523" width="5.140625" style="395" customWidth="1"/>
    <col min="7524" max="7524" width="6.42578125" style="395" customWidth="1"/>
    <col min="7525" max="7525" width="8.140625" style="395" customWidth="1"/>
    <col min="7526" max="7526" width="4.7109375" style="395" customWidth="1"/>
    <col min="7527" max="7527" width="3" style="395" customWidth="1"/>
    <col min="7528" max="7529" width="6" style="395" customWidth="1"/>
    <col min="7530" max="7530" width="5" style="395" customWidth="1"/>
    <col min="7531" max="7531" width="6.42578125" style="395" customWidth="1"/>
    <col min="7532" max="7532" width="8.42578125" style="395" customWidth="1"/>
    <col min="7533" max="7533" width="5" style="395" customWidth="1"/>
    <col min="7534" max="7534" width="7" style="395" customWidth="1"/>
    <col min="7535" max="7537" width="4.7109375" style="395" customWidth="1"/>
    <col min="7538" max="7538" width="5.5703125" style="395" customWidth="1"/>
    <col min="7539" max="7539" width="4.7109375" style="395" customWidth="1"/>
    <col min="7540" max="7540" width="8.42578125" style="395" customWidth="1"/>
    <col min="7541" max="7542" width="5" style="395" customWidth="1"/>
    <col min="7543" max="7543" width="6.85546875" style="395" customWidth="1"/>
    <col min="7544" max="7544" width="6" style="395" customWidth="1"/>
    <col min="7545" max="7545" width="5" style="395" customWidth="1"/>
    <col min="7546" max="7546" width="6.42578125" style="395" customWidth="1"/>
    <col min="7547" max="7547" width="8.5703125" style="395" customWidth="1"/>
    <col min="7548" max="7548" width="5" style="395" customWidth="1"/>
    <col min="7549" max="7549" width="7" style="395" customWidth="1"/>
    <col min="7550" max="7550" width="6.7109375" style="395" customWidth="1"/>
    <col min="7551" max="7551" width="5.28515625" style="395" customWidth="1"/>
    <col min="7552" max="7555" width="6.7109375" style="395" customWidth="1"/>
    <col min="7556" max="7556" width="9" style="395" customWidth="1"/>
    <col min="7557" max="7558" width="5.7109375" style="395" customWidth="1"/>
    <col min="7559" max="7680" width="9.140625" style="395"/>
    <col min="7681" max="7681" width="5" style="395" customWidth="1"/>
    <col min="7682" max="7682" width="7" style="395" customWidth="1"/>
    <col min="7683" max="7683" width="5.5703125" style="395" customWidth="1"/>
    <col min="7684" max="7684" width="3.28515625" style="395" customWidth="1"/>
    <col min="7685" max="7685" width="7" style="395" customWidth="1"/>
    <col min="7686" max="7687" width="6.5703125" style="395" customWidth="1"/>
    <col min="7688" max="7688" width="8.85546875" style="395" customWidth="1"/>
    <col min="7689" max="7689" width="5.28515625" style="395" customWidth="1"/>
    <col min="7690" max="7690" width="4" style="395" customWidth="1"/>
    <col min="7691" max="7691" width="7" style="395" customWidth="1"/>
    <col min="7692" max="7692" width="6.7109375" style="395" customWidth="1"/>
    <col min="7693" max="7693" width="8.42578125" style="395" customWidth="1"/>
    <col min="7694" max="7694" width="9.42578125" style="395" customWidth="1"/>
    <col min="7695" max="7695" width="5.140625" style="395" customWidth="1"/>
    <col min="7696" max="7696" width="7" style="395" customWidth="1"/>
    <col min="7697" max="7697" width="4.42578125" style="395" customWidth="1"/>
    <col min="7698" max="7698" width="3.42578125" style="395" customWidth="1"/>
    <col min="7699" max="7699" width="6.140625" style="395" customWidth="1"/>
    <col min="7700" max="7700" width="5.5703125" style="395" customWidth="1"/>
    <col min="7701" max="7701" width="5.140625" style="395" customWidth="1"/>
    <col min="7702" max="7702" width="6.7109375" style="395" customWidth="1"/>
    <col min="7703" max="7703" width="8.42578125" style="395" customWidth="1"/>
    <col min="7704" max="7704" width="4.42578125" style="395" customWidth="1"/>
    <col min="7705" max="7705" width="3.28515625" style="395" customWidth="1"/>
    <col min="7706" max="7706" width="6.28515625" style="395" customWidth="1"/>
    <col min="7707" max="7707" width="5.7109375" style="395" customWidth="1"/>
    <col min="7708" max="7708" width="4.42578125" style="395" customWidth="1"/>
    <col min="7709" max="7709" width="6.7109375" style="395" customWidth="1"/>
    <col min="7710" max="7710" width="8.140625" style="395" customWidth="1"/>
    <col min="7711" max="7711" width="5.140625" style="395" customWidth="1"/>
    <col min="7712" max="7712" width="7" style="395" customWidth="1"/>
    <col min="7713" max="7713" width="5" style="395" customWidth="1"/>
    <col min="7714" max="7714" width="2.7109375" style="395" customWidth="1"/>
    <col min="7715" max="7715" width="5.7109375" style="395" customWidth="1"/>
    <col min="7716" max="7716" width="6.140625" style="395" customWidth="1"/>
    <col min="7717" max="7717" width="4.42578125" style="395" customWidth="1"/>
    <col min="7718" max="7718" width="9.85546875" style="395" customWidth="1"/>
    <col min="7719" max="7719" width="5" style="395" customWidth="1"/>
    <col min="7720" max="7720" width="3.140625" style="395" customWidth="1"/>
    <col min="7721" max="7721" width="5.7109375" style="395" customWidth="1"/>
    <col min="7722" max="7722" width="6.7109375" style="395" customWidth="1"/>
    <col min="7723" max="7723" width="5.42578125" style="395" customWidth="1"/>
    <col min="7724" max="7724" width="8.28515625" style="395" customWidth="1"/>
    <col min="7725" max="7725" width="9.85546875" style="395" customWidth="1"/>
    <col min="7726" max="7726" width="5.140625" style="395" customWidth="1"/>
    <col min="7727" max="7727" width="7" style="395" customWidth="1"/>
    <col min="7728" max="7728" width="6.7109375" style="395" customWidth="1"/>
    <col min="7729" max="7729" width="3" style="395" customWidth="1"/>
    <col min="7730" max="7730" width="5.85546875" style="395" customWidth="1"/>
    <col min="7731" max="7731" width="6.140625" style="395" customWidth="1"/>
    <col min="7732" max="7732" width="5.5703125" style="395" customWidth="1"/>
    <col min="7733" max="7733" width="9.28515625" style="395" customWidth="1"/>
    <col min="7734" max="7734" width="5.140625" style="395" customWidth="1"/>
    <col min="7735" max="7735" width="3.140625" style="395" customWidth="1"/>
    <col min="7736" max="7736" width="5.42578125" style="395" customWidth="1"/>
    <col min="7737" max="7737" width="6.140625" style="395" customWidth="1"/>
    <col min="7738" max="7738" width="5.42578125" style="395" customWidth="1"/>
    <col min="7739" max="7739" width="7" style="395" customWidth="1"/>
    <col min="7740" max="7740" width="9.5703125" style="395" customWidth="1"/>
    <col min="7741" max="7741" width="5.140625" style="395" customWidth="1"/>
    <col min="7742" max="7742" width="7" style="395" customWidth="1"/>
    <col min="7743" max="7743" width="4.85546875" style="395" customWidth="1"/>
    <col min="7744" max="7744" width="3.140625" style="395" customWidth="1"/>
    <col min="7745" max="7745" width="5.28515625" style="395" customWidth="1"/>
    <col min="7746" max="7746" width="6" style="395" customWidth="1"/>
    <col min="7747" max="7747" width="5" style="395" customWidth="1"/>
    <col min="7748" max="7748" width="6.140625" style="395" customWidth="1"/>
    <col min="7749" max="7749" width="7.85546875" style="395" customWidth="1"/>
    <col min="7750" max="7750" width="4.7109375" style="395" customWidth="1"/>
    <col min="7751" max="7751" width="3.42578125" style="395" customWidth="1"/>
    <col min="7752" max="7752" width="7.5703125" style="395" customWidth="1"/>
    <col min="7753" max="7753" width="6" style="395" customWidth="1"/>
    <col min="7754" max="7754" width="4.5703125" style="395" customWidth="1"/>
    <col min="7755" max="7755" width="6.140625" style="395" customWidth="1"/>
    <col min="7756" max="7756" width="8.140625" style="395" customWidth="1"/>
    <col min="7757" max="7757" width="5.140625" style="395" customWidth="1"/>
    <col min="7758" max="7758" width="7" style="395" customWidth="1"/>
    <col min="7759" max="7759" width="4.7109375" style="395" customWidth="1"/>
    <col min="7760" max="7760" width="4.42578125" style="395" customWidth="1"/>
    <col min="7761" max="7761" width="6.140625" style="395" customWidth="1"/>
    <col min="7762" max="7762" width="5.7109375" style="395" customWidth="1"/>
    <col min="7763" max="7763" width="4.140625" style="395" customWidth="1"/>
    <col min="7764" max="7764" width="6.7109375" style="395" customWidth="1"/>
    <col min="7765" max="7765" width="8" style="395" customWidth="1"/>
    <col min="7766" max="7766" width="4.42578125" style="395" customWidth="1"/>
    <col min="7767" max="7767" width="3" style="395" customWidth="1"/>
    <col min="7768" max="7768" width="6" style="395" customWidth="1"/>
    <col min="7769" max="7769" width="5.7109375" style="395" customWidth="1"/>
    <col min="7770" max="7770" width="4.85546875" style="395" customWidth="1"/>
    <col min="7771" max="7771" width="6.42578125" style="395" customWidth="1"/>
    <col min="7772" max="7772" width="8.28515625" style="395" customWidth="1"/>
    <col min="7773" max="7773" width="5.140625" style="395" customWidth="1"/>
    <col min="7774" max="7774" width="7" style="395" customWidth="1"/>
    <col min="7775" max="7775" width="4.7109375" style="395" customWidth="1"/>
    <col min="7776" max="7776" width="3" style="395" customWidth="1"/>
    <col min="7777" max="7777" width="5.85546875" style="395" customWidth="1"/>
    <col min="7778" max="7778" width="5.5703125" style="395" customWidth="1"/>
    <col min="7779" max="7779" width="5.140625" style="395" customWidth="1"/>
    <col min="7780" max="7780" width="6.42578125" style="395" customWidth="1"/>
    <col min="7781" max="7781" width="8.140625" style="395" customWidth="1"/>
    <col min="7782" max="7782" width="4.7109375" style="395" customWidth="1"/>
    <col min="7783" max="7783" width="3" style="395" customWidth="1"/>
    <col min="7784" max="7785" width="6" style="395" customWidth="1"/>
    <col min="7786" max="7786" width="5" style="395" customWidth="1"/>
    <col min="7787" max="7787" width="6.42578125" style="395" customWidth="1"/>
    <col min="7788" max="7788" width="8.42578125" style="395" customWidth="1"/>
    <col min="7789" max="7789" width="5" style="395" customWidth="1"/>
    <col min="7790" max="7790" width="7" style="395" customWidth="1"/>
    <col min="7791" max="7793" width="4.7109375" style="395" customWidth="1"/>
    <col min="7794" max="7794" width="5.5703125" style="395" customWidth="1"/>
    <col min="7795" max="7795" width="4.7109375" style="395" customWidth="1"/>
    <col min="7796" max="7796" width="8.42578125" style="395" customWidth="1"/>
    <col min="7797" max="7798" width="5" style="395" customWidth="1"/>
    <col min="7799" max="7799" width="6.85546875" style="395" customWidth="1"/>
    <col min="7800" max="7800" width="6" style="395" customWidth="1"/>
    <col min="7801" max="7801" width="5" style="395" customWidth="1"/>
    <col min="7802" max="7802" width="6.42578125" style="395" customWidth="1"/>
    <col min="7803" max="7803" width="8.5703125" style="395" customWidth="1"/>
    <col min="7804" max="7804" width="5" style="395" customWidth="1"/>
    <col min="7805" max="7805" width="7" style="395" customWidth="1"/>
    <col min="7806" max="7806" width="6.7109375" style="395" customWidth="1"/>
    <col min="7807" max="7807" width="5.28515625" style="395" customWidth="1"/>
    <col min="7808" max="7811" width="6.7109375" style="395" customWidth="1"/>
    <col min="7812" max="7812" width="9" style="395" customWidth="1"/>
    <col min="7813" max="7814" width="5.7109375" style="395" customWidth="1"/>
    <col min="7815" max="7936" width="9.140625" style="395"/>
    <col min="7937" max="7937" width="5" style="395" customWidth="1"/>
    <col min="7938" max="7938" width="7" style="395" customWidth="1"/>
    <col min="7939" max="7939" width="5.5703125" style="395" customWidth="1"/>
    <col min="7940" max="7940" width="3.28515625" style="395" customWidth="1"/>
    <col min="7941" max="7941" width="7" style="395" customWidth="1"/>
    <col min="7942" max="7943" width="6.5703125" style="395" customWidth="1"/>
    <col min="7944" max="7944" width="8.85546875" style="395" customWidth="1"/>
    <col min="7945" max="7945" width="5.28515625" style="395" customWidth="1"/>
    <col min="7946" max="7946" width="4" style="395" customWidth="1"/>
    <col min="7947" max="7947" width="7" style="395" customWidth="1"/>
    <col min="7948" max="7948" width="6.7109375" style="395" customWidth="1"/>
    <col min="7949" max="7949" width="8.42578125" style="395" customWidth="1"/>
    <col min="7950" max="7950" width="9.42578125" style="395" customWidth="1"/>
    <col min="7951" max="7951" width="5.140625" style="395" customWidth="1"/>
    <col min="7952" max="7952" width="7" style="395" customWidth="1"/>
    <col min="7953" max="7953" width="4.42578125" style="395" customWidth="1"/>
    <col min="7954" max="7954" width="3.42578125" style="395" customWidth="1"/>
    <col min="7955" max="7955" width="6.140625" style="395" customWidth="1"/>
    <col min="7956" max="7956" width="5.5703125" style="395" customWidth="1"/>
    <col min="7957" max="7957" width="5.140625" style="395" customWidth="1"/>
    <col min="7958" max="7958" width="6.7109375" style="395" customWidth="1"/>
    <col min="7959" max="7959" width="8.42578125" style="395" customWidth="1"/>
    <col min="7960" max="7960" width="4.42578125" style="395" customWidth="1"/>
    <col min="7961" max="7961" width="3.28515625" style="395" customWidth="1"/>
    <col min="7962" max="7962" width="6.28515625" style="395" customWidth="1"/>
    <col min="7963" max="7963" width="5.7109375" style="395" customWidth="1"/>
    <col min="7964" max="7964" width="4.42578125" style="395" customWidth="1"/>
    <col min="7965" max="7965" width="6.7109375" style="395" customWidth="1"/>
    <col min="7966" max="7966" width="8.140625" style="395" customWidth="1"/>
    <col min="7967" max="7967" width="5.140625" style="395" customWidth="1"/>
    <col min="7968" max="7968" width="7" style="395" customWidth="1"/>
    <col min="7969" max="7969" width="5" style="395" customWidth="1"/>
    <col min="7970" max="7970" width="2.7109375" style="395" customWidth="1"/>
    <col min="7971" max="7971" width="5.7109375" style="395" customWidth="1"/>
    <col min="7972" max="7972" width="6.140625" style="395" customWidth="1"/>
    <col min="7973" max="7973" width="4.42578125" style="395" customWidth="1"/>
    <col min="7974" max="7974" width="9.85546875" style="395" customWidth="1"/>
    <col min="7975" max="7975" width="5" style="395" customWidth="1"/>
    <col min="7976" max="7976" width="3.140625" style="395" customWidth="1"/>
    <col min="7977" max="7977" width="5.7109375" style="395" customWidth="1"/>
    <col min="7978" max="7978" width="6.7109375" style="395" customWidth="1"/>
    <col min="7979" max="7979" width="5.42578125" style="395" customWidth="1"/>
    <col min="7980" max="7980" width="8.28515625" style="395" customWidth="1"/>
    <col min="7981" max="7981" width="9.85546875" style="395" customWidth="1"/>
    <col min="7982" max="7982" width="5.140625" style="395" customWidth="1"/>
    <col min="7983" max="7983" width="7" style="395" customWidth="1"/>
    <col min="7984" max="7984" width="6.7109375" style="395" customWidth="1"/>
    <col min="7985" max="7985" width="3" style="395" customWidth="1"/>
    <col min="7986" max="7986" width="5.85546875" style="395" customWidth="1"/>
    <col min="7987" max="7987" width="6.140625" style="395" customWidth="1"/>
    <col min="7988" max="7988" width="5.5703125" style="395" customWidth="1"/>
    <col min="7989" max="7989" width="9.28515625" style="395" customWidth="1"/>
    <col min="7990" max="7990" width="5.140625" style="395" customWidth="1"/>
    <col min="7991" max="7991" width="3.140625" style="395" customWidth="1"/>
    <col min="7992" max="7992" width="5.42578125" style="395" customWidth="1"/>
    <col min="7993" max="7993" width="6.140625" style="395" customWidth="1"/>
    <col min="7994" max="7994" width="5.42578125" style="395" customWidth="1"/>
    <col min="7995" max="7995" width="7" style="395" customWidth="1"/>
    <col min="7996" max="7996" width="9.5703125" style="395" customWidth="1"/>
    <col min="7997" max="7997" width="5.140625" style="395" customWidth="1"/>
    <col min="7998" max="7998" width="7" style="395" customWidth="1"/>
    <col min="7999" max="7999" width="4.85546875" style="395" customWidth="1"/>
    <col min="8000" max="8000" width="3.140625" style="395" customWidth="1"/>
    <col min="8001" max="8001" width="5.28515625" style="395" customWidth="1"/>
    <col min="8002" max="8002" width="6" style="395" customWidth="1"/>
    <col min="8003" max="8003" width="5" style="395" customWidth="1"/>
    <col min="8004" max="8004" width="6.140625" style="395" customWidth="1"/>
    <col min="8005" max="8005" width="7.85546875" style="395" customWidth="1"/>
    <col min="8006" max="8006" width="4.7109375" style="395" customWidth="1"/>
    <col min="8007" max="8007" width="3.42578125" style="395" customWidth="1"/>
    <col min="8008" max="8008" width="7.5703125" style="395" customWidth="1"/>
    <col min="8009" max="8009" width="6" style="395" customWidth="1"/>
    <col min="8010" max="8010" width="4.5703125" style="395" customWidth="1"/>
    <col min="8011" max="8011" width="6.140625" style="395" customWidth="1"/>
    <col min="8012" max="8012" width="8.140625" style="395" customWidth="1"/>
    <col min="8013" max="8013" width="5.140625" style="395" customWidth="1"/>
    <col min="8014" max="8014" width="7" style="395" customWidth="1"/>
    <col min="8015" max="8015" width="4.7109375" style="395" customWidth="1"/>
    <col min="8016" max="8016" width="4.42578125" style="395" customWidth="1"/>
    <col min="8017" max="8017" width="6.140625" style="395" customWidth="1"/>
    <col min="8018" max="8018" width="5.7109375" style="395" customWidth="1"/>
    <col min="8019" max="8019" width="4.140625" style="395" customWidth="1"/>
    <col min="8020" max="8020" width="6.7109375" style="395" customWidth="1"/>
    <col min="8021" max="8021" width="8" style="395" customWidth="1"/>
    <col min="8022" max="8022" width="4.42578125" style="395" customWidth="1"/>
    <col min="8023" max="8023" width="3" style="395" customWidth="1"/>
    <col min="8024" max="8024" width="6" style="395" customWidth="1"/>
    <col min="8025" max="8025" width="5.7109375" style="395" customWidth="1"/>
    <col min="8026" max="8026" width="4.85546875" style="395" customWidth="1"/>
    <col min="8027" max="8027" width="6.42578125" style="395" customWidth="1"/>
    <col min="8028" max="8028" width="8.28515625" style="395" customWidth="1"/>
    <col min="8029" max="8029" width="5.140625" style="395" customWidth="1"/>
    <col min="8030" max="8030" width="7" style="395" customWidth="1"/>
    <col min="8031" max="8031" width="4.7109375" style="395" customWidth="1"/>
    <col min="8032" max="8032" width="3" style="395" customWidth="1"/>
    <col min="8033" max="8033" width="5.85546875" style="395" customWidth="1"/>
    <col min="8034" max="8034" width="5.5703125" style="395" customWidth="1"/>
    <col min="8035" max="8035" width="5.140625" style="395" customWidth="1"/>
    <col min="8036" max="8036" width="6.42578125" style="395" customWidth="1"/>
    <col min="8037" max="8037" width="8.140625" style="395" customWidth="1"/>
    <col min="8038" max="8038" width="4.7109375" style="395" customWidth="1"/>
    <col min="8039" max="8039" width="3" style="395" customWidth="1"/>
    <col min="8040" max="8041" width="6" style="395" customWidth="1"/>
    <col min="8042" max="8042" width="5" style="395" customWidth="1"/>
    <col min="8043" max="8043" width="6.42578125" style="395" customWidth="1"/>
    <col min="8044" max="8044" width="8.42578125" style="395" customWidth="1"/>
    <col min="8045" max="8045" width="5" style="395" customWidth="1"/>
    <col min="8046" max="8046" width="7" style="395" customWidth="1"/>
    <col min="8047" max="8049" width="4.7109375" style="395" customWidth="1"/>
    <col min="8050" max="8050" width="5.5703125" style="395" customWidth="1"/>
    <col min="8051" max="8051" width="4.7109375" style="395" customWidth="1"/>
    <col min="8052" max="8052" width="8.42578125" style="395" customWidth="1"/>
    <col min="8053" max="8054" width="5" style="395" customWidth="1"/>
    <col min="8055" max="8055" width="6.85546875" style="395" customWidth="1"/>
    <col min="8056" max="8056" width="6" style="395" customWidth="1"/>
    <col min="8057" max="8057" width="5" style="395" customWidth="1"/>
    <col min="8058" max="8058" width="6.42578125" style="395" customWidth="1"/>
    <col min="8059" max="8059" width="8.5703125" style="395" customWidth="1"/>
    <col min="8060" max="8060" width="5" style="395" customWidth="1"/>
    <col min="8061" max="8061" width="7" style="395" customWidth="1"/>
    <col min="8062" max="8062" width="6.7109375" style="395" customWidth="1"/>
    <col min="8063" max="8063" width="5.28515625" style="395" customWidth="1"/>
    <col min="8064" max="8067" width="6.7109375" style="395" customWidth="1"/>
    <col min="8068" max="8068" width="9" style="395" customWidth="1"/>
    <col min="8069" max="8070" width="5.7109375" style="395" customWidth="1"/>
    <col min="8071" max="8192" width="9.140625" style="395"/>
    <col min="8193" max="8193" width="5" style="395" customWidth="1"/>
    <col min="8194" max="8194" width="7" style="395" customWidth="1"/>
    <col min="8195" max="8195" width="5.5703125" style="395" customWidth="1"/>
    <col min="8196" max="8196" width="3.28515625" style="395" customWidth="1"/>
    <col min="8197" max="8197" width="7" style="395" customWidth="1"/>
    <col min="8198" max="8199" width="6.5703125" style="395" customWidth="1"/>
    <col min="8200" max="8200" width="8.85546875" style="395" customWidth="1"/>
    <col min="8201" max="8201" width="5.28515625" style="395" customWidth="1"/>
    <col min="8202" max="8202" width="4" style="395" customWidth="1"/>
    <col min="8203" max="8203" width="7" style="395" customWidth="1"/>
    <col min="8204" max="8204" width="6.7109375" style="395" customWidth="1"/>
    <col min="8205" max="8205" width="8.42578125" style="395" customWidth="1"/>
    <col min="8206" max="8206" width="9.42578125" style="395" customWidth="1"/>
    <col min="8207" max="8207" width="5.140625" style="395" customWidth="1"/>
    <col min="8208" max="8208" width="7" style="395" customWidth="1"/>
    <col min="8209" max="8209" width="4.42578125" style="395" customWidth="1"/>
    <col min="8210" max="8210" width="3.42578125" style="395" customWidth="1"/>
    <col min="8211" max="8211" width="6.140625" style="395" customWidth="1"/>
    <col min="8212" max="8212" width="5.5703125" style="395" customWidth="1"/>
    <col min="8213" max="8213" width="5.140625" style="395" customWidth="1"/>
    <col min="8214" max="8214" width="6.7109375" style="395" customWidth="1"/>
    <col min="8215" max="8215" width="8.42578125" style="395" customWidth="1"/>
    <col min="8216" max="8216" width="4.42578125" style="395" customWidth="1"/>
    <col min="8217" max="8217" width="3.28515625" style="395" customWidth="1"/>
    <col min="8218" max="8218" width="6.28515625" style="395" customWidth="1"/>
    <col min="8219" max="8219" width="5.7109375" style="395" customWidth="1"/>
    <col min="8220" max="8220" width="4.42578125" style="395" customWidth="1"/>
    <col min="8221" max="8221" width="6.7109375" style="395" customWidth="1"/>
    <col min="8222" max="8222" width="8.140625" style="395" customWidth="1"/>
    <col min="8223" max="8223" width="5.140625" style="395" customWidth="1"/>
    <col min="8224" max="8224" width="7" style="395" customWidth="1"/>
    <col min="8225" max="8225" width="5" style="395" customWidth="1"/>
    <col min="8226" max="8226" width="2.7109375" style="395" customWidth="1"/>
    <col min="8227" max="8227" width="5.7109375" style="395" customWidth="1"/>
    <col min="8228" max="8228" width="6.140625" style="395" customWidth="1"/>
    <col min="8229" max="8229" width="4.42578125" style="395" customWidth="1"/>
    <col min="8230" max="8230" width="9.85546875" style="395" customWidth="1"/>
    <col min="8231" max="8231" width="5" style="395" customWidth="1"/>
    <col min="8232" max="8232" width="3.140625" style="395" customWidth="1"/>
    <col min="8233" max="8233" width="5.7109375" style="395" customWidth="1"/>
    <col min="8234" max="8234" width="6.7109375" style="395" customWidth="1"/>
    <col min="8235" max="8235" width="5.42578125" style="395" customWidth="1"/>
    <col min="8236" max="8236" width="8.28515625" style="395" customWidth="1"/>
    <col min="8237" max="8237" width="9.85546875" style="395" customWidth="1"/>
    <col min="8238" max="8238" width="5.140625" style="395" customWidth="1"/>
    <col min="8239" max="8239" width="7" style="395" customWidth="1"/>
    <col min="8240" max="8240" width="6.7109375" style="395" customWidth="1"/>
    <col min="8241" max="8241" width="3" style="395" customWidth="1"/>
    <col min="8242" max="8242" width="5.85546875" style="395" customWidth="1"/>
    <col min="8243" max="8243" width="6.140625" style="395" customWidth="1"/>
    <col min="8244" max="8244" width="5.5703125" style="395" customWidth="1"/>
    <col min="8245" max="8245" width="9.28515625" style="395" customWidth="1"/>
    <col min="8246" max="8246" width="5.140625" style="395" customWidth="1"/>
    <col min="8247" max="8247" width="3.140625" style="395" customWidth="1"/>
    <col min="8248" max="8248" width="5.42578125" style="395" customWidth="1"/>
    <col min="8249" max="8249" width="6.140625" style="395" customWidth="1"/>
    <col min="8250" max="8250" width="5.42578125" style="395" customWidth="1"/>
    <col min="8251" max="8251" width="7" style="395" customWidth="1"/>
    <col min="8252" max="8252" width="9.5703125" style="395" customWidth="1"/>
    <col min="8253" max="8253" width="5.140625" style="395" customWidth="1"/>
    <col min="8254" max="8254" width="7" style="395" customWidth="1"/>
    <col min="8255" max="8255" width="4.85546875" style="395" customWidth="1"/>
    <col min="8256" max="8256" width="3.140625" style="395" customWidth="1"/>
    <col min="8257" max="8257" width="5.28515625" style="395" customWidth="1"/>
    <col min="8258" max="8258" width="6" style="395" customWidth="1"/>
    <col min="8259" max="8259" width="5" style="395" customWidth="1"/>
    <col min="8260" max="8260" width="6.140625" style="395" customWidth="1"/>
    <col min="8261" max="8261" width="7.85546875" style="395" customWidth="1"/>
    <col min="8262" max="8262" width="4.7109375" style="395" customWidth="1"/>
    <col min="8263" max="8263" width="3.42578125" style="395" customWidth="1"/>
    <col min="8264" max="8264" width="7.5703125" style="395" customWidth="1"/>
    <col min="8265" max="8265" width="6" style="395" customWidth="1"/>
    <col min="8266" max="8266" width="4.5703125" style="395" customWidth="1"/>
    <col min="8267" max="8267" width="6.140625" style="395" customWidth="1"/>
    <col min="8268" max="8268" width="8.140625" style="395" customWidth="1"/>
    <col min="8269" max="8269" width="5.140625" style="395" customWidth="1"/>
    <col min="8270" max="8270" width="7" style="395" customWidth="1"/>
    <col min="8271" max="8271" width="4.7109375" style="395" customWidth="1"/>
    <col min="8272" max="8272" width="4.42578125" style="395" customWidth="1"/>
    <col min="8273" max="8273" width="6.140625" style="395" customWidth="1"/>
    <col min="8274" max="8274" width="5.7109375" style="395" customWidth="1"/>
    <col min="8275" max="8275" width="4.140625" style="395" customWidth="1"/>
    <col min="8276" max="8276" width="6.7109375" style="395" customWidth="1"/>
    <col min="8277" max="8277" width="8" style="395" customWidth="1"/>
    <col min="8278" max="8278" width="4.42578125" style="395" customWidth="1"/>
    <col min="8279" max="8279" width="3" style="395" customWidth="1"/>
    <col min="8280" max="8280" width="6" style="395" customWidth="1"/>
    <col min="8281" max="8281" width="5.7109375" style="395" customWidth="1"/>
    <col min="8282" max="8282" width="4.85546875" style="395" customWidth="1"/>
    <col min="8283" max="8283" width="6.42578125" style="395" customWidth="1"/>
    <col min="8284" max="8284" width="8.28515625" style="395" customWidth="1"/>
    <col min="8285" max="8285" width="5.140625" style="395" customWidth="1"/>
    <col min="8286" max="8286" width="7" style="395" customWidth="1"/>
    <col min="8287" max="8287" width="4.7109375" style="395" customWidth="1"/>
    <col min="8288" max="8288" width="3" style="395" customWidth="1"/>
    <col min="8289" max="8289" width="5.85546875" style="395" customWidth="1"/>
    <col min="8290" max="8290" width="5.5703125" style="395" customWidth="1"/>
    <col min="8291" max="8291" width="5.140625" style="395" customWidth="1"/>
    <col min="8292" max="8292" width="6.42578125" style="395" customWidth="1"/>
    <col min="8293" max="8293" width="8.140625" style="395" customWidth="1"/>
    <col min="8294" max="8294" width="4.7109375" style="395" customWidth="1"/>
    <col min="8295" max="8295" width="3" style="395" customWidth="1"/>
    <col min="8296" max="8297" width="6" style="395" customWidth="1"/>
    <col min="8298" max="8298" width="5" style="395" customWidth="1"/>
    <col min="8299" max="8299" width="6.42578125" style="395" customWidth="1"/>
    <col min="8300" max="8300" width="8.42578125" style="395" customWidth="1"/>
    <col min="8301" max="8301" width="5" style="395" customWidth="1"/>
    <col min="8302" max="8302" width="7" style="395" customWidth="1"/>
    <col min="8303" max="8305" width="4.7109375" style="395" customWidth="1"/>
    <col min="8306" max="8306" width="5.5703125" style="395" customWidth="1"/>
    <col min="8307" max="8307" width="4.7109375" style="395" customWidth="1"/>
    <col min="8308" max="8308" width="8.42578125" style="395" customWidth="1"/>
    <col min="8309" max="8310" width="5" style="395" customWidth="1"/>
    <col min="8311" max="8311" width="6.85546875" style="395" customWidth="1"/>
    <col min="8312" max="8312" width="6" style="395" customWidth="1"/>
    <col min="8313" max="8313" width="5" style="395" customWidth="1"/>
    <col min="8314" max="8314" width="6.42578125" style="395" customWidth="1"/>
    <col min="8315" max="8315" width="8.5703125" style="395" customWidth="1"/>
    <col min="8316" max="8316" width="5" style="395" customWidth="1"/>
    <col min="8317" max="8317" width="7" style="395" customWidth="1"/>
    <col min="8318" max="8318" width="6.7109375" style="395" customWidth="1"/>
    <col min="8319" max="8319" width="5.28515625" style="395" customWidth="1"/>
    <col min="8320" max="8323" width="6.7109375" style="395" customWidth="1"/>
    <col min="8324" max="8324" width="9" style="395" customWidth="1"/>
    <col min="8325" max="8326" width="5.7109375" style="395" customWidth="1"/>
    <col min="8327" max="8448" width="9.140625" style="395"/>
    <col min="8449" max="8449" width="5" style="395" customWidth="1"/>
    <col min="8450" max="8450" width="7" style="395" customWidth="1"/>
    <col min="8451" max="8451" width="5.5703125" style="395" customWidth="1"/>
    <col min="8452" max="8452" width="3.28515625" style="395" customWidth="1"/>
    <col min="8453" max="8453" width="7" style="395" customWidth="1"/>
    <col min="8454" max="8455" width="6.5703125" style="395" customWidth="1"/>
    <col min="8456" max="8456" width="8.85546875" style="395" customWidth="1"/>
    <col min="8457" max="8457" width="5.28515625" style="395" customWidth="1"/>
    <col min="8458" max="8458" width="4" style="395" customWidth="1"/>
    <col min="8459" max="8459" width="7" style="395" customWidth="1"/>
    <col min="8460" max="8460" width="6.7109375" style="395" customWidth="1"/>
    <col min="8461" max="8461" width="8.42578125" style="395" customWidth="1"/>
    <col min="8462" max="8462" width="9.42578125" style="395" customWidth="1"/>
    <col min="8463" max="8463" width="5.140625" style="395" customWidth="1"/>
    <col min="8464" max="8464" width="7" style="395" customWidth="1"/>
    <col min="8465" max="8465" width="4.42578125" style="395" customWidth="1"/>
    <col min="8466" max="8466" width="3.42578125" style="395" customWidth="1"/>
    <col min="8467" max="8467" width="6.140625" style="395" customWidth="1"/>
    <col min="8468" max="8468" width="5.5703125" style="395" customWidth="1"/>
    <col min="8469" max="8469" width="5.140625" style="395" customWidth="1"/>
    <col min="8470" max="8470" width="6.7109375" style="395" customWidth="1"/>
    <col min="8471" max="8471" width="8.42578125" style="395" customWidth="1"/>
    <col min="8472" max="8472" width="4.42578125" style="395" customWidth="1"/>
    <col min="8473" max="8473" width="3.28515625" style="395" customWidth="1"/>
    <col min="8474" max="8474" width="6.28515625" style="395" customWidth="1"/>
    <col min="8475" max="8475" width="5.7109375" style="395" customWidth="1"/>
    <col min="8476" max="8476" width="4.42578125" style="395" customWidth="1"/>
    <col min="8477" max="8477" width="6.7109375" style="395" customWidth="1"/>
    <col min="8478" max="8478" width="8.140625" style="395" customWidth="1"/>
    <col min="8479" max="8479" width="5.140625" style="395" customWidth="1"/>
    <col min="8480" max="8480" width="7" style="395" customWidth="1"/>
    <col min="8481" max="8481" width="5" style="395" customWidth="1"/>
    <col min="8482" max="8482" width="2.7109375" style="395" customWidth="1"/>
    <col min="8483" max="8483" width="5.7109375" style="395" customWidth="1"/>
    <col min="8484" max="8484" width="6.140625" style="395" customWidth="1"/>
    <col min="8485" max="8485" width="4.42578125" style="395" customWidth="1"/>
    <col min="8486" max="8486" width="9.85546875" style="395" customWidth="1"/>
    <col min="8487" max="8487" width="5" style="395" customWidth="1"/>
    <col min="8488" max="8488" width="3.140625" style="395" customWidth="1"/>
    <col min="8489" max="8489" width="5.7109375" style="395" customWidth="1"/>
    <col min="8490" max="8490" width="6.7109375" style="395" customWidth="1"/>
    <col min="8491" max="8491" width="5.42578125" style="395" customWidth="1"/>
    <col min="8492" max="8492" width="8.28515625" style="395" customWidth="1"/>
    <col min="8493" max="8493" width="9.85546875" style="395" customWidth="1"/>
    <col min="8494" max="8494" width="5.140625" style="395" customWidth="1"/>
    <col min="8495" max="8495" width="7" style="395" customWidth="1"/>
    <col min="8496" max="8496" width="6.7109375" style="395" customWidth="1"/>
    <col min="8497" max="8497" width="3" style="395" customWidth="1"/>
    <col min="8498" max="8498" width="5.85546875" style="395" customWidth="1"/>
    <col min="8499" max="8499" width="6.140625" style="395" customWidth="1"/>
    <col min="8500" max="8500" width="5.5703125" style="395" customWidth="1"/>
    <col min="8501" max="8501" width="9.28515625" style="395" customWidth="1"/>
    <col min="8502" max="8502" width="5.140625" style="395" customWidth="1"/>
    <col min="8503" max="8503" width="3.140625" style="395" customWidth="1"/>
    <col min="8504" max="8504" width="5.42578125" style="395" customWidth="1"/>
    <col min="8505" max="8505" width="6.140625" style="395" customWidth="1"/>
    <col min="8506" max="8506" width="5.42578125" style="395" customWidth="1"/>
    <col min="8507" max="8507" width="7" style="395" customWidth="1"/>
    <col min="8508" max="8508" width="9.5703125" style="395" customWidth="1"/>
    <col min="8509" max="8509" width="5.140625" style="395" customWidth="1"/>
    <col min="8510" max="8510" width="7" style="395" customWidth="1"/>
    <col min="8511" max="8511" width="4.85546875" style="395" customWidth="1"/>
    <col min="8512" max="8512" width="3.140625" style="395" customWidth="1"/>
    <col min="8513" max="8513" width="5.28515625" style="395" customWidth="1"/>
    <col min="8514" max="8514" width="6" style="395" customWidth="1"/>
    <col min="8515" max="8515" width="5" style="395" customWidth="1"/>
    <col min="8516" max="8516" width="6.140625" style="395" customWidth="1"/>
    <col min="8517" max="8517" width="7.85546875" style="395" customWidth="1"/>
    <col min="8518" max="8518" width="4.7109375" style="395" customWidth="1"/>
    <col min="8519" max="8519" width="3.42578125" style="395" customWidth="1"/>
    <col min="8520" max="8520" width="7.5703125" style="395" customWidth="1"/>
    <col min="8521" max="8521" width="6" style="395" customWidth="1"/>
    <col min="8522" max="8522" width="4.5703125" style="395" customWidth="1"/>
    <col min="8523" max="8523" width="6.140625" style="395" customWidth="1"/>
    <col min="8524" max="8524" width="8.140625" style="395" customWidth="1"/>
    <col min="8525" max="8525" width="5.140625" style="395" customWidth="1"/>
    <col min="8526" max="8526" width="7" style="395" customWidth="1"/>
    <col min="8527" max="8527" width="4.7109375" style="395" customWidth="1"/>
    <col min="8528" max="8528" width="4.42578125" style="395" customWidth="1"/>
    <col min="8529" max="8529" width="6.140625" style="395" customWidth="1"/>
    <col min="8530" max="8530" width="5.7109375" style="395" customWidth="1"/>
    <col min="8531" max="8531" width="4.140625" style="395" customWidth="1"/>
    <col min="8532" max="8532" width="6.7109375" style="395" customWidth="1"/>
    <col min="8533" max="8533" width="8" style="395" customWidth="1"/>
    <col min="8534" max="8534" width="4.42578125" style="395" customWidth="1"/>
    <col min="8535" max="8535" width="3" style="395" customWidth="1"/>
    <col min="8536" max="8536" width="6" style="395" customWidth="1"/>
    <col min="8537" max="8537" width="5.7109375" style="395" customWidth="1"/>
    <col min="8538" max="8538" width="4.85546875" style="395" customWidth="1"/>
    <col min="8539" max="8539" width="6.42578125" style="395" customWidth="1"/>
    <col min="8540" max="8540" width="8.28515625" style="395" customWidth="1"/>
    <col min="8541" max="8541" width="5.140625" style="395" customWidth="1"/>
    <col min="8542" max="8542" width="7" style="395" customWidth="1"/>
    <col min="8543" max="8543" width="4.7109375" style="395" customWidth="1"/>
    <col min="8544" max="8544" width="3" style="395" customWidth="1"/>
    <col min="8545" max="8545" width="5.85546875" style="395" customWidth="1"/>
    <col min="8546" max="8546" width="5.5703125" style="395" customWidth="1"/>
    <col min="8547" max="8547" width="5.140625" style="395" customWidth="1"/>
    <col min="8548" max="8548" width="6.42578125" style="395" customWidth="1"/>
    <col min="8549" max="8549" width="8.140625" style="395" customWidth="1"/>
    <col min="8550" max="8550" width="4.7109375" style="395" customWidth="1"/>
    <col min="8551" max="8551" width="3" style="395" customWidth="1"/>
    <col min="8552" max="8553" width="6" style="395" customWidth="1"/>
    <col min="8554" max="8554" width="5" style="395" customWidth="1"/>
    <col min="8555" max="8555" width="6.42578125" style="395" customWidth="1"/>
    <col min="8556" max="8556" width="8.42578125" style="395" customWidth="1"/>
    <col min="8557" max="8557" width="5" style="395" customWidth="1"/>
    <col min="8558" max="8558" width="7" style="395" customWidth="1"/>
    <col min="8559" max="8561" width="4.7109375" style="395" customWidth="1"/>
    <col min="8562" max="8562" width="5.5703125" style="395" customWidth="1"/>
    <col min="8563" max="8563" width="4.7109375" style="395" customWidth="1"/>
    <col min="8564" max="8564" width="8.42578125" style="395" customWidth="1"/>
    <col min="8565" max="8566" width="5" style="395" customWidth="1"/>
    <col min="8567" max="8567" width="6.85546875" style="395" customWidth="1"/>
    <col min="8568" max="8568" width="6" style="395" customWidth="1"/>
    <col min="8569" max="8569" width="5" style="395" customWidth="1"/>
    <col min="8570" max="8570" width="6.42578125" style="395" customWidth="1"/>
    <col min="8571" max="8571" width="8.5703125" style="395" customWidth="1"/>
    <col min="8572" max="8572" width="5" style="395" customWidth="1"/>
    <col min="8573" max="8573" width="7" style="395" customWidth="1"/>
    <col min="8574" max="8574" width="6.7109375" style="395" customWidth="1"/>
    <col min="8575" max="8575" width="5.28515625" style="395" customWidth="1"/>
    <col min="8576" max="8579" width="6.7109375" style="395" customWidth="1"/>
    <col min="8580" max="8580" width="9" style="395" customWidth="1"/>
    <col min="8581" max="8582" width="5.7109375" style="395" customWidth="1"/>
    <col min="8583" max="8704" width="9.140625" style="395"/>
    <col min="8705" max="8705" width="5" style="395" customWidth="1"/>
    <col min="8706" max="8706" width="7" style="395" customWidth="1"/>
    <col min="8707" max="8707" width="5.5703125" style="395" customWidth="1"/>
    <col min="8708" max="8708" width="3.28515625" style="395" customWidth="1"/>
    <col min="8709" max="8709" width="7" style="395" customWidth="1"/>
    <col min="8710" max="8711" width="6.5703125" style="395" customWidth="1"/>
    <col min="8712" max="8712" width="8.85546875" style="395" customWidth="1"/>
    <col min="8713" max="8713" width="5.28515625" style="395" customWidth="1"/>
    <col min="8714" max="8714" width="4" style="395" customWidth="1"/>
    <col min="8715" max="8715" width="7" style="395" customWidth="1"/>
    <col min="8716" max="8716" width="6.7109375" style="395" customWidth="1"/>
    <col min="8717" max="8717" width="8.42578125" style="395" customWidth="1"/>
    <col min="8718" max="8718" width="9.42578125" style="395" customWidth="1"/>
    <col min="8719" max="8719" width="5.140625" style="395" customWidth="1"/>
    <col min="8720" max="8720" width="7" style="395" customWidth="1"/>
    <col min="8721" max="8721" width="4.42578125" style="395" customWidth="1"/>
    <col min="8722" max="8722" width="3.42578125" style="395" customWidth="1"/>
    <col min="8723" max="8723" width="6.140625" style="395" customWidth="1"/>
    <col min="8724" max="8724" width="5.5703125" style="395" customWidth="1"/>
    <col min="8725" max="8725" width="5.140625" style="395" customWidth="1"/>
    <col min="8726" max="8726" width="6.7109375" style="395" customWidth="1"/>
    <col min="8727" max="8727" width="8.42578125" style="395" customWidth="1"/>
    <col min="8728" max="8728" width="4.42578125" style="395" customWidth="1"/>
    <col min="8729" max="8729" width="3.28515625" style="395" customWidth="1"/>
    <col min="8730" max="8730" width="6.28515625" style="395" customWidth="1"/>
    <col min="8731" max="8731" width="5.7109375" style="395" customWidth="1"/>
    <col min="8732" max="8732" width="4.42578125" style="395" customWidth="1"/>
    <col min="8733" max="8733" width="6.7109375" style="395" customWidth="1"/>
    <col min="8734" max="8734" width="8.140625" style="395" customWidth="1"/>
    <col min="8735" max="8735" width="5.140625" style="395" customWidth="1"/>
    <col min="8736" max="8736" width="7" style="395" customWidth="1"/>
    <col min="8737" max="8737" width="5" style="395" customWidth="1"/>
    <col min="8738" max="8738" width="2.7109375" style="395" customWidth="1"/>
    <col min="8739" max="8739" width="5.7109375" style="395" customWidth="1"/>
    <col min="8740" max="8740" width="6.140625" style="395" customWidth="1"/>
    <col min="8741" max="8741" width="4.42578125" style="395" customWidth="1"/>
    <col min="8742" max="8742" width="9.85546875" style="395" customWidth="1"/>
    <col min="8743" max="8743" width="5" style="395" customWidth="1"/>
    <col min="8744" max="8744" width="3.140625" style="395" customWidth="1"/>
    <col min="8745" max="8745" width="5.7109375" style="395" customWidth="1"/>
    <col min="8746" max="8746" width="6.7109375" style="395" customWidth="1"/>
    <col min="8747" max="8747" width="5.42578125" style="395" customWidth="1"/>
    <col min="8748" max="8748" width="8.28515625" style="395" customWidth="1"/>
    <col min="8749" max="8749" width="9.85546875" style="395" customWidth="1"/>
    <col min="8750" max="8750" width="5.140625" style="395" customWidth="1"/>
    <col min="8751" max="8751" width="7" style="395" customWidth="1"/>
    <col min="8752" max="8752" width="6.7109375" style="395" customWidth="1"/>
    <col min="8753" max="8753" width="3" style="395" customWidth="1"/>
    <col min="8754" max="8754" width="5.85546875" style="395" customWidth="1"/>
    <col min="8755" max="8755" width="6.140625" style="395" customWidth="1"/>
    <col min="8756" max="8756" width="5.5703125" style="395" customWidth="1"/>
    <col min="8757" max="8757" width="9.28515625" style="395" customWidth="1"/>
    <col min="8758" max="8758" width="5.140625" style="395" customWidth="1"/>
    <col min="8759" max="8759" width="3.140625" style="395" customWidth="1"/>
    <col min="8760" max="8760" width="5.42578125" style="395" customWidth="1"/>
    <col min="8761" max="8761" width="6.140625" style="395" customWidth="1"/>
    <col min="8762" max="8762" width="5.42578125" style="395" customWidth="1"/>
    <col min="8763" max="8763" width="7" style="395" customWidth="1"/>
    <col min="8764" max="8764" width="9.5703125" style="395" customWidth="1"/>
    <col min="8765" max="8765" width="5.140625" style="395" customWidth="1"/>
    <col min="8766" max="8766" width="7" style="395" customWidth="1"/>
    <col min="8767" max="8767" width="4.85546875" style="395" customWidth="1"/>
    <col min="8768" max="8768" width="3.140625" style="395" customWidth="1"/>
    <col min="8769" max="8769" width="5.28515625" style="395" customWidth="1"/>
    <col min="8770" max="8770" width="6" style="395" customWidth="1"/>
    <col min="8771" max="8771" width="5" style="395" customWidth="1"/>
    <col min="8772" max="8772" width="6.140625" style="395" customWidth="1"/>
    <col min="8773" max="8773" width="7.85546875" style="395" customWidth="1"/>
    <col min="8774" max="8774" width="4.7109375" style="395" customWidth="1"/>
    <col min="8775" max="8775" width="3.42578125" style="395" customWidth="1"/>
    <col min="8776" max="8776" width="7.5703125" style="395" customWidth="1"/>
    <col min="8777" max="8777" width="6" style="395" customWidth="1"/>
    <col min="8778" max="8778" width="4.5703125" style="395" customWidth="1"/>
    <col min="8779" max="8779" width="6.140625" style="395" customWidth="1"/>
    <col min="8780" max="8780" width="8.140625" style="395" customWidth="1"/>
    <col min="8781" max="8781" width="5.140625" style="395" customWidth="1"/>
    <col min="8782" max="8782" width="7" style="395" customWidth="1"/>
    <col min="8783" max="8783" width="4.7109375" style="395" customWidth="1"/>
    <col min="8784" max="8784" width="4.42578125" style="395" customWidth="1"/>
    <col min="8785" max="8785" width="6.140625" style="395" customWidth="1"/>
    <col min="8786" max="8786" width="5.7109375" style="395" customWidth="1"/>
    <col min="8787" max="8787" width="4.140625" style="395" customWidth="1"/>
    <col min="8788" max="8788" width="6.7109375" style="395" customWidth="1"/>
    <col min="8789" max="8789" width="8" style="395" customWidth="1"/>
    <col min="8790" max="8790" width="4.42578125" style="395" customWidth="1"/>
    <col min="8791" max="8791" width="3" style="395" customWidth="1"/>
    <col min="8792" max="8792" width="6" style="395" customWidth="1"/>
    <col min="8793" max="8793" width="5.7109375" style="395" customWidth="1"/>
    <col min="8794" max="8794" width="4.85546875" style="395" customWidth="1"/>
    <col min="8795" max="8795" width="6.42578125" style="395" customWidth="1"/>
    <col min="8796" max="8796" width="8.28515625" style="395" customWidth="1"/>
    <col min="8797" max="8797" width="5.140625" style="395" customWidth="1"/>
    <col min="8798" max="8798" width="7" style="395" customWidth="1"/>
    <col min="8799" max="8799" width="4.7109375" style="395" customWidth="1"/>
    <col min="8800" max="8800" width="3" style="395" customWidth="1"/>
    <col min="8801" max="8801" width="5.85546875" style="395" customWidth="1"/>
    <col min="8802" max="8802" width="5.5703125" style="395" customWidth="1"/>
    <col min="8803" max="8803" width="5.140625" style="395" customWidth="1"/>
    <col min="8804" max="8804" width="6.42578125" style="395" customWidth="1"/>
    <col min="8805" max="8805" width="8.140625" style="395" customWidth="1"/>
    <col min="8806" max="8806" width="4.7109375" style="395" customWidth="1"/>
    <col min="8807" max="8807" width="3" style="395" customWidth="1"/>
    <col min="8808" max="8809" width="6" style="395" customWidth="1"/>
    <col min="8810" max="8810" width="5" style="395" customWidth="1"/>
    <col min="8811" max="8811" width="6.42578125" style="395" customWidth="1"/>
    <col min="8812" max="8812" width="8.42578125" style="395" customWidth="1"/>
    <col min="8813" max="8813" width="5" style="395" customWidth="1"/>
    <col min="8814" max="8814" width="7" style="395" customWidth="1"/>
    <col min="8815" max="8817" width="4.7109375" style="395" customWidth="1"/>
    <col min="8818" max="8818" width="5.5703125" style="395" customWidth="1"/>
    <col min="8819" max="8819" width="4.7109375" style="395" customWidth="1"/>
    <col min="8820" max="8820" width="8.42578125" style="395" customWidth="1"/>
    <col min="8821" max="8822" width="5" style="395" customWidth="1"/>
    <col min="8823" max="8823" width="6.85546875" style="395" customWidth="1"/>
    <col min="8824" max="8824" width="6" style="395" customWidth="1"/>
    <col min="8825" max="8825" width="5" style="395" customWidth="1"/>
    <col min="8826" max="8826" width="6.42578125" style="395" customWidth="1"/>
    <col min="8827" max="8827" width="8.5703125" style="395" customWidth="1"/>
    <col min="8828" max="8828" width="5" style="395" customWidth="1"/>
    <col min="8829" max="8829" width="7" style="395" customWidth="1"/>
    <col min="8830" max="8830" width="6.7109375" style="395" customWidth="1"/>
    <col min="8831" max="8831" width="5.28515625" style="395" customWidth="1"/>
    <col min="8832" max="8835" width="6.7109375" style="395" customWidth="1"/>
    <col min="8836" max="8836" width="9" style="395" customWidth="1"/>
    <col min="8837" max="8838" width="5.7109375" style="395" customWidth="1"/>
    <col min="8839" max="8960" width="9.140625" style="395"/>
    <col min="8961" max="8961" width="5" style="395" customWidth="1"/>
    <col min="8962" max="8962" width="7" style="395" customWidth="1"/>
    <col min="8963" max="8963" width="5.5703125" style="395" customWidth="1"/>
    <col min="8964" max="8964" width="3.28515625" style="395" customWidth="1"/>
    <col min="8965" max="8965" width="7" style="395" customWidth="1"/>
    <col min="8966" max="8967" width="6.5703125" style="395" customWidth="1"/>
    <col min="8968" max="8968" width="8.85546875" style="395" customWidth="1"/>
    <col min="8969" max="8969" width="5.28515625" style="395" customWidth="1"/>
    <col min="8970" max="8970" width="4" style="395" customWidth="1"/>
    <col min="8971" max="8971" width="7" style="395" customWidth="1"/>
    <col min="8972" max="8972" width="6.7109375" style="395" customWidth="1"/>
    <col min="8973" max="8973" width="8.42578125" style="395" customWidth="1"/>
    <col min="8974" max="8974" width="9.42578125" style="395" customWidth="1"/>
    <col min="8975" max="8975" width="5.140625" style="395" customWidth="1"/>
    <col min="8976" max="8976" width="7" style="395" customWidth="1"/>
    <col min="8977" max="8977" width="4.42578125" style="395" customWidth="1"/>
    <col min="8978" max="8978" width="3.42578125" style="395" customWidth="1"/>
    <col min="8979" max="8979" width="6.140625" style="395" customWidth="1"/>
    <col min="8980" max="8980" width="5.5703125" style="395" customWidth="1"/>
    <col min="8981" max="8981" width="5.140625" style="395" customWidth="1"/>
    <col min="8982" max="8982" width="6.7109375" style="395" customWidth="1"/>
    <col min="8983" max="8983" width="8.42578125" style="395" customWidth="1"/>
    <col min="8984" max="8984" width="4.42578125" style="395" customWidth="1"/>
    <col min="8985" max="8985" width="3.28515625" style="395" customWidth="1"/>
    <col min="8986" max="8986" width="6.28515625" style="395" customWidth="1"/>
    <col min="8987" max="8987" width="5.7109375" style="395" customWidth="1"/>
    <col min="8988" max="8988" width="4.42578125" style="395" customWidth="1"/>
    <col min="8989" max="8989" width="6.7109375" style="395" customWidth="1"/>
    <col min="8990" max="8990" width="8.140625" style="395" customWidth="1"/>
    <col min="8991" max="8991" width="5.140625" style="395" customWidth="1"/>
    <col min="8992" max="8992" width="7" style="395" customWidth="1"/>
    <col min="8993" max="8993" width="5" style="395" customWidth="1"/>
    <col min="8994" max="8994" width="2.7109375" style="395" customWidth="1"/>
    <col min="8995" max="8995" width="5.7109375" style="395" customWidth="1"/>
    <col min="8996" max="8996" width="6.140625" style="395" customWidth="1"/>
    <col min="8997" max="8997" width="4.42578125" style="395" customWidth="1"/>
    <col min="8998" max="8998" width="9.85546875" style="395" customWidth="1"/>
    <col min="8999" max="8999" width="5" style="395" customWidth="1"/>
    <col min="9000" max="9000" width="3.140625" style="395" customWidth="1"/>
    <col min="9001" max="9001" width="5.7109375" style="395" customWidth="1"/>
    <col min="9002" max="9002" width="6.7109375" style="395" customWidth="1"/>
    <col min="9003" max="9003" width="5.42578125" style="395" customWidth="1"/>
    <col min="9004" max="9004" width="8.28515625" style="395" customWidth="1"/>
    <col min="9005" max="9005" width="9.85546875" style="395" customWidth="1"/>
    <col min="9006" max="9006" width="5.140625" style="395" customWidth="1"/>
    <col min="9007" max="9007" width="7" style="395" customWidth="1"/>
    <col min="9008" max="9008" width="6.7109375" style="395" customWidth="1"/>
    <col min="9009" max="9009" width="3" style="395" customWidth="1"/>
    <col min="9010" max="9010" width="5.85546875" style="395" customWidth="1"/>
    <col min="9011" max="9011" width="6.140625" style="395" customWidth="1"/>
    <col min="9012" max="9012" width="5.5703125" style="395" customWidth="1"/>
    <col min="9013" max="9013" width="9.28515625" style="395" customWidth="1"/>
    <col min="9014" max="9014" width="5.140625" style="395" customWidth="1"/>
    <col min="9015" max="9015" width="3.140625" style="395" customWidth="1"/>
    <col min="9016" max="9016" width="5.42578125" style="395" customWidth="1"/>
    <col min="9017" max="9017" width="6.140625" style="395" customWidth="1"/>
    <col min="9018" max="9018" width="5.42578125" style="395" customWidth="1"/>
    <col min="9019" max="9019" width="7" style="395" customWidth="1"/>
    <col min="9020" max="9020" width="9.5703125" style="395" customWidth="1"/>
    <col min="9021" max="9021" width="5.140625" style="395" customWidth="1"/>
    <col min="9022" max="9022" width="7" style="395" customWidth="1"/>
    <col min="9023" max="9023" width="4.85546875" style="395" customWidth="1"/>
    <col min="9024" max="9024" width="3.140625" style="395" customWidth="1"/>
    <col min="9025" max="9025" width="5.28515625" style="395" customWidth="1"/>
    <col min="9026" max="9026" width="6" style="395" customWidth="1"/>
    <col min="9027" max="9027" width="5" style="395" customWidth="1"/>
    <col min="9028" max="9028" width="6.140625" style="395" customWidth="1"/>
    <col min="9029" max="9029" width="7.85546875" style="395" customWidth="1"/>
    <col min="9030" max="9030" width="4.7109375" style="395" customWidth="1"/>
    <col min="9031" max="9031" width="3.42578125" style="395" customWidth="1"/>
    <col min="9032" max="9032" width="7.5703125" style="395" customWidth="1"/>
    <col min="9033" max="9033" width="6" style="395" customWidth="1"/>
    <col min="9034" max="9034" width="4.5703125" style="395" customWidth="1"/>
    <col min="9035" max="9035" width="6.140625" style="395" customWidth="1"/>
    <col min="9036" max="9036" width="8.140625" style="395" customWidth="1"/>
    <col min="9037" max="9037" width="5.140625" style="395" customWidth="1"/>
    <col min="9038" max="9038" width="7" style="395" customWidth="1"/>
    <col min="9039" max="9039" width="4.7109375" style="395" customWidth="1"/>
    <col min="9040" max="9040" width="4.42578125" style="395" customWidth="1"/>
    <col min="9041" max="9041" width="6.140625" style="395" customWidth="1"/>
    <col min="9042" max="9042" width="5.7109375" style="395" customWidth="1"/>
    <col min="9043" max="9043" width="4.140625" style="395" customWidth="1"/>
    <col min="9044" max="9044" width="6.7109375" style="395" customWidth="1"/>
    <col min="9045" max="9045" width="8" style="395" customWidth="1"/>
    <col min="9046" max="9046" width="4.42578125" style="395" customWidth="1"/>
    <col min="9047" max="9047" width="3" style="395" customWidth="1"/>
    <col min="9048" max="9048" width="6" style="395" customWidth="1"/>
    <col min="9049" max="9049" width="5.7109375" style="395" customWidth="1"/>
    <col min="9050" max="9050" width="4.85546875" style="395" customWidth="1"/>
    <col min="9051" max="9051" width="6.42578125" style="395" customWidth="1"/>
    <col min="9052" max="9052" width="8.28515625" style="395" customWidth="1"/>
    <col min="9053" max="9053" width="5.140625" style="395" customWidth="1"/>
    <col min="9054" max="9054" width="7" style="395" customWidth="1"/>
    <col min="9055" max="9055" width="4.7109375" style="395" customWidth="1"/>
    <col min="9056" max="9056" width="3" style="395" customWidth="1"/>
    <col min="9057" max="9057" width="5.85546875" style="395" customWidth="1"/>
    <col min="9058" max="9058" width="5.5703125" style="395" customWidth="1"/>
    <col min="9059" max="9059" width="5.140625" style="395" customWidth="1"/>
    <col min="9060" max="9060" width="6.42578125" style="395" customWidth="1"/>
    <col min="9061" max="9061" width="8.140625" style="395" customWidth="1"/>
    <col min="9062" max="9062" width="4.7109375" style="395" customWidth="1"/>
    <col min="9063" max="9063" width="3" style="395" customWidth="1"/>
    <col min="9064" max="9065" width="6" style="395" customWidth="1"/>
    <col min="9066" max="9066" width="5" style="395" customWidth="1"/>
    <col min="9067" max="9067" width="6.42578125" style="395" customWidth="1"/>
    <col min="9068" max="9068" width="8.42578125" style="395" customWidth="1"/>
    <col min="9069" max="9069" width="5" style="395" customWidth="1"/>
    <col min="9070" max="9070" width="7" style="395" customWidth="1"/>
    <col min="9071" max="9073" width="4.7109375" style="395" customWidth="1"/>
    <col min="9074" max="9074" width="5.5703125" style="395" customWidth="1"/>
    <col min="9075" max="9075" width="4.7109375" style="395" customWidth="1"/>
    <col min="9076" max="9076" width="8.42578125" style="395" customWidth="1"/>
    <col min="9077" max="9078" width="5" style="395" customWidth="1"/>
    <col min="9079" max="9079" width="6.85546875" style="395" customWidth="1"/>
    <col min="9080" max="9080" width="6" style="395" customWidth="1"/>
    <col min="9081" max="9081" width="5" style="395" customWidth="1"/>
    <col min="9082" max="9082" width="6.42578125" style="395" customWidth="1"/>
    <col min="9083" max="9083" width="8.5703125" style="395" customWidth="1"/>
    <col min="9084" max="9084" width="5" style="395" customWidth="1"/>
    <col min="9085" max="9085" width="7" style="395" customWidth="1"/>
    <col min="9086" max="9086" width="6.7109375" style="395" customWidth="1"/>
    <col min="9087" max="9087" width="5.28515625" style="395" customWidth="1"/>
    <col min="9088" max="9091" width="6.7109375" style="395" customWidth="1"/>
    <col min="9092" max="9092" width="9" style="395" customWidth="1"/>
    <col min="9093" max="9094" width="5.7109375" style="395" customWidth="1"/>
    <col min="9095" max="9216" width="9.140625" style="395"/>
    <col min="9217" max="9217" width="5" style="395" customWidth="1"/>
    <col min="9218" max="9218" width="7" style="395" customWidth="1"/>
    <col min="9219" max="9219" width="5.5703125" style="395" customWidth="1"/>
    <col min="9220" max="9220" width="3.28515625" style="395" customWidth="1"/>
    <col min="9221" max="9221" width="7" style="395" customWidth="1"/>
    <col min="9222" max="9223" width="6.5703125" style="395" customWidth="1"/>
    <col min="9224" max="9224" width="8.85546875" style="395" customWidth="1"/>
    <col min="9225" max="9225" width="5.28515625" style="395" customWidth="1"/>
    <col min="9226" max="9226" width="4" style="395" customWidth="1"/>
    <col min="9227" max="9227" width="7" style="395" customWidth="1"/>
    <col min="9228" max="9228" width="6.7109375" style="395" customWidth="1"/>
    <col min="9229" max="9229" width="8.42578125" style="395" customWidth="1"/>
    <col min="9230" max="9230" width="9.42578125" style="395" customWidth="1"/>
    <col min="9231" max="9231" width="5.140625" style="395" customWidth="1"/>
    <col min="9232" max="9232" width="7" style="395" customWidth="1"/>
    <col min="9233" max="9233" width="4.42578125" style="395" customWidth="1"/>
    <col min="9234" max="9234" width="3.42578125" style="395" customWidth="1"/>
    <col min="9235" max="9235" width="6.140625" style="395" customWidth="1"/>
    <col min="9236" max="9236" width="5.5703125" style="395" customWidth="1"/>
    <col min="9237" max="9237" width="5.140625" style="395" customWidth="1"/>
    <col min="9238" max="9238" width="6.7109375" style="395" customWidth="1"/>
    <col min="9239" max="9239" width="8.42578125" style="395" customWidth="1"/>
    <col min="9240" max="9240" width="4.42578125" style="395" customWidth="1"/>
    <col min="9241" max="9241" width="3.28515625" style="395" customWidth="1"/>
    <col min="9242" max="9242" width="6.28515625" style="395" customWidth="1"/>
    <col min="9243" max="9243" width="5.7109375" style="395" customWidth="1"/>
    <col min="9244" max="9244" width="4.42578125" style="395" customWidth="1"/>
    <col min="9245" max="9245" width="6.7109375" style="395" customWidth="1"/>
    <col min="9246" max="9246" width="8.140625" style="395" customWidth="1"/>
    <col min="9247" max="9247" width="5.140625" style="395" customWidth="1"/>
    <col min="9248" max="9248" width="7" style="395" customWidth="1"/>
    <col min="9249" max="9249" width="5" style="395" customWidth="1"/>
    <col min="9250" max="9250" width="2.7109375" style="395" customWidth="1"/>
    <col min="9251" max="9251" width="5.7109375" style="395" customWidth="1"/>
    <col min="9252" max="9252" width="6.140625" style="395" customWidth="1"/>
    <col min="9253" max="9253" width="4.42578125" style="395" customWidth="1"/>
    <col min="9254" max="9254" width="9.85546875" style="395" customWidth="1"/>
    <col min="9255" max="9255" width="5" style="395" customWidth="1"/>
    <col min="9256" max="9256" width="3.140625" style="395" customWidth="1"/>
    <col min="9257" max="9257" width="5.7109375" style="395" customWidth="1"/>
    <col min="9258" max="9258" width="6.7109375" style="395" customWidth="1"/>
    <col min="9259" max="9259" width="5.42578125" style="395" customWidth="1"/>
    <col min="9260" max="9260" width="8.28515625" style="395" customWidth="1"/>
    <col min="9261" max="9261" width="9.85546875" style="395" customWidth="1"/>
    <col min="9262" max="9262" width="5.140625" style="395" customWidth="1"/>
    <col min="9263" max="9263" width="7" style="395" customWidth="1"/>
    <col min="9264" max="9264" width="6.7109375" style="395" customWidth="1"/>
    <col min="9265" max="9265" width="3" style="395" customWidth="1"/>
    <col min="9266" max="9266" width="5.85546875" style="395" customWidth="1"/>
    <col min="9267" max="9267" width="6.140625" style="395" customWidth="1"/>
    <col min="9268" max="9268" width="5.5703125" style="395" customWidth="1"/>
    <col min="9269" max="9269" width="9.28515625" style="395" customWidth="1"/>
    <col min="9270" max="9270" width="5.140625" style="395" customWidth="1"/>
    <col min="9271" max="9271" width="3.140625" style="395" customWidth="1"/>
    <col min="9272" max="9272" width="5.42578125" style="395" customWidth="1"/>
    <col min="9273" max="9273" width="6.140625" style="395" customWidth="1"/>
    <col min="9274" max="9274" width="5.42578125" style="395" customWidth="1"/>
    <col min="9275" max="9275" width="7" style="395" customWidth="1"/>
    <col min="9276" max="9276" width="9.5703125" style="395" customWidth="1"/>
    <col min="9277" max="9277" width="5.140625" style="395" customWidth="1"/>
    <col min="9278" max="9278" width="7" style="395" customWidth="1"/>
    <col min="9279" max="9279" width="4.85546875" style="395" customWidth="1"/>
    <col min="9280" max="9280" width="3.140625" style="395" customWidth="1"/>
    <col min="9281" max="9281" width="5.28515625" style="395" customWidth="1"/>
    <col min="9282" max="9282" width="6" style="395" customWidth="1"/>
    <col min="9283" max="9283" width="5" style="395" customWidth="1"/>
    <col min="9284" max="9284" width="6.140625" style="395" customWidth="1"/>
    <col min="9285" max="9285" width="7.85546875" style="395" customWidth="1"/>
    <col min="9286" max="9286" width="4.7109375" style="395" customWidth="1"/>
    <col min="9287" max="9287" width="3.42578125" style="395" customWidth="1"/>
    <col min="9288" max="9288" width="7.5703125" style="395" customWidth="1"/>
    <col min="9289" max="9289" width="6" style="395" customWidth="1"/>
    <col min="9290" max="9290" width="4.5703125" style="395" customWidth="1"/>
    <col min="9291" max="9291" width="6.140625" style="395" customWidth="1"/>
    <col min="9292" max="9292" width="8.140625" style="395" customWidth="1"/>
    <col min="9293" max="9293" width="5.140625" style="395" customWidth="1"/>
    <col min="9294" max="9294" width="7" style="395" customWidth="1"/>
    <col min="9295" max="9295" width="4.7109375" style="395" customWidth="1"/>
    <col min="9296" max="9296" width="4.42578125" style="395" customWidth="1"/>
    <col min="9297" max="9297" width="6.140625" style="395" customWidth="1"/>
    <col min="9298" max="9298" width="5.7109375" style="395" customWidth="1"/>
    <col min="9299" max="9299" width="4.140625" style="395" customWidth="1"/>
    <col min="9300" max="9300" width="6.7109375" style="395" customWidth="1"/>
    <col min="9301" max="9301" width="8" style="395" customWidth="1"/>
    <col min="9302" max="9302" width="4.42578125" style="395" customWidth="1"/>
    <col min="9303" max="9303" width="3" style="395" customWidth="1"/>
    <col min="9304" max="9304" width="6" style="395" customWidth="1"/>
    <col min="9305" max="9305" width="5.7109375" style="395" customWidth="1"/>
    <col min="9306" max="9306" width="4.85546875" style="395" customWidth="1"/>
    <col min="9307" max="9307" width="6.42578125" style="395" customWidth="1"/>
    <col min="9308" max="9308" width="8.28515625" style="395" customWidth="1"/>
    <col min="9309" max="9309" width="5.140625" style="395" customWidth="1"/>
    <col min="9310" max="9310" width="7" style="395" customWidth="1"/>
    <col min="9311" max="9311" width="4.7109375" style="395" customWidth="1"/>
    <col min="9312" max="9312" width="3" style="395" customWidth="1"/>
    <col min="9313" max="9313" width="5.85546875" style="395" customWidth="1"/>
    <col min="9314" max="9314" width="5.5703125" style="395" customWidth="1"/>
    <col min="9315" max="9315" width="5.140625" style="395" customWidth="1"/>
    <col min="9316" max="9316" width="6.42578125" style="395" customWidth="1"/>
    <col min="9317" max="9317" width="8.140625" style="395" customWidth="1"/>
    <col min="9318" max="9318" width="4.7109375" style="395" customWidth="1"/>
    <col min="9319" max="9319" width="3" style="395" customWidth="1"/>
    <col min="9320" max="9321" width="6" style="395" customWidth="1"/>
    <col min="9322" max="9322" width="5" style="395" customWidth="1"/>
    <col min="9323" max="9323" width="6.42578125" style="395" customWidth="1"/>
    <col min="9324" max="9324" width="8.42578125" style="395" customWidth="1"/>
    <col min="9325" max="9325" width="5" style="395" customWidth="1"/>
    <col min="9326" max="9326" width="7" style="395" customWidth="1"/>
    <col min="9327" max="9329" width="4.7109375" style="395" customWidth="1"/>
    <col min="9330" max="9330" width="5.5703125" style="395" customWidth="1"/>
    <col min="9331" max="9331" width="4.7109375" style="395" customWidth="1"/>
    <col min="9332" max="9332" width="8.42578125" style="395" customWidth="1"/>
    <col min="9333" max="9334" width="5" style="395" customWidth="1"/>
    <col min="9335" max="9335" width="6.85546875" style="395" customWidth="1"/>
    <col min="9336" max="9336" width="6" style="395" customWidth="1"/>
    <col min="9337" max="9337" width="5" style="395" customWidth="1"/>
    <col min="9338" max="9338" width="6.42578125" style="395" customWidth="1"/>
    <col min="9339" max="9339" width="8.5703125" style="395" customWidth="1"/>
    <col min="9340" max="9340" width="5" style="395" customWidth="1"/>
    <col min="9341" max="9341" width="7" style="395" customWidth="1"/>
    <col min="9342" max="9342" width="6.7109375" style="395" customWidth="1"/>
    <col min="9343" max="9343" width="5.28515625" style="395" customWidth="1"/>
    <col min="9344" max="9347" width="6.7109375" style="395" customWidth="1"/>
    <col min="9348" max="9348" width="9" style="395" customWidth="1"/>
    <col min="9349" max="9350" width="5.7109375" style="395" customWidth="1"/>
    <col min="9351" max="9472" width="9.140625" style="395"/>
    <col min="9473" max="9473" width="5" style="395" customWidth="1"/>
    <col min="9474" max="9474" width="7" style="395" customWidth="1"/>
    <col min="9475" max="9475" width="5.5703125" style="395" customWidth="1"/>
    <col min="9476" max="9476" width="3.28515625" style="395" customWidth="1"/>
    <col min="9477" max="9477" width="7" style="395" customWidth="1"/>
    <col min="9478" max="9479" width="6.5703125" style="395" customWidth="1"/>
    <col min="9480" max="9480" width="8.85546875" style="395" customWidth="1"/>
    <col min="9481" max="9481" width="5.28515625" style="395" customWidth="1"/>
    <col min="9482" max="9482" width="4" style="395" customWidth="1"/>
    <col min="9483" max="9483" width="7" style="395" customWidth="1"/>
    <col min="9484" max="9484" width="6.7109375" style="395" customWidth="1"/>
    <col min="9485" max="9485" width="8.42578125" style="395" customWidth="1"/>
    <col min="9486" max="9486" width="9.42578125" style="395" customWidth="1"/>
    <col min="9487" max="9487" width="5.140625" style="395" customWidth="1"/>
    <col min="9488" max="9488" width="7" style="395" customWidth="1"/>
    <col min="9489" max="9489" width="4.42578125" style="395" customWidth="1"/>
    <col min="9490" max="9490" width="3.42578125" style="395" customWidth="1"/>
    <col min="9491" max="9491" width="6.140625" style="395" customWidth="1"/>
    <col min="9492" max="9492" width="5.5703125" style="395" customWidth="1"/>
    <col min="9493" max="9493" width="5.140625" style="395" customWidth="1"/>
    <col min="9494" max="9494" width="6.7109375" style="395" customWidth="1"/>
    <col min="9495" max="9495" width="8.42578125" style="395" customWidth="1"/>
    <col min="9496" max="9496" width="4.42578125" style="395" customWidth="1"/>
    <col min="9497" max="9497" width="3.28515625" style="395" customWidth="1"/>
    <col min="9498" max="9498" width="6.28515625" style="395" customWidth="1"/>
    <col min="9499" max="9499" width="5.7109375" style="395" customWidth="1"/>
    <col min="9500" max="9500" width="4.42578125" style="395" customWidth="1"/>
    <col min="9501" max="9501" width="6.7109375" style="395" customWidth="1"/>
    <col min="9502" max="9502" width="8.140625" style="395" customWidth="1"/>
    <col min="9503" max="9503" width="5.140625" style="395" customWidth="1"/>
    <col min="9504" max="9504" width="7" style="395" customWidth="1"/>
    <col min="9505" max="9505" width="5" style="395" customWidth="1"/>
    <col min="9506" max="9506" width="2.7109375" style="395" customWidth="1"/>
    <col min="9507" max="9507" width="5.7109375" style="395" customWidth="1"/>
    <col min="9508" max="9508" width="6.140625" style="395" customWidth="1"/>
    <col min="9509" max="9509" width="4.42578125" style="395" customWidth="1"/>
    <col min="9510" max="9510" width="9.85546875" style="395" customWidth="1"/>
    <col min="9511" max="9511" width="5" style="395" customWidth="1"/>
    <col min="9512" max="9512" width="3.140625" style="395" customWidth="1"/>
    <col min="9513" max="9513" width="5.7109375" style="395" customWidth="1"/>
    <col min="9514" max="9514" width="6.7109375" style="395" customWidth="1"/>
    <col min="9515" max="9515" width="5.42578125" style="395" customWidth="1"/>
    <col min="9516" max="9516" width="8.28515625" style="395" customWidth="1"/>
    <col min="9517" max="9517" width="9.85546875" style="395" customWidth="1"/>
    <col min="9518" max="9518" width="5.140625" style="395" customWidth="1"/>
    <col min="9519" max="9519" width="7" style="395" customWidth="1"/>
    <col min="9520" max="9520" width="6.7109375" style="395" customWidth="1"/>
    <col min="9521" max="9521" width="3" style="395" customWidth="1"/>
    <col min="9522" max="9522" width="5.85546875" style="395" customWidth="1"/>
    <col min="9523" max="9523" width="6.140625" style="395" customWidth="1"/>
    <col min="9524" max="9524" width="5.5703125" style="395" customWidth="1"/>
    <col min="9525" max="9525" width="9.28515625" style="395" customWidth="1"/>
    <col min="9526" max="9526" width="5.140625" style="395" customWidth="1"/>
    <col min="9527" max="9527" width="3.140625" style="395" customWidth="1"/>
    <col min="9528" max="9528" width="5.42578125" style="395" customWidth="1"/>
    <col min="9529" max="9529" width="6.140625" style="395" customWidth="1"/>
    <col min="9530" max="9530" width="5.42578125" style="395" customWidth="1"/>
    <col min="9531" max="9531" width="7" style="395" customWidth="1"/>
    <col min="9532" max="9532" width="9.5703125" style="395" customWidth="1"/>
    <col min="9533" max="9533" width="5.140625" style="395" customWidth="1"/>
    <col min="9534" max="9534" width="7" style="395" customWidth="1"/>
    <col min="9535" max="9535" width="4.85546875" style="395" customWidth="1"/>
    <col min="9536" max="9536" width="3.140625" style="395" customWidth="1"/>
    <col min="9537" max="9537" width="5.28515625" style="395" customWidth="1"/>
    <col min="9538" max="9538" width="6" style="395" customWidth="1"/>
    <col min="9539" max="9539" width="5" style="395" customWidth="1"/>
    <col min="9540" max="9540" width="6.140625" style="395" customWidth="1"/>
    <col min="9541" max="9541" width="7.85546875" style="395" customWidth="1"/>
    <col min="9542" max="9542" width="4.7109375" style="395" customWidth="1"/>
    <col min="9543" max="9543" width="3.42578125" style="395" customWidth="1"/>
    <col min="9544" max="9544" width="7.5703125" style="395" customWidth="1"/>
    <col min="9545" max="9545" width="6" style="395" customWidth="1"/>
    <col min="9546" max="9546" width="4.5703125" style="395" customWidth="1"/>
    <col min="9547" max="9547" width="6.140625" style="395" customWidth="1"/>
    <col min="9548" max="9548" width="8.140625" style="395" customWidth="1"/>
    <col min="9549" max="9549" width="5.140625" style="395" customWidth="1"/>
    <col min="9550" max="9550" width="7" style="395" customWidth="1"/>
    <col min="9551" max="9551" width="4.7109375" style="395" customWidth="1"/>
    <col min="9552" max="9552" width="4.42578125" style="395" customWidth="1"/>
    <col min="9553" max="9553" width="6.140625" style="395" customWidth="1"/>
    <col min="9554" max="9554" width="5.7109375" style="395" customWidth="1"/>
    <col min="9555" max="9555" width="4.140625" style="395" customWidth="1"/>
    <col min="9556" max="9556" width="6.7109375" style="395" customWidth="1"/>
    <col min="9557" max="9557" width="8" style="395" customWidth="1"/>
    <col min="9558" max="9558" width="4.42578125" style="395" customWidth="1"/>
    <col min="9559" max="9559" width="3" style="395" customWidth="1"/>
    <col min="9560" max="9560" width="6" style="395" customWidth="1"/>
    <col min="9561" max="9561" width="5.7109375" style="395" customWidth="1"/>
    <col min="9562" max="9562" width="4.85546875" style="395" customWidth="1"/>
    <col min="9563" max="9563" width="6.42578125" style="395" customWidth="1"/>
    <col min="9564" max="9564" width="8.28515625" style="395" customWidth="1"/>
    <col min="9565" max="9565" width="5.140625" style="395" customWidth="1"/>
    <col min="9566" max="9566" width="7" style="395" customWidth="1"/>
    <col min="9567" max="9567" width="4.7109375" style="395" customWidth="1"/>
    <col min="9568" max="9568" width="3" style="395" customWidth="1"/>
    <col min="9569" max="9569" width="5.85546875" style="395" customWidth="1"/>
    <col min="9570" max="9570" width="5.5703125" style="395" customWidth="1"/>
    <col min="9571" max="9571" width="5.140625" style="395" customWidth="1"/>
    <col min="9572" max="9572" width="6.42578125" style="395" customWidth="1"/>
    <col min="9573" max="9573" width="8.140625" style="395" customWidth="1"/>
    <col min="9574" max="9574" width="4.7109375" style="395" customWidth="1"/>
    <col min="9575" max="9575" width="3" style="395" customWidth="1"/>
    <col min="9576" max="9577" width="6" style="395" customWidth="1"/>
    <col min="9578" max="9578" width="5" style="395" customWidth="1"/>
    <col min="9579" max="9579" width="6.42578125" style="395" customWidth="1"/>
    <col min="9580" max="9580" width="8.42578125" style="395" customWidth="1"/>
    <col min="9581" max="9581" width="5" style="395" customWidth="1"/>
    <col min="9582" max="9582" width="7" style="395" customWidth="1"/>
    <col min="9583" max="9585" width="4.7109375" style="395" customWidth="1"/>
    <col min="9586" max="9586" width="5.5703125" style="395" customWidth="1"/>
    <col min="9587" max="9587" width="4.7109375" style="395" customWidth="1"/>
    <col min="9588" max="9588" width="8.42578125" style="395" customWidth="1"/>
    <col min="9589" max="9590" width="5" style="395" customWidth="1"/>
    <col min="9591" max="9591" width="6.85546875" style="395" customWidth="1"/>
    <col min="9592" max="9592" width="6" style="395" customWidth="1"/>
    <col min="9593" max="9593" width="5" style="395" customWidth="1"/>
    <col min="9594" max="9594" width="6.42578125" style="395" customWidth="1"/>
    <col min="9595" max="9595" width="8.5703125" style="395" customWidth="1"/>
    <col min="9596" max="9596" width="5" style="395" customWidth="1"/>
    <col min="9597" max="9597" width="7" style="395" customWidth="1"/>
    <col min="9598" max="9598" width="6.7109375" style="395" customWidth="1"/>
    <col min="9599" max="9599" width="5.28515625" style="395" customWidth="1"/>
    <col min="9600" max="9603" width="6.7109375" style="395" customWidth="1"/>
    <col min="9604" max="9604" width="9" style="395" customWidth="1"/>
    <col min="9605" max="9606" width="5.7109375" style="395" customWidth="1"/>
    <col min="9607" max="9728" width="9.140625" style="395"/>
    <col min="9729" max="9729" width="5" style="395" customWidth="1"/>
    <col min="9730" max="9730" width="7" style="395" customWidth="1"/>
    <col min="9731" max="9731" width="5.5703125" style="395" customWidth="1"/>
    <col min="9732" max="9732" width="3.28515625" style="395" customWidth="1"/>
    <col min="9733" max="9733" width="7" style="395" customWidth="1"/>
    <col min="9734" max="9735" width="6.5703125" style="395" customWidth="1"/>
    <col min="9736" max="9736" width="8.85546875" style="395" customWidth="1"/>
    <col min="9737" max="9737" width="5.28515625" style="395" customWidth="1"/>
    <col min="9738" max="9738" width="4" style="395" customWidth="1"/>
    <col min="9739" max="9739" width="7" style="395" customWidth="1"/>
    <col min="9740" max="9740" width="6.7109375" style="395" customWidth="1"/>
    <col min="9741" max="9741" width="8.42578125" style="395" customWidth="1"/>
    <col min="9742" max="9742" width="9.42578125" style="395" customWidth="1"/>
    <col min="9743" max="9743" width="5.140625" style="395" customWidth="1"/>
    <col min="9744" max="9744" width="7" style="395" customWidth="1"/>
    <col min="9745" max="9745" width="4.42578125" style="395" customWidth="1"/>
    <col min="9746" max="9746" width="3.42578125" style="395" customWidth="1"/>
    <col min="9747" max="9747" width="6.140625" style="395" customWidth="1"/>
    <col min="9748" max="9748" width="5.5703125" style="395" customWidth="1"/>
    <col min="9749" max="9749" width="5.140625" style="395" customWidth="1"/>
    <col min="9750" max="9750" width="6.7109375" style="395" customWidth="1"/>
    <col min="9751" max="9751" width="8.42578125" style="395" customWidth="1"/>
    <col min="9752" max="9752" width="4.42578125" style="395" customWidth="1"/>
    <col min="9753" max="9753" width="3.28515625" style="395" customWidth="1"/>
    <col min="9754" max="9754" width="6.28515625" style="395" customWidth="1"/>
    <col min="9755" max="9755" width="5.7109375" style="395" customWidth="1"/>
    <col min="9756" max="9756" width="4.42578125" style="395" customWidth="1"/>
    <col min="9757" max="9757" width="6.7109375" style="395" customWidth="1"/>
    <col min="9758" max="9758" width="8.140625" style="395" customWidth="1"/>
    <col min="9759" max="9759" width="5.140625" style="395" customWidth="1"/>
    <col min="9760" max="9760" width="7" style="395" customWidth="1"/>
    <col min="9761" max="9761" width="5" style="395" customWidth="1"/>
    <col min="9762" max="9762" width="2.7109375" style="395" customWidth="1"/>
    <col min="9763" max="9763" width="5.7109375" style="395" customWidth="1"/>
    <col min="9764" max="9764" width="6.140625" style="395" customWidth="1"/>
    <col min="9765" max="9765" width="4.42578125" style="395" customWidth="1"/>
    <col min="9766" max="9766" width="9.85546875" style="395" customWidth="1"/>
    <col min="9767" max="9767" width="5" style="395" customWidth="1"/>
    <col min="9768" max="9768" width="3.140625" style="395" customWidth="1"/>
    <col min="9769" max="9769" width="5.7109375" style="395" customWidth="1"/>
    <col min="9770" max="9770" width="6.7109375" style="395" customWidth="1"/>
    <col min="9771" max="9771" width="5.42578125" style="395" customWidth="1"/>
    <col min="9772" max="9772" width="8.28515625" style="395" customWidth="1"/>
    <col min="9773" max="9773" width="9.85546875" style="395" customWidth="1"/>
    <col min="9774" max="9774" width="5.140625" style="395" customWidth="1"/>
    <col min="9775" max="9775" width="7" style="395" customWidth="1"/>
    <col min="9776" max="9776" width="6.7109375" style="395" customWidth="1"/>
    <col min="9777" max="9777" width="3" style="395" customWidth="1"/>
    <col min="9778" max="9778" width="5.85546875" style="395" customWidth="1"/>
    <col min="9779" max="9779" width="6.140625" style="395" customWidth="1"/>
    <col min="9780" max="9780" width="5.5703125" style="395" customWidth="1"/>
    <col min="9781" max="9781" width="9.28515625" style="395" customWidth="1"/>
    <col min="9782" max="9782" width="5.140625" style="395" customWidth="1"/>
    <col min="9783" max="9783" width="3.140625" style="395" customWidth="1"/>
    <col min="9784" max="9784" width="5.42578125" style="395" customWidth="1"/>
    <col min="9785" max="9785" width="6.140625" style="395" customWidth="1"/>
    <col min="9786" max="9786" width="5.42578125" style="395" customWidth="1"/>
    <col min="9787" max="9787" width="7" style="395" customWidth="1"/>
    <col min="9788" max="9788" width="9.5703125" style="395" customWidth="1"/>
    <col min="9789" max="9789" width="5.140625" style="395" customWidth="1"/>
    <col min="9790" max="9790" width="7" style="395" customWidth="1"/>
    <col min="9791" max="9791" width="4.85546875" style="395" customWidth="1"/>
    <col min="9792" max="9792" width="3.140625" style="395" customWidth="1"/>
    <col min="9793" max="9793" width="5.28515625" style="395" customWidth="1"/>
    <col min="9794" max="9794" width="6" style="395" customWidth="1"/>
    <col min="9795" max="9795" width="5" style="395" customWidth="1"/>
    <col min="9796" max="9796" width="6.140625" style="395" customWidth="1"/>
    <col min="9797" max="9797" width="7.85546875" style="395" customWidth="1"/>
    <col min="9798" max="9798" width="4.7109375" style="395" customWidth="1"/>
    <col min="9799" max="9799" width="3.42578125" style="395" customWidth="1"/>
    <col min="9800" max="9800" width="7.5703125" style="395" customWidth="1"/>
    <col min="9801" max="9801" width="6" style="395" customWidth="1"/>
    <col min="9802" max="9802" width="4.5703125" style="395" customWidth="1"/>
    <col min="9803" max="9803" width="6.140625" style="395" customWidth="1"/>
    <col min="9804" max="9804" width="8.140625" style="395" customWidth="1"/>
    <col min="9805" max="9805" width="5.140625" style="395" customWidth="1"/>
    <col min="9806" max="9806" width="7" style="395" customWidth="1"/>
    <col min="9807" max="9807" width="4.7109375" style="395" customWidth="1"/>
    <col min="9808" max="9808" width="4.42578125" style="395" customWidth="1"/>
    <col min="9809" max="9809" width="6.140625" style="395" customWidth="1"/>
    <col min="9810" max="9810" width="5.7109375" style="395" customWidth="1"/>
    <col min="9811" max="9811" width="4.140625" style="395" customWidth="1"/>
    <col min="9812" max="9812" width="6.7109375" style="395" customWidth="1"/>
    <col min="9813" max="9813" width="8" style="395" customWidth="1"/>
    <col min="9814" max="9814" width="4.42578125" style="395" customWidth="1"/>
    <col min="9815" max="9815" width="3" style="395" customWidth="1"/>
    <col min="9816" max="9816" width="6" style="395" customWidth="1"/>
    <col min="9817" max="9817" width="5.7109375" style="395" customWidth="1"/>
    <col min="9818" max="9818" width="4.85546875" style="395" customWidth="1"/>
    <col min="9819" max="9819" width="6.42578125" style="395" customWidth="1"/>
    <col min="9820" max="9820" width="8.28515625" style="395" customWidth="1"/>
    <col min="9821" max="9821" width="5.140625" style="395" customWidth="1"/>
    <col min="9822" max="9822" width="7" style="395" customWidth="1"/>
    <col min="9823" max="9823" width="4.7109375" style="395" customWidth="1"/>
    <col min="9824" max="9824" width="3" style="395" customWidth="1"/>
    <col min="9825" max="9825" width="5.85546875" style="395" customWidth="1"/>
    <col min="9826" max="9826" width="5.5703125" style="395" customWidth="1"/>
    <col min="9827" max="9827" width="5.140625" style="395" customWidth="1"/>
    <col min="9828" max="9828" width="6.42578125" style="395" customWidth="1"/>
    <col min="9829" max="9829" width="8.140625" style="395" customWidth="1"/>
    <col min="9830" max="9830" width="4.7109375" style="395" customWidth="1"/>
    <col min="9831" max="9831" width="3" style="395" customWidth="1"/>
    <col min="9832" max="9833" width="6" style="395" customWidth="1"/>
    <col min="9834" max="9834" width="5" style="395" customWidth="1"/>
    <col min="9835" max="9835" width="6.42578125" style="395" customWidth="1"/>
    <col min="9836" max="9836" width="8.42578125" style="395" customWidth="1"/>
    <col min="9837" max="9837" width="5" style="395" customWidth="1"/>
    <col min="9838" max="9838" width="7" style="395" customWidth="1"/>
    <col min="9839" max="9841" width="4.7109375" style="395" customWidth="1"/>
    <col min="9842" max="9842" width="5.5703125" style="395" customWidth="1"/>
    <col min="9843" max="9843" width="4.7109375" style="395" customWidth="1"/>
    <col min="9844" max="9844" width="8.42578125" style="395" customWidth="1"/>
    <col min="9845" max="9846" width="5" style="395" customWidth="1"/>
    <col min="9847" max="9847" width="6.85546875" style="395" customWidth="1"/>
    <col min="9848" max="9848" width="6" style="395" customWidth="1"/>
    <col min="9849" max="9849" width="5" style="395" customWidth="1"/>
    <col min="9850" max="9850" width="6.42578125" style="395" customWidth="1"/>
    <col min="9851" max="9851" width="8.5703125" style="395" customWidth="1"/>
    <col min="9852" max="9852" width="5" style="395" customWidth="1"/>
    <col min="9853" max="9853" width="7" style="395" customWidth="1"/>
    <col min="9854" max="9854" width="6.7109375" style="395" customWidth="1"/>
    <col min="9855" max="9855" width="5.28515625" style="395" customWidth="1"/>
    <col min="9856" max="9859" width="6.7109375" style="395" customWidth="1"/>
    <col min="9860" max="9860" width="9" style="395" customWidth="1"/>
    <col min="9861" max="9862" width="5.7109375" style="395" customWidth="1"/>
    <col min="9863" max="9984" width="9.140625" style="395"/>
    <col min="9985" max="9985" width="5" style="395" customWidth="1"/>
    <col min="9986" max="9986" width="7" style="395" customWidth="1"/>
    <col min="9987" max="9987" width="5.5703125" style="395" customWidth="1"/>
    <col min="9988" max="9988" width="3.28515625" style="395" customWidth="1"/>
    <col min="9989" max="9989" width="7" style="395" customWidth="1"/>
    <col min="9990" max="9991" width="6.5703125" style="395" customWidth="1"/>
    <col min="9992" max="9992" width="8.85546875" style="395" customWidth="1"/>
    <col min="9993" max="9993" width="5.28515625" style="395" customWidth="1"/>
    <col min="9994" max="9994" width="4" style="395" customWidth="1"/>
    <col min="9995" max="9995" width="7" style="395" customWidth="1"/>
    <col min="9996" max="9996" width="6.7109375" style="395" customWidth="1"/>
    <col min="9997" max="9997" width="8.42578125" style="395" customWidth="1"/>
    <col min="9998" max="9998" width="9.42578125" style="395" customWidth="1"/>
    <col min="9999" max="9999" width="5.140625" style="395" customWidth="1"/>
    <col min="10000" max="10000" width="7" style="395" customWidth="1"/>
    <col min="10001" max="10001" width="4.42578125" style="395" customWidth="1"/>
    <col min="10002" max="10002" width="3.42578125" style="395" customWidth="1"/>
    <col min="10003" max="10003" width="6.140625" style="395" customWidth="1"/>
    <col min="10004" max="10004" width="5.5703125" style="395" customWidth="1"/>
    <col min="10005" max="10005" width="5.140625" style="395" customWidth="1"/>
    <col min="10006" max="10006" width="6.7109375" style="395" customWidth="1"/>
    <col min="10007" max="10007" width="8.42578125" style="395" customWidth="1"/>
    <col min="10008" max="10008" width="4.42578125" style="395" customWidth="1"/>
    <col min="10009" max="10009" width="3.28515625" style="395" customWidth="1"/>
    <col min="10010" max="10010" width="6.28515625" style="395" customWidth="1"/>
    <col min="10011" max="10011" width="5.7109375" style="395" customWidth="1"/>
    <col min="10012" max="10012" width="4.42578125" style="395" customWidth="1"/>
    <col min="10013" max="10013" width="6.7109375" style="395" customWidth="1"/>
    <col min="10014" max="10014" width="8.140625" style="395" customWidth="1"/>
    <col min="10015" max="10015" width="5.140625" style="395" customWidth="1"/>
    <col min="10016" max="10016" width="7" style="395" customWidth="1"/>
    <col min="10017" max="10017" width="5" style="395" customWidth="1"/>
    <col min="10018" max="10018" width="2.7109375" style="395" customWidth="1"/>
    <col min="10019" max="10019" width="5.7109375" style="395" customWidth="1"/>
    <col min="10020" max="10020" width="6.140625" style="395" customWidth="1"/>
    <col min="10021" max="10021" width="4.42578125" style="395" customWidth="1"/>
    <col min="10022" max="10022" width="9.85546875" style="395" customWidth="1"/>
    <col min="10023" max="10023" width="5" style="395" customWidth="1"/>
    <col min="10024" max="10024" width="3.140625" style="395" customWidth="1"/>
    <col min="10025" max="10025" width="5.7109375" style="395" customWidth="1"/>
    <col min="10026" max="10026" width="6.7109375" style="395" customWidth="1"/>
    <col min="10027" max="10027" width="5.42578125" style="395" customWidth="1"/>
    <col min="10028" max="10028" width="8.28515625" style="395" customWidth="1"/>
    <col min="10029" max="10029" width="9.85546875" style="395" customWidth="1"/>
    <col min="10030" max="10030" width="5.140625" style="395" customWidth="1"/>
    <col min="10031" max="10031" width="7" style="395" customWidth="1"/>
    <col min="10032" max="10032" width="6.7109375" style="395" customWidth="1"/>
    <col min="10033" max="10033" width="3" style="395" customWidth="1"/>
    <col min="10034" max="10034" width="5.85546875" style="395" customWidth="1"/>
    <col min="10035" max="10035" width="6.140625" style="395" customWidth="1"/>
    <col min="10036" max="10036" width="5.5703125" style="395" customWidth="1"/>
    <col min="10037" max="10037" width="9.28515625" style="395" customWidth="1"/>
    <col min="10038" max="10038" width="5.140625" style="395" customWidth="1"/>
    <col min="10039" max="10039" width="3.140625" style="395" customWidth="1"/>
    <col min="10040" max="10040" width="5.42578125" style="395" customWidth="1"/>
    <col min="10041" max="10041" width="6.140625" style="395" customWidth="1"/>
    <col min="10042" max="10042" width="5.42578125" style="395" customWidth="1"/>
    <col min="10043" max="10043" width="7" style="395" customWidth="1"/>
    <col min="10044" max="10044" width="9.5703125" style="395" customWidth="1"/>
    <col min="10045" max="10045" width="5.140625" style="395" customWidth="1"/>
    <col min="10046" max="10046" width="7" style="395" customWidth="1"/>
    <col min="10047" max="10047" width="4.85546875" style="395" customWidth="1"/>
    <col min="10048" max="10048" width="3.140625" style="395" customWidth="1"/>
    <col min="10049" max="10049" width="5.28515625" style="395" customWidth="1"/>
    <col min="10050" max="10050" width="6" style="395" customWidth="1"/>
    <col min="10051" max="10051" width="5" style="395" customWidth="1"/>
    <col min="10052" max="10052" width="6.140625" style="395" customWidth="1"/>
    <col min="10053" max="10053" width="7.85546875" style="395" customWidth="1"/>
    <col min="10054" max="10054" width="4.7109375" style="395" customWidth="1"/>
    <col min="10055" max="10055" width="3.42578125" style="395" customWidth="1"/>
    <col min="10056" max="10056" width="7.5703125" style="395" customWidth="1"/>
    <col min="10057" max="10057" width="6" style="395" customWidth="1"/>
    <col min="10058" max="10058" width="4.5703125" style="395" customWidth="1"/>
    <col min="10059" max="10059" width="6.140625" style="395" customWidth="1"/>
    <col min="10060" max="10060" width="8.140625" style="395" customWidth="1"/>
    <col min="10061" max="10061" width="5.140625" style="395" customWidth="1"/>
    <col min="10062" max="10062" width="7" style="395" customWidth="1"/>
    <col min="10063" max="10063" width="4.7109375" style="395" customWidth="1"/>
    <col min="10064" max="10064" width="4.42578125" style="395" customWidth="1"/>
    <col min="10065" max="10065" width="6.140625" style="395" customWidth="1"/>
    <col min="10066" max="10066" width="5.7109375" style="395" customWidth="1"/>
    <col min="10067" max="10067" width="4.140625" style="395" customWidth="1"/>
    <col min="10068" max="10068" width="6.7109375" style="395" customWidth="1"/>
    <col min="10069" max="10069" width="8" style="395" customWidth="1"/>
    <col min="10070" max="10070" width="4.42578125" style="395" customWidth="1"/>
    <col min="10071" max="10071" width="3" style="395" customWidth="1"/>
    <col min="10072" max="10072" width="6" style="395" customWidth="1"/>
    <col min="10073" max="10073" width="5.7109375" style="395" customWidth="1"/>
    <col min="10074" max="10074" width="4.85546875" style="395" customWidth="1"/>
    <col min="10075" max="10075" width="6.42578125" style="395" customWidth="1"/>
    <col min="10076" max="10076" width="8.28515625" style="395" customWidth="1"/>
    <col min="10077" max="10077" width="5.140625" style="395" customWidth="1"/>
    <col min="10078" max="10078" width="7" style="395" customWidth="1"/>
    <col min="10079" max="10079" width="4.7109375" style="395" customWidth="1"/>
    <col min="10080" max="10080" width="3" style="395" customWidth="1"/>
    <col min="10081" max="10081" width="5.85546875" style="395" customWidth="1"/>
    <col min="10082" max="10082" width="5.5703125" style="395" customWidth="1"/>
    <col min="10083" max="10083" width="5.140625" style="395" customWidth="1"/>
    <col min="10084" max="10084" width="6.42578125" style="395" customWidth="1"/>
    <col min="10085" max="10085" width="8.140625" style="395" customWidth="1"/>
    <col min="10086" max="10086" width="4.7109375" style="395" customWidth="1"/>
    <col min="10087" max="10087" width="3" style="395" customWidth="1"/>
    <col min="10088" max="10089" width="6" style="395" customWidth="1"/>
    <col min="10090" max="10090" width="5" style="395" customWidth="1"/>
    <col min="10091" max="10091" width="6.42578125" style="395" customWidth="1"/>
    <col min="10092" max="10092" width="8.42578125" style="395" customWidth="1"/>
    <col min="10093" max="10093" width="5" style="395" customWidth="1"/>
    <col min="10094" max="10094" width="7" style="395" customWidth="1"/>
    <col min="10095" max="10097" width="4.7109375" style="395" customWidth="1"/>
    <col min="10098" max="10098" width="5.5703125" style="395" customWidth="1"/>
    <col min="10099" max="10099" width="4.7109375" style="395" customWidth="1"/>
    <col min="10100" max="10100" width="8.42578125" style="395" customWidth="1"/>
    <col min="10101" max="10102" width="5" style="395" customWidth="1"/>
    <col min="10103" max="10103" width="6.85546875" style="395" customWidth="1"/>
    <col min="10104" max="10104" width="6" style="395" customWidth="1"/>
    <col min="10105" max="10105" width="5" style="395" customWidth="1"/>
    <col min="10106" max="10106" width="6.42578125" style="395" customWidth="1"/>
    <col min="10107" max="10107" width="8.5703125" style="395" customWidth="1"/>
    <col min="10108" max="10108" width="5" style="395" customWidth="1"/>
    <col min="10109" max="10109" width="7" style="395" customWidth="1"/>
    <col min="10110" max="10110" width="6.7109375" style="395" customWidth="1"/>
    <col min="10111" max="10111" width="5.28515625" style="395" customWidth="1"/>
    <col min="10112" max="10115" width="6.7109375" style="395" customWidth="1"/>
    <col min="10116" max="10116" width="9" style="395" customWidth="1"/>
    <col min="10117" max="10118" width="5.7109375" style="395" customWidth="1"/>
    <col min="10119" max="10240" width="9.140625" style="395"/>
    <col min="10241" max="10241" width="5" style="395" customWidth="1"/>
    <col min="10242" max="10242" width="7" style="395" customWidth="1"/>
    <col min="10243" max="10243" width="5.5703125" style="395" customWidth="1"/>
    <col min="10244" max="10244" width="3.28515625" style="395" customWidth="1"/>
    <col min="10245" max="10245" width="7" style="395" customWidth="1"/>
    <col min="10246" max="10247" width="6.5703125" style="395" customWidth="1"/>
    <col min="10248" max="10248" width="8.85546875" style="395" customWidth="1"/>
    <col min="10249" max="10249" width="5.28515625" style="395" customWidth="1"/>
    <col min="10250" max="10250" width="4" style="395" customWidth="1"/>
    <col min="10251" max="10251" width="7" style="395" customWidth="1"/>
    <col min="10252" max="10252" width="6.7109375" style="395" customWidth="1"/>
    <col min="10253" max="10253" width="8.42578125" style="395" customWidth="1"/>
    <col min="10254" max="10254" width="9.42578125" style="395" customWidth="1"/>
    <col min="10255" max="10255" width="5.140625" style="395" customWidth="1"/>
    <col min="10256" max="10256" width="7" style="395" customWidth="1"/>
    <col min="10257" max="10257" width="4.42578125" style="395" customWidth="1"/>
    <col min="10258" max="10258" width="3.42578125" style="395" customWidth="1"/>
    <col min="10259" max="10259" width="6.140625" style="395" customWidth="1"/>
    <col min="10260" max="10260" width="5.5703125" style="395" customWidth="1"/>
    <col min="10261" max="10261" width="5.140625" style="395" customWidth="1"/>
    <col min="10262" max="10262" width="6.7109375" style="395" customWidth="1"/>
    <col min="10263" max="10263" width="8.42578125" style="395" customWidth="1"/>
    <col min="10264" max="10264" width="4.42578125" style="395" customWidth="1"/>
    <col min="10265" max="10265" width="3.28515625" style="395" customWidth="1"/>
    <col min="10266" max="10266" width="6.28515625" style="395" customWidth="1"/>
    <col min="10267" max="10267" width="5.7109375" style="395" customWidth="1"/>
    <col min="10268" max="10268" width="4.42578125" style="395" customWidth="1"/>
    <col min="10269" max="10269" width="6.7109375" style="395" customWidth="1"/>
    <col min="10270" max="10270" width="8.140625" style="395" customWidth="1"/>
    <col min="10271" max="10271" width="5.140625" style="395" customWidth="1"/>
    <col min="10272" max="10272" width="7" style="395" customWidth="1"/>
    <col min="10273" max="10273" width="5" style="395" customWidth="1"/>
    <col min="10274" max="10274" width="2.7109375" style="395" customWidth="1"/>
    <col min="10275" max="10275" width="5.7109375" style="395" customWidth="1"/>
    <col min="10276" max="10276" width="6.140625" style="395" customWidth="1"/>
    <col min="10277" max="10277" width="4.42578125" style="395" customWidth="1"/>
    <col min="10278" max="10278" width="9.85546875" style="395" customWidth="1"/>
    <col min="10279" max="10279" width="5" style="395" customWidth="1"/>
    <col min="10280" max="10280" width="3.140625" style="395" customWidth="1"/>
    <col min="10281" max="10281" width="5.7109375" style="395" customWidth="1"/>
    <col min="10282" max="10282" width="6.7109375" style="395" customWidth="1"/>
    <col min="10283" max="10283" width="5.42578125" style="395" customWidth="1"/>
    <col min="10284" max="10284" width="8.28515625" style="395" customWidth="1"/>
    <col min="10285" max="10285" width="9.85546875" style="395" customWidth="1"/>
    <col min="10286" max="10286" width="5.140625" style="395" customWidth="1"/>
    <col min="10287" max="10287" width="7" style="395" customWidth="1"/>
    <col min="10288" max="10288" width="6.7109375" style="395" customWidth="1"/>
    <col min="10289" max="10289" width="3" style="395" customWidth="1"/>
    <col min="10290" max="10290" width="5.85546875" style="395" customWidth="1"/>
    <col min="10291" max="10291" width="6.140625" style="395" customWidth="1"/>
    <col min="10292" max="10292" width="5.5703125" style="395" customWidth="1"/>
    <col min="10293" max="10293" width="9.28515625" style="395" customWidth="1"/>
    <col min="10294" max="10294" width="5.140625" style="395" customWidth="1"/>
    <col min="10295" max="10295" width="3.140625" style="395" customWidth="1"/>
    <col min="10296" max="10296" width="5.42578125" style="395" customWidth="1"/>
    <col min="10297" max="10297" width="6.140625" style="395" customWidth="1"/>
    <col min="10298" max="10298" width="5.42578125" style="395" customWidth="1"/>
    <col min="10299" max="10299" width="7" style="395" customWidth="1"/>
    <col min="10300" max="10300" width="9.5703125" style="395" customWidth="1"/>
    <col min="10301" max="10301" width="5.140625" style="395" customWidth="1"/>
    <col min="10302" max="10302" width="7" style="395" customWidth="1"/>
    <col min="10303" max="10303" width="4.85546875" style="395" customWidth="1"/>
    <col min="10304" max="10304" width="3.140625" style="395" customWidth="1"/>
    <col min="10305" max="10305" width="5.28515625" style="395" customWidth="1"/>
    <col min="10306" max="10306" width="6" style="395" customWidth="1"/>
    <col min="10307" max="10307" width="5" style="395" customWidth="1"/>
    <col min="10308" max="10308" width="6.140625" style="395" customWidth="1"/>
    <col min="10309" max="10309" width="7.85546875" style="395" customWidth="1"/>
    <col min="10310" max="10310" width="4.7109375" style="395" customWidth="1"/>
    <col min="10311" max="10311" width="3.42578125" style="395" customWidth="1"/>
    <col min="10312" max="10312" width="7.5703125" style="395" customWidth="1"/>
    <col min="10313" max="10313" width="6" style="395" customWidth="1"/>
    <col min="10314" max="10314" width="4.5703125" style="395" customWidth="1"/>
    <col min="10315" max="10315" width="6.140625" style="395" customWidth="1"/>
    <col min="10316" max="10316" width="8.140625" style="395" customWidth="1"/>
    <col min="10317" max="10317" width="5.140625" style="395" customWidth="1"/>
    <col min="10318" max="10318" width="7" style="395" customWidth="1"/>
    <col min="10319" max="10319" width="4.7109375" style="395" customWidth="1"/>
    <col min="10320" max="10320" width="4.42578125" style="395" customWidth="1"/>
    <col min="10321" max="10321" width="6.140625" style="395" customWidth="1"/>
    <col min="10322" max="10322" width="5.7109375" style="395" customWidth="1"/>
    <col min="10323" max="10323" width="4.140625" style="395" customWidth="1"/>
    <col min="10324" max="10324" width="6.7109375" style="395" customWidth="1"/>
    <col min="10325" max="10325" width="8" style="395" customWidth="1"/>
    <col min="10326" max="10326" width="4.42578125" style="395" customWidth="1"/>
    <col min="10327" max="10327" width="3" style="395" customWidth="1"/>
    <col min="10328" max="10328" width="6" style="395" customWidth="1"/>
    <col min="10329" max="10329" width="5.7109375" style="395" customWidth="1"/>
    <col min="10330" max="10330" width="4.85546875" style="395" customWidth="1"/>
    <col min="10331" max="10331" width="6.42578125" style="395" customWidth="1"/>
    <col min="10332" max="10332" width="8.28515625" style="395" customWidth="1"/>
    <col min="10333" max="10333" width="5.140625" style="395" customWidth="1"/>
    <col min="10334" max="10334" width="7" style="395" customWidth="1"/>
    <col min="10335" max="10335" width="4.7109375" style="395" customWidth="1"/>
    <col min="10336" max="10336" width="3" style="395" customWidth="1"/>
    <col min="10337" max="10337" width="5.85546875" style="395" customWidth="1"/>
    <col min="10338" max="10338" width="5.5703125" style="395" customWidth="1"/>
    <col min="10339" max="10339" width="5.140625" style="395" customWidth="1"/>
    <col min="10340" max="10340" width="6.42578125" style="395" customWidth="1"/>
    <col min="10341" max="10341" width="8.140625" style="395" customWidth="1"/>
    <col min="10342" max="10342" width="4.7109375" style="395" customWidth="1"/>
    <col min="10343" max="10343" width="3" style="395" customWidth="1"/>
    <col min="10344" max="10345" width="6" style="395" customWidth="1"/>
    <col min="10346" max="10346" width="5" style="395" customWidth="1"/>
    <col min="10347" max="10347" width="6.42578125" style="395" customWidth="1"/>
    <col min="10348" max="10348" width="8.42578125" style="395" customWidth="1"/>
    <col min="10349" max="10349" width="5" style="395" customWidth="1"/>
    <col min="10350" max="10350" width="7" style="395" customWidth="1"/>
    <col min="10351" max="10353" width="4.7109375" style="395" customWidth="1"/>
    <col min="10354" max="10354" width="5.5703125" style="395" customWidth="1"/>
    <col min="10355" max="10355" width="4.7109375" style="395" customWidth="1"/>
    <col min="10356" max="10356" width="8.42578125" style="395" customWidth="1"/>
    <col min="10357" max="10358" width="5" style="395" customWidth="1"/>
    <col min="10359" max="10359" width="6.85546875" style="395" customWidth="1"/>
    <col min="10360" max="10360" width="6" style="395" customWidth="1"/>
    <col min="10361" max="10361" width="5" style="395" customWidth="1"/>
    <col min="10362" max="10362" width="6.42578125" style="395" customWidth="1"/>
    <col min="10363" max="10363" width="8.5703125" style="395" customWidth="1"/>
    <col min="10364" max="10364" width="5" style="395" customWidth="1"/>
    <col min="10365" max="10365" width="7" style="395" customWidth="1"/>
    <col min="10366" max="10366" width="6.7109375" style="395" customWidth="1"/>
    <col min="10367" max="10367" width="5.28515625" style="395" customWidth="1"/>
    <col min="10368" max="10371" width="6.7109375" style="395" customWidth="1"/>
    <col min="10372" max="10372" width="9" style="395" customWidth="1"/>
    <col min="10373" max="10374" width="5.7109375" style="395" customWidth="1"/>
    <col min="10375" max="10496" width="9.140625" style="395"/>
    <col min="10497" max="10497" width="5" style="395" customWidth="1"/>
    <col min="10498" max="10498" width="7" style="395" customWidth="1"/>
    <col min="10499" max="10499" width="5.5703125" style="395" customWidth="1"/>
    <col min="10500" max="10500" width="3.28515625" style="395" customWidth="1"/>
    <col min="10501" max="10501" width="7" style="395" customWidth="1"/>
    <col min="10502" max="10503" width="6.5703125" style="395" customWidth="1"/>
    <col min="10504" max="10504" width="8.85546875" style="395" customWidth="1"/>
    <col min="10505" max="10505" width="5.28515625" style="395" customWidth="1"/>
    <col min="10506" max="10506" width="4" style="395" customWidth="1"/>
    <col min="10507" max="10507" width="7" style="395" customWidth="1"/>
    <col min="10508" max="10508" width="6.7109375" style="395" customWidth="1"/>
    <col min="10509" max="10509" width="8.42578125" style="395" customWidth="1"/>
    <col min="10510" max="10510" width="9.42578125" style="395" customWidth="1"/>
    <col min="10511" max="10511" width="5.140625" style="395" customWidth="1"/>
    <col min="10512" max="10512" width="7" style="395" customWidth="1"/>
    <col min="10513" max="10513" width="4.42578125" style="395" customWidth="1"/>
    <col min="10514" max="10514" width="3.42578125" style="395" customWidth="1"/>
    <col min="10515" max="10515" width="6.140625" style="395" customWidth="1"/>
    <col min="10516" max="10516" width="5.5703125" style="395" customWidth="1"/>
    <col min="10517" max="10517" width="5.140625" style="395" customWidth="1"/>
    <col min="10518" max="10518" width="6.7109375" style="395" customWidth="1"/>
    <col min="10519" max="10519" width="8.42578125" style="395" customWidth="1"/>
    <col min="10520" max="10520" width="4.42578125" style="395" customWidth="1"/>
    <col min="10521" max="10521" width="3.28515625" style="395" customWidth="1"/>
    <col min="10522" max="10522" width="6.28515625" style="395" customWidth="1"/>
    <col min="10523" max="10523" width="5.7109375" style="395" customWidth="1"/>
    <col min="10524" max="10524" width="4.42578125" style="395" customWidth="1"/>
    <col min="10525" max="10525" width="6.7109375" style="395" customWidth="1"/>
    <col min="10526" max="10526" width="8.140625" style="395" customWidth="1"/>
    <col min="10527" max="10527" width="5.140625" style="395" customWidth="1"/>
    <col min="10528" max="10528" width="7" style="395" customWidth="1"/>
    <col min="10529" max="10529" width="5" style="395" customWidth="1"/>
    <col min="10530" max="10530" width="2.7109375" style="395" customWidth="1"/>
    <col min="10531" max="10531" width="5.7109375" style="395" customWidth="1"/>
    <col min="10532" max="10532" width="6.140625" style="395" customWidth="1"/>
    <col min="10533" max="10533" width="4.42578125" style="395" customWidth="1"/>
    <col min="10534" max="10534" width="9.85546875" style="395" customWidth="1"/>
    <col min="10535" max="10535" width="5" style="395" customWidth="1"/>
    <col min="10536" max="10536" width="3.140625" style="395" customWidth="1"/>
    <col min="10537" max="10537" width="5.7109375" style="395" customWidth="1"/>
    <col min="10538" max="10538" width="6.7109375" style="395" customWidth="1"/>
    <col min="10539" max="10539" width="5.42578125" style="395" customWidth="1"/>
    <col min="10540" max="10540" width="8.28515625" style="395" customWidth="1"/>
    <col min="10541" max="10541" width="9.85546875" style="395" customWidth="1"/>
    <col min="10542" max="10542" width="5.140625" style="395" customWidth="1"/>
    <col min="10543" max="10543" width="7" style="395" customWidth="1"/>
    <col min="10544" max="10544" width="6.7109375" style="395" customWidth="1"/>
    <col min="10545" max="10545" width="3" style="395" customWidth="1"/>
    <col min="10546" max="10546" width="5.85546875" style="395" customWidth="1"/>
    <col min="10547" max="10547" width="6.140625" style="395" customWidth="1"/>
    <col min="10548" max="10548" width="5.5703125" style="395" customWidth="1"/>
    <col min="10549" max="10549" width="9.28515625" style="395" customWidth="1"/>
    <col min="10550" max="10550" width="5.140625" style="395" customWidth="1"/>
    <col min="10551" max="10551" width="3.140625" style="395" customWidth="1"/>
    <col min="10552" max="10552" width="5.42578125" style="395" customWidth="1"/>
    <col min="10553" max="10553" width="6.140625" style="395" customWidth="1"/>
    <col min="10554" max="10554" width="5.42578125" style="395" customWidth="1"/>
    <col min="10555" max="10555" width="7" style="395" customWidth="1"/>
    <col min="10556" max="10556" width="9.5703125" style="395" customWidth="1"/>
    <col min="10557" max="10557" width="5.140625" style="395" customWidth="1"/>
    <col min="10558" max="10558" width="7" style="395" customWidth="1"/>
    <col min="10559" max="10559" width="4.85546875" style="395" customWidth="1"/>
    <col min="10560" max="10560" width="3.140625" style="395" customWidth="1"/>
    <col min="10561" max="10561" width="5.28515625" style="395" customWidth="1"/>
    <col min="10562" max="10562" width="6" style="395" customWidth="1"/>
    <col min="10563" max="10563" width="5" style="395" customWidth="1"/>
    <col min="10564" max="10564" width="6.140625" style="395" customWidth="1"/>
    <col min="10565" max="10565" width="7.85546875" style="395" customWidth="1"/>
    <col min="10566" max="10566" width="4.7109375" style="395" customWidth="1"/>
    <col min="10567" max="10567" width="3.42578125" style="395" customWidth="1"/>
    <col min="10568" max="10568" width="7.5703125" style="395" customWidth="1"/>
    <col min="10569" max="10569" width="6" style="395" customWidth="1"/>
    <col min="10570" max="10570" width="4.5703125" style="395" customWidth="1"/>
    <col min="10571" max="10571" width="6.140625" style="395" customWidth="1"/>
    <col min="10572" max="10572" width="8.140625" style="395" customWidth="1"/>
    <col min="10573" max="10573" width="5.140625" style="395" customWidth="1"/>
    <col min="10574" max="10574" width="7" style="395" customWidth="1"/>
    <col min="10575" max="10575" width="4.7109375" style="395" customWidth="1"/>
    <col min="10576" max="10576" width="4.42578125" style="395" customWidth="1"/>
    <col min="10577" max="10577" width="6.140625" style="395" customWidth="1"/>
    <col min="10578" max="10578" width="5.7109375" style="395" customWidth="1"/>
    <col min="10579" max="10579" width="4.140625" style="395" customWidth="1"/>
    <col min="10580" max="10580" width="6.7109375" style="395" customWidth="1"/>
    <col min="10581" max="10581" width="8" style="395" customWidth="1"/>
    <col min="10582" max="10582" width="4.42578125" style="395" customWidth="1"/>
    <col min="10583" max="10583" width="3" style="395" customWidth="1"/>
    <col min="10584" max="10584" width="6" style="395" customWidth="1"/>
    <col min="10585" max="10585" width="5.7109375" style="395" customWidth="1"/>
    <col min="10586" max="10586" width="4.85546875" style="395" customWidth="1"/>
    <col min="10587" max="10587" width="6.42578125" style="395" customWidth="1"/>
    <col min="10588" max="10588" width="8.28515625" style="395" customWidth="1"/>
    <col min="10589" max="10589" width="5.140625" style="395" customWidth="1"/>
    <col min="10590" max="10590" width="7" style="395" customWidth="1"/>
    <col min="10591" max="10591" width="4.7109375" style="395" customWidth="1"/>
    <col min="10592" max="10592" width="3" style="395" customWidth="1"/>
    <col min="10593" max="10593" width="5.85546875" style="395" customWidth="1"/>
    <col min="10594" max="10594" width="5.5703125" style="395" customWidth="1"/>
    <col min="10595" max="10595" width="5.140625" style="395" customWidth="1"/>
    <col min="10596" max="10596" width="6.42578125" style="395" customWidth="1"/>
    <col min="10597" max="10597" width="8.140625" style="395" customWidth="1"/>
    <col min="10598" max="10598" width="4.7109375" style="395" customWidth="1"/>
    <col min="10599" max="10599" width="3" style="395" customWidth="1"/>
    <col min="10600" max="10601" width="6" style="395" customWidth="1"/>
    <col min="10602" max="10602" width="5" style="395" customWidth="1"/>
    <col min="10603" max="10603" width="6.42578125" style="395" customWidth="1"/>
    <col min="10604" max="10604" width="8.42578125" style="395" customWidth="1"/>
    <col min="10605" max="10605" width="5" style="395" customWidth="1"/>
    <col min="10606" max="10606" width="7" style="395" customWidth="1"/>
    <col min="10607" max="10609" width="4.7109375" style="395" customWidth="1"/>
    <col min="10610" max="10610" width="5.5703125" style="395" customWidth="1"/>
    <col min="10611" max="10611" width="4.7109375" style="395" customWidth="1"/>
    <col min="10612" max="10612" width="8.42578125" style="395" customWidth="1"/>
    <col min="10613" max="10614" width="5" style="395" customWidth="1"/>
    <col min="10615" max="10615" width="6.85546875" style="395" customWidth="1"/>
    <col min="10616" max="10616" width="6" style="395" customWidth="1"/>
    <col min="10617" max="10617" width="5" style="395" customWidth="1"/>
    <col min="10618" max="10618" width="6.42578125" style="395" customWidth="1"/>
    <col min="10619" max="10619" width="8.5703125" style="395" customWidth="1"/>
    <col min="10620" max="10620" width="5" style="395" customWidth="1"/>
    <col min="10621" max="10621" width="7" style="395" customWidth="1"/>
    <col min="10622" max="10622" width="6.7109375" style="395" customWidth="1"/>
    <col min="10623" max="10623" width="5.28515625" style="395" customWidth="1"/>
    <col min="10624" max="10627" width="6.7109375" style="395" customWidth="1"/>
    <col min="10628" max="10628" width="9" style="395" customWidth="1"/>
    <col min="10629" max="10630" width="5.7109375" style="395" customWidth="1"/>
    <col min="10631" max="10752" width="9.140625" style="395"/>
    <col min="10753" max="10753" width="5" style="395" customWidth="1"/>
    <col min="10754" max="10754" width="7" style="395" customWidth="1"/>
    <col min="10755" max="10755" width="5.5703125" style="395" customWidth="1"/>
    <col min="10756" max="10756" width="3.28515625" style="395" customWidth="1"/>
    <col min="10757" max="10757" width="7" style="395" customWidth="1"/>
    <col min="10758" max="10759" width="6.5703125" style="395" customWidth="1"/>
    <col min="10760" max="10760" width="8.85546875" style="395" customWidth="1"/>
    <col min="10761" max="10761" width="5.28515625" style="395" customWidth="1"/>
    <col min="10762" max="10762" width="4" style="395" customWidth="1"/>
    <col min="10763" max="10763" width="7" style="395" customWidth="1"/>
    <col min="10764" max="10764" width="6.7109375" style="395" customWidth="1"/>
    <col min="10765" max="10765" width="8.42578125" style="395" customWidth="1"/>
    <col min="10766" max="10766" width="9.42578125" style="395" customWidth="1"/>
    <col min="10767" max="10767" width="5.140625" style="395" customWidth="1"/>
    <col min="10768" max="10768" width="7" style="395" customWidth="1"/>
    <col min="10769" max="10769" width="4.42578125" style="395" customWidth="1"/>
    <col min="10770" max="10770" width="3.42578125" style="395" customWidth="1"/>
    <col min="10771" max="10771" width="6.140625" style="395" customWidth="1"/>
    <col min="10772" max="10772" width="5.5703125" style="395" customWidth="1"/>
    <col min="10773" max="10773" width="5.140625" style="395" customWidth="1"/>
    <col min="10774" max="10774" width="6.7109375" style="395" customWidth="1"/>
    <col min="10775" max="10775" width="8.42578125" style="395" customWidth="1"/>
    <col min="10776" max="10776" width="4.42578125" style="395" customWidth="1"/>
    <col min="10777" max="10777" width="3.28515625" style="395" customWidth="1"/>
    <col min="10778" max="10778" width="6.28515625" style="395" customWidth="1"/>
    <col min="10779" max="10779" width="5.7109375" style="395" customWidth="1"/>
    <col min="10780" max="10780" width="4.42578125" style="395" customWidth="1"/>
    <col min="10781" max="10781" width="6.7109375" style="395" customWidth="1"/>
    <col min="10782" max="10782" width="8.140625" style="395" customWidth="1"/>
    <col min="10783" max="10783" width="5.140625" style="395" customWidth="1"/>
    <col min="10784" max="10784" width="7" style="395" customWidth="1"/>
    <col min="10785" max="10785" width="5" style="395" customWidth="1"/>
    <col min="10786" max="10786" width="2.7109375" style="395" customWidth="1"/>
    <col min="10787" max="10787" width="5.7109375" style="395" customWidth="1"/>
    <col min="10788" max="10788" width="6.140625" style="395" customWidth="1"/>
    <col min="10789" max="10789" width="4.42578125" style="395" customWidth="1"/>
    <col min="10790" max="10790" width="9.85546875" style="395" customWidth="1"/>
    <col min="10791" max="10791" width="5" style="395" customWidth="1"/>
    <col min="10792" max="10792" width="3.140625" style="395" customWidth="1"/>
    <col min="10793" max="10793" width="5.7109375" style="395" customWidth="1"/>
    <col min="10794" max="10794" width="6.7109375" style="395" customWidth="1"/>
    <col min="10795" max="10795" width="5.42578125" style="395" customWidth="1"/>
    <col min="10796" max="10796" width="8.28515625" style="395" customWidth="1"/>
    <col min="10797" max="10797" width="9.85546875" style="395" customWidth="1"/>
    <col min="10798" max="10798" width="5.140625" style="395" customWidth="1"/>
    <col min="10799" max="10799" width="7" style="395" customWidth="1"/>
    <col min="10800" max="10800" width="6.7109375" style="395" customWidth="1"/>
    <col min="10801" max="10801" width="3" style="395" customWidth="1"/>
    <col min="10802" max="10802" width="5.85546875" style="395" customWidth="1"/>
    <col min="10803" max="10803" width="6.140625" style="395" customWidth="1"/>
    <col min="10804" max="10804" width="5.5703125" style="395" customWidth="1"/>
    <col min="10805" max="10805" width="9.28515625" style="395" customWidth="1"/>
    <col min="10806" max="10806" width="5.140625" style="395" customWidth="1"/>
    <col min="10807" max="10807" width="3.140625" style="395" customWidth="1"/>
    <col min="10808" max="10808" width="5.42578125" style="395" customWidth="1"/>
    <col min="10809" max="10809" width="6.140625" style="395" customWidth="1"/>
    <col min="10810" max="10810" width="5.42578125" style="395" customWidth="1"/>
    <col min="10811" max="10811" width="7" style="395" customWidth="1"/>
    <col min="10812" max="10812" width="9.5703125" style="395" customWidth="1"/>
    <col min="10813" max="10813" width="5.140625" style="395" customWidth="1"/>
    <col min="10814" max="10814" width="7" style="395" customWidth="1"/>
    <col min="10815" max="10815" width="4.85546875" style="395" customWidth="1"/>
    <col min="10816" max="10816" width="3.140625" style="395" customWidth="1"/>
    <col min="10817" max="10817" width="5.28515625" style="395" customWidth="1"/>
    <col min="10818" max="10818" width="6" style="395" customWidth="1"/>
    <col min="10819" max="10819" width="5" style="395" customWidth="1"/>
    <col min="10820" max="10820" width="6.140625" style="395" customWidth="1"/>
    <col min="10821" max="10821" width="7.85546875" style="395" customWidth="1"/>
    <col min="10822" max="10822" width="4.7109375" style="395" customWidth="1"/>
    <col min="10823" max="10823" width="3.42578125" style="395" customWidth="1"/>
    <col min="10824" max="10824" width="7.5703125" style="395" customWidth="1"/>
    <col min="10825" max="10825" width="6" style="395" customWidth="1"/>
    <col min="10826" max="10826" width="4.5703125" style="395" customWidth="1"/>
    <col min="10827" max="10827" width="6.140625" style="395" customWidth="1"/>
    <col min="10828" max="10828" width="8.140625" style="395" customWidth="1"/>
    <col min="10829" max="10829" width="5.140625" style="395" customWidth="1"/>
    <col min="10830" max="10830" width="7" style="395" customWidth="1"/>
    <col min="10831" max="10831" width="4.7109375" style="395" customWidth="1"/>
    <col min="10832" max="10832" width="4.42578125" style="395" customWidth="1"/>
    <col min="10833" max="10833" width="6.140625" style="395" customWidth="1"/>
    <col min="10834" max="10834" width="5.7109375" style="395" customWidth="1"/>
    <col min="10835" max="10835" width="4.140625" style="395" customWidth="1"/>
    <col min="10836" max="10836" width="6.7109375" style="395" customWidth="1"/>
    <col min="10837" max="10837" width="8" style="395" customWidth="1"/>
    <col min="10838" max="10838" width="4.42578125" style="395" customWidth="1"/>
    <col min="10839" max="10839" width="3" style="395" customWidth="1"/>
    <col min="10840" max="10840" width="6" style="395" customWidth="1"/>
    <col min="10841" max="10841" width="5.7109375" style="395" customWidth="1"/>
    <col min="10842" max="10842" width="4.85546875" style="395" customWidth="1"/>
    <col min="10843" max="10843" width="6.42578125" style="395" customWidth="1"/>
    <col min="10844" max="10844" width="8.28515625" style="395" customWidth="1"/>
    <col min="10845" max="10845" width="5.140625" style="395" customWidth="1"/>
    <col min="10846" max="10846" width="7" style="395" customWidth="1"/>
    <col min="10847" max="10847" width="4.7109375" style="395" customWidth="1"/>
    <col min="10848" max="10848" width="3" style="395" customWidth="1"/>
    <col min="10849" max="10849" width="5.85546875" style="395" customWidth="1"/>
    <col min="10850" max="10850" width="5.5703125" style="395" customWidth="1"/>
    <col min="10851" max="10851" width="5.140625" style="395" customWidth="1"/>
    <col min="10852" max="10852" width="6.42578125" style="395" customWidth="1"/>
    <col min="10853" max="10853" width="8.140625" style="395" customWidth="1"/>
    <col min="10854" max="10854" width="4.7109375" style="395" customWidth="1"/>
    <col min="10855" max="10855" width="3" style="395" customWidth="1"/>
    <col min="10856" max="10857" width="6" style="395" customWidth="1"/>
    <col min="10858" max="10858" width="5" style="395" customWidth="1"/>
    <col min="10859" max="10859" width="6.42578125" style="395" customWidth="1"/>
    <col min="10860" max="10860" width="8.42578125" style="395" customWidth="1"/>
    <col min="10861" max="10861" width="5" style="395" customWidth="1"/>
    <col min="10862" max="10862" width="7" style="395" customWidth="1"/>
    <col min="10863" max="10865" width="4.7109375" style="395" customWidth="1"/>
    <col min="10866" max="10866" width="5.5703125" style="395" customWidth="1"/>
    <col min="10867" max="10867" width="4.7109375" style="395" customWidth="1"/>
    <col min="10868" max="10868" width="8.42578125" style="395" customWidth="1"/>
    <col min="10869" max="10870" width="5" style="395" customWidth="1"/>
    <col min="10871" max="10871" width="6.85546875" style="395" customWidth="1"/>
    <col min="10872" max="10872" width="6" style="395" customWidth="1"/>
    <col min="10873" max="10873" width="5" style="395" customWidth="1"/>
    <col min="10874" max="10874" width="6.42578125" style="395" customWidth="1"/>
    <col min="10875" max="10875" width="8.5703125" style="395" customWidth="1"/>
    <col min="10876" max="10876" width="5" style="395" customWidth="1"/>
    <col min="10877" max="10877" width="7" style="395" customWidth="1"/>
    <col min="10878" max="10878" width="6.7109375" style="395" customWidth="1"/>
    <col min="10879" max="10879" width="5.28515625" style="395" customWidth="1"/>
    <col min="10880" max="10883" width="6.7109375" style="395" customWidth="1"/>
    <col min="10884" max="10884" width="9" style="395" customWidth="1"/>
    <col min="10885" max="10886" width="5.7109375" style="395" customWidth="1"/>
    <col min="10887" max="11008" width="9.140625" style="395"/>
    <col min="11009" max="11009" width="5" style="395" customWidth="1"/>
    <col min="11010" max="11010" width="7" style="395" customWidth="1"/>
    <col min="11011" max="11011" width="5.5703125" style="395" customWidth="1"/>
    <col min="11012" max="11012" width="3.28515625" style="395" customWidth="1"/>
    <col min="11013" max="11013" width="7" style="395" customWidth="1"/>
    <col min="11014" max="11015" width="6.5703125" style="395" customWidth="1"/>
    <col min="11016" max="11016" width="8.85546875" style="395" customWidth="1"/>
    <col min="11017" max="11017" width="5.28515625" style="395" customWidth="1"/>
    <col min="11018" max="11018" width="4" style="395" customWidth="1"/>
    <col min="11019" max="11019" width="7" style="395" customWidth="1"/>
    <col min="11020" max="11020" width="6.7109375" style="395" customWidth="1"/>
    <col min="11021" max="11021" width="8.42578125" style="395" customWidth="1"/>
    <col min="11022" max="11022" width="9.42578125" style="395" customWidth="1"/>
    <col min="11023" max="11023" width="5.140625" style="395" customWidth="1"/>
    <col min="11024" max="11024" width="7" style="395" customWidth="1"/>
    <col min="11025" max="11025" width="4.42578125" style="395" customWidth="1"/>
    <col min="11026" max="11026" width="3.42578125" style="395" customWidth="1"/>
    <col min="11027" max="11027" width="6.140625" style="395" customWidth="1"/>
    <col min="11028" max="11028" width="5.5703125" style="395" customWidth="1"/>
    <col min="11029" max="11029" width="5.140625" style="395" customWidth="1"/>
    <col min="11030" max="11030" width="6.7109375" style="395" customWidth="1"/>
    <col min="11031" max="11031" width="8.42578125" style="395" customWidth="1"/>
    <col min="11032" max="11032" width="4.42578125" style="395" customWidth="1"/>
    <col min="11033" max="11033" width="3.28515625" style="395" customWidth="1"/>
    <col min="11034" max="11034" width="6.28515625" style="395" customWidth="1"/>
    <col min="11035" max="11035" width="5.7109375" style="395" customWidth="1"/>
    <col min="11036" max="11036" width="4.42578125" style="395" customWidth="1"/>
    <col min="11037" max="11037" width="6.7109375" style="395" customWidth="1"/>
    <col min="11038" max="11038" width="8.140625" style="395" customWidth="1"/>
    <col min="11039" max="11039" width="5.140625" style="395" customWidth="1"/>
    <col min="11040" max="11040" width="7" style="395" customWidth="1"/>
    <col min="11041" max="11041" width="5" style="395" customWidth="1"/>
    <col min="11042" max="11042" width="2.7109375" style="395" customWidth="1"/>
    <col min="11043" max="11043" width="5.7109375" style="395" customWidth="1"/>
    <col min="11044" max="11044" width="6.140625" style="395" customWidth="1"/>
    <col min="11045" max="11045" width="4.42578125" style="395" customWidth="1"/>
    <col min="11046" max="11046" width="9.85546875" style="395" customWidth="1"/>
    <col min="11047" max="11047" width="5" style="395" customWidth="1"/>
    <col min="11048" max="11048" width="3.140625" style="395" customWidth="1"/>
    <col min="11049" max="11049" width="5.7109375" style="395" customWidth="1"/>
    <col min="11050" max="11050" width="6.7109375" style="395" customWidth="1"/>
    <col min="11051" max="11051" width="5.42578125" style="395" customWidth="1"/>
    <col min="11052" max="11052" width="8.28515625" style="395" customWidth="1"/>
    <col min="11053" max="11053" width="9.85546875" style="395" customWidth="1"/>
    <col min="11054" max="11054" width="5.140625" style="395" customWidth="1"/>
    <col min="11055" max="11055" width="7" style="395" customWidth="1"/>
    <col min="11056" max="11056" width="6.7109375" style="395" customWidth="1"/>
    <col min="11057" max="11057" width="3" style="395" customWidth="1"/>
    <col min="11058" max="11058" width="5.85546875" style="395" customWidth="1"/>
    <col min="11059" max="11059" width="6.140625" style="395" customWidth="1"/>
    <col min="11060" max="11060" width="5.5703125" style="395" customWidth="1"/>
    <col min="11061" max="11061" width="9.28515625" style="395" customWidth="1"/>
    <col min="11062" max="11062" width="5.140625" style="395" customWidth="1"/>
    <col min="11063" max="11063" width="3.140625" style="395" customWidth="1"/>
    <col min="11064" max="11064" width="5.42578125" style="395" customWidth="1"/>
    <col min="11065" max="11065" width="6.140625" style="395" customWidth="1"/>
    <col min="11066" max="11066" width="5.42578125" style="395" customWidth="1"/>
    <col min="11067" max="11067" width="7" style="395" customWidth="1"/>
    <col min="11068" max="11068" width="9.5703125" style="395" customWidth="1"/>
    <col min="11069" max="11069" width="5.140625" style="395" customWidth="1"/>
    <col min="11070" max="11070" width="7" style="395" customWidth="1"/>
    <col min="11071" max="11071" width="4.85546875" style="395" customWidth="1"/>
    <col min="11072" max="11072" width="3.140625" style="395" customWidth="1"/>
    <col min="11073" max="11073" width="5.28515625" style="395" customWidth="1"/>
    <col min="11074" max="11074" width="6" style="395" customWidth="1"/>
    <col min="11075" max="11075" width="5" style="395" customWidth="1"/>
    <col min="11076" max="11076" width="6.140625" style="395" customWidth="1"/>
    <col min="11077" max="11077" width="7.85546875" style="395" customWidth="1"/>
    <col min="11078" max="11078" width="4.7109375" style="395" customWidth="1"/>
    <col min="11079" max="11079" width="3.42578125" style="395" customWidth="1"/>
    <col min="11080" max="11080" width="7.5703125" style="395" customWidth="1"/>
    <col min="11081" max="11081" width="6" style="395" customWidth="1"/>
    <col min="11082" max="11082" width="4.5703125" style="395" customWidth="1"/>
    <col min="11083" max="11083" width="6.140625" style="395" customWidth="1"/>
    <col min="11084" max="11084" width="8.140625" style="395" customWidth="1"/>
    <col min="11085" max="11085" width="5.140625" style="395" customWidth="1"/>
    <col min="11086" max="11086" width="7" style="395" customWidth="1"/>
    <col min="11087" max="11087" width="4.7109375" style="395" customWidth="1"/>
    <col min="11088" max="11088" width="4.42578125" style="395" customWidth="1"/>
    <col min="11089" max="11089" width="6.140625" style="395" customWidth="1"/>
    <col min="11090" max="11090" width="5.7109375" style="395" customWidth="1"/>
    <col min="11091" max="11091" width="4.140625" style="395" customWidth="1"/>
    <col min="11092" max="11092" width="6.7109375" style="395" customWidth="1"/>
    <col min="11093" max="11093" width="8" style="395" customWidth="1"/>
    <col min="11094" max="11094" width="4.42578125" style="395" customWidth="1"/>
    <col min="11095" max="11095" width="3" style="395" customWidth="1"/>
    <col min="11096" max="11096" width="6" style="395" customWidth="1"/>
    <col min="11097" max="11097" width="5.7109375" style="395" customWidth="1"/>
    <col min="11098" max="11098" width="4.85546875" style="395" customWidth="1"/>
    <col min="11099" max="11099" width="6.42578125" style="395" customWidth="1"/>
    <col min="11100" max="11100" width="8.28515625" style="395" customWidth="1"/>
    <col min="11101" max="11101" width="5.140625" style="395" customWidth="1"/>
    <col min="11102" max="11102" width="7" style="395" customWidth="1"/>
    <col min="11103" max="11103" width="4.7109375" style="395" customWidth="1"/>
    <col min="11104" max="11104" width="3" style="395" customWidth="1"/>
    <col min="11105" max="11105" width="5.85546875" style="395" customWidth="1"/>
    <col min="11106" max="11106" width="5.5703125" style="395" customWidth="1"/>
    <col min="11107" max="11107" width="5.140625" style="395" customWidth="1"/>
    <col min="11108" max="11108" width="6.42578125" style="395" customWidth="1"/>
    <col min="11109" max="11109" width="8.140625" style="395" customWidth="1"/>
    <col min="11110" max="11110" width="4.7109375" style="395" customWidth="1"/>
    <col min="11111" max="11111" width="3" style="395" customWidth="1"/>
    <col min="11112" max="11113" width="6" style="395" customWidth="1"/>
    <col min="11114" max="11114" width="5" style="395" customWidth="1"/>
    <col min="11115" max="11115" width="6.42578125" style="395" customWidth="1"/>
    <col min="11116" max="11116" width="8.42578125" style="395" customWidth="1"/>
    <col min="11117" max="11117" width="5" style="395" customWidth="1"/>
    <col min="11118" max="11118" width="7" style="395" customWidth="1"/>
    <col min="11119" max="11121" width="4.7109375" style="395" customWidth="1"/>
    <col min="11122" max="11122" width="5.5703125" style="395" customWidth="1"/>
    <col min="11123" max="11123" width="4.7109375" style="395" customWidth="1"/>
    <col min="11124" max="11124" width="8.42578125" style="395" customWidth="1"/>
    <col min="11125" max="11126" width="5" style="395" customWidth="1"/>
    <col min="11127" max="11127" width="6.85546875" style="395" customWidth="1"/>
    <col min="11128" max="11128" width="6" style="395" customWidth="1"/>
    <col min="11129" max="11129" width="5" style="395" customWidth="1"/>
    <col min="11130" max="11130" width="6.42578125" style="395" customWidth="1"/>
    <col min="11131" max="11131" width="8.5703125" style="395" customWidth="1"/>
    <col min="11132" max="11132" width="5" style="395" customWidth="1"/>
    <col min="11133" max="11133" width="7" style="395" customWidth="1"/>
    <col min="11134" max="11134" width="6.7109375" style="395" customWidth="1"/>
    <col min="11135" max="11135" width="5.28515625" style="395" customWidth="1"/>
    <col min="11136" max="11139" width="6.7109375" style="395" customWidth="1"/>
    <col min="11140" max="11140" width="9" style="395" customWidth="1"/>
    <col min="11141" max="11142" width="5.7109375" style="395" customWidth="1"/>
    <col min="11143" max="11264" width="9.140625" style="395"/>
    <col min="11265" max="11265" width="5" style="395" customWidth="1"/>
    <col min="11266" max="11266" width="7" style="395" customWidth="1"/>
    <col min="11267" max="11267" width="5.5703125" style="395" customWidth="1"/>
    <col min="11268" max="11268" width="3.28515625" style="395" customWidth="1"/>
    <col min="11269" max="11269" width="7" style="395" customWidth="1"/>
    <col min="11270" max="11271" width="6.5703125" style="395" customWidth="1"/>
    <col min="11272" max="11272" width="8.85546875" style="395" customWidth="1"/>
    <col min="11273" max="11273" width="5.28515625" style="395" customWidth="1"/>
    <col min="11274" max="11274" width="4" style="395" customWidth="1"/>
    <col min="11275" max="11275" width="7" style="395" customWidth="1"/>
    <col min="11276" max="11276" width="6.7109375" style="395" customWidth="1"/>
    <col min="11277" max="11277" width="8.42578125" style="395" customWidth="1"/>
    <col min="11278" max="11278" width="9.42578125" style="395" customWidth="1"/>
    <col min="11279" max="11279" width="5.140625" style="395" customWidth="1"/>
    <col min="11280" max="11280" width="7" style="395" customWidth="1"/>
    <col min="11281" max="11281" width="4.42578125" style="395" customWidth="1"/>
    <col min="11282" max="11282" width="3.42578125" style="395" customWidth="1"/>
    <col min="11283" max="11283" width="6.140625" style="395" customWidth="1"/>
    <col min="11284" max="11284" width="5.5703125" style="395" customWidth="1"/>
    <col min="11285" max="11285" width="5.140625" style="395" customWidth="1"/>
    <col min="11286" max="11286" width="6.7109375" style="395" customWidth="1"/>
    <col min="11287" max="11287" width="8.42578125" style="395" customWidth="1"/>
    <col min="11288" max="11288" width="4.42578125" style="395" customWidth="1"/>
    <col min="11289" max="11289" width="3.28515625" style="395" customWidth="1"/>
    <col min="11290" max="11290" width="6.28515625" style="395" customWidth="1"/>
    <col min="11291" max="11291" width="5.7109375" style="395" customWidth="1"/>
    <col min="11292" max="11292" width="4.42578125" style="395" customWidth="1"/>
    <col min="11293" max="11293" width="6.7109375" style="395" customWidth="1"/>
    <col min="11294" max="11294" width="8.140625" style="395" customWidth="1"/>
    <col min="11295" max="11295" width="5.140625" style="395" customWidth="1"/>
    <col min="11296" max="11296" width="7" style="395" customWidth="1"/>
    <col min="11297" max="11297" width="5" style="395" customWidth="1"/>
    <col min="11298" max="11298" width="2.7109375" style="395" customWidth="1"/>
    <col min="11299" max="11299" width="5.7109375" style="395" customWidth="1"/>
    <col min="11300" max="11300" width="6.140625" style="395" customWidth="1"/>
    <col min="11301" max="11301" width="4.42578125" style="395" customWidth="1"/>
    <col min="11302" max="11302" width="9.85546875" style="395" customWidth="1"/>
    <col min="11303" max="11303" width="5" style="395" customWidth="1"/>
    <col min="11304" max="11304" width="3.140625" style="395" customWidth="1"/>
    <col min="11305" max="11305" width="5.7109375" style="395" customWidth="1"/>
    <col min="11306" max="11306" width="6.7109375" style="395" customWidth="1"/>
    <col min="11307" max="11307" width="5.42578125" style="395" customWidth="1"/>
    <col min="11308" max="11308" width="8.28515625" style="395" customWidth="1"/>
    <col min="11309" max="11309" width="9.85546875" style="395" customWidth="1"/>
    <col min="11310" max="11310" width="5.140625" style="395" customWidth="1"/>
    <col min="11311" max="11311" width="7" style="395" customWidth="1"/>
    <col min="11312" max="11312" width="6.7109375" style="395" customWidth="1"/>
    <col min="11313" max="11313" width="3" style="395" customWidth="1"/>
    <col min="11314" max="11314" width="5.85546875" style="395" customWidth="1"/>
    <col min="11315" max="11315" width="6.140625" style="395" customWidth="1"/>
    <col min="11316" max="11316" width="5.5703125" style="395" customWidth="1"/>
    <col min="11317" max="11317" width="9.28515625" style="395" customWidth="1"/>
    <col min="11318" max="11318" width="5.140625" style="395" customWidth="1"/>
    <col min="11319" max="11319" width="3.140625" style="395" customWidth="1"/>
    <col min="11320" max="11320" width="5.42578125" style="395" customWidth="1"/>
    <col min="11321" max="11321" width="6.140625" style="395" customWidth="1"/>
    <col min="11322" max="11322" width="5.42578125" style="395" customWidth="1"/>
    <col min="11323" max="11323" width="7" style="395" customWidth="1"/>
    <col min="11324" max="11324" width="9.5703125" style="395" customWidth="1"/>
    <col min="11325" max="11325" width="5.140625" style="395" customWidth="1"/>
    <col min="11326" max="11326" width="7" style="395" customWidth="1"/>
    <col min="11327" max="11327" width="4.85546875" style="395" customWidth="1"/>
    <col min="11328" max="11328" width="3.140625" style="395" customWidth="1"/>
    <col min="11329" max="11329" width="5.28515625" style="395" customWidth="1"/>
    <col min="11330" max="11330" width="6" style="395" customWidth="1"/>
    <col min="11331" max="11331" width="5" style="395" customWidth="1"/>
    <col min="11332" max="11332" width="6.140625" style="395" customWidth="1"/>
    <col min="11333" max="11333" width="7.85546875" style="395" customWidth="1"/>
    <col min="11334" max="11334" width="4.7109375" style="395" customWidth="1"/>
    <col min="11335" max="11335" width="3.42578125" style="395" customWidth="1"/>
    <col min="11336" max="11336" width="7.5703125" style="395" customWidth="1"/>
    <col min="11337" max="11337" width="6" style="395" customWidth="1"/>
    <col min="11338" max="11338" width="4.5703125" style="395" customWidth="1"/>
    <col min="11339" max="11339" width="6.140625" style="395" customWidth="1"/>
    <col min="11340" max="11340" width="8.140625" style="395" customWidth="1"/>
    <col min="11341" max="11341" width="5.140625" style="395" customWidth="1"/>
    <col min="11342" max="11342" width="7" style="395" customWidth="1"/>
    <col min="11343" max="11343" width="4.7109375" style="395" customWidth="1"/>
    <col min="11344" max="11344" width="4.42578125" style="395" customWidth="1"/>
    <col min="11345" max="11345" width="6.140625" style="395" customWidth="1"/>
    <col min="11346" max="11346" width="5.7109375" style="395" customWidth="1"/>
    <col min="11347" max="11347" width="4.140625" style="395" customWidth="1"/>
    <col min="11348" max="11348" width="6.7109375" style="395" customWidth="1"/>
    <col min="11349" max="11349" width="8" style="395" customWidth="1"/>
    <col min="11350" max="11350" width="4.42578125" style="395" customWidth="1"/>
    <col min="11351" max="11351" width="3" style="395" customWidth="1"/>
    <col min="11352" max="11352" width="6" style="395" customWidth="1"/>
    <col min="11353" max="11353" width="5.7109375" style="395" customWidth="1"/>
    <col min="11354" max="11354" width="4.85546875" style="395" customWidth="1"/>
    <col min="11355" max="11355" width="6.42578125" style="395" customWidth="1"/>
    <col min="11356" max="11356" width="8.28515625" style="395" customWidth="1"/>
    <col min="11357" max="11357" width="5.140625" style="395" customWidth="1"/>
    <col min="11358" max="11358" width="7" style="395" customWidth="1"/>
    <col min="11359" max="11359" width="4.7109375" style="395" customWidth="1"/>
    <col min="11360" max="11360" width="3" style="395" customWidth="1"/>
    <col min="11361" max="11361" width="5.85546875" style="395" customWidth="1"/>
    <col min="11362" max="11362" width="5.5703125" style="395" customWidth="1"/>
    <col min="11363" max="11363" width="5.140625" style="395" customWidth="1"/>
    <col min="11364" max="11364" width="6.42578125" style="395" customWidth="1"/>
    <col min="11365" max="11365" width="8.140625" style="395" customWidth="1"/>
    <col min="11366" max="11366" width="4.7109375" style="395" customWidth="1"/>
    <col min="11367" max="11367" width="3" style="395" customWidth="1"/>
    <col min="11368" max="11369" width="6" style="395" customWidth="1"/>
    <col min="11370" max="11370" width="5" style="395" customWidth="1"/>
    <col min="11371" max="11371" width="6.42578125" style="395" customWidth="1"/>
    <col min="11372" max="11372" width="8.42578125" style="395" customWidth="1"/>
    <col min="11373" max="11373" width="5" style="395" customWidth="1"/>
    <col min="11374" max="11374" width="7" style="395" customWidth="1"/>
    <col min="11375" max="11377" width="4.7109375" style="395" customWidth="1"/>
    <col min="11378" max="11378" width="5.5703125" style="395" customWidth="1"/>
    <col min="11379" max="11379" width="4.7109375" style="395" customWidth="1"/>
    <col min="11380" max="11380" width="8.42578125" style="395" customWidth="1"/>
    <col min="11381" max="11382" width="5" style="395" customWidth="1"/>
    <col min="11383" max="11383" width="6.85546875" style="395" customWidth="1"/>
    <col min="11384" max="11384" width="6" style="395" customWidth="1"/>
    <col min="11385" max="11385" width="5" style="395" customWidth="1"/>
    <col min="11386" max="11386" width="6.42578125" style="395" customWidth="1"/>
    <col min="11387" max="11387" width="8.5703125" style="395" customWidth="1"/>
    <col min="11388" max="11388" width="5" style="395" customWidth="1"/>
    <col min="11389" max="11389" width="7" style="395" customWidth="1"/>
    <col min="11390" max="11390" width="6.7109375" style="395" customWidth="1"/>
    <col min="11391" max="11391" width="5.28515625" style="395" customWidth="1"/>
    <col min="11392" max="11395" width="6.7109375" style="395" customWidth="1"/>
    <col min="11396" max="11396" width="9" style="395" customWidth="1"/>
    <col min="11397" max="11398" width="5.7109375" style="395" customWidth="1"/>
    <col min="11399" max="11520" width="9.140625" style="395"/>
    <col min="11521" max="11521" width="5" style="395" customWidth="1"/>
    <col min="11522" max="11522" width="7" style="395" customWidth="1"/>
    <col min="11523" max="11523" width="5.5703125" style="395" customWidth="1"/>
    <col min="11524" max="11524" width="3.28515625" style="395" customWidth="1"/>
    <col min="11525" max="11525" width="7" style="395" customWidth="1"/>
    <col min="11526" max="11527" width="6.5703125" style="395" customWidth="1"/>
    <col min="11528" max="11528" width="8.85546875" style="395" customWidth="1"/>
    <col min="11529" max="11529" width="5.28515625" style="395" customWidth="1"/>
    <col min="11530" max="11530" width="4" style="395" customWidth="1"/>
    <col min="11531" max="11531" width="7" style="395" customWidth="1"/>
    <col min="11532" max="11532" width="6.7109375" style="395" customWidth="1"/>
    <col min="11533" max="11533" width="8.42578125" style="395" customWidth="1"/>
    <col min="11534" max="11534" width="9.42578125" style="395" customWidth="1"/>
    <col min="11535" max="11535" width="5.140625" style="395" customWidth="1"/>
    <col min="11536" max="11536" width="7" style="395" customWidth="1"/>
    <col min="11537" max="11537" width="4.42578125" style="395" customWidth="1"/>
    <col min="11538" max="11538" width="3.42578125" style="395" customWidth="1"/>
    <col min="11539" max="11539" width="6.140625" style="395" customWidth="1"/>
    <col min="11540" max="11540" width="5.5703125" style="395" customWidth="1"/>
    <col min="11541" max="11541" width="5.140625" style="395" customWidth="1"/>
    <col min="11542" max="11542" width="6.7109375" style="395" customWidth="1"/>
    <col min="11543" max="11543" width="8.42578125" style="395" customWidth="1"/>
    <col min="11544" max="11544" width="4.42578125" style="395" customWidth="1"/>
    <col min="11545" max="11545" width="3.28515625" style="395" customWidth="1"/>
    <col min="11546" max="11546" width="6.28515625" style="395" customWidth="1"/>
    <col min="11547" max="11547" width="5.7109375" style="395" customWidth="1"/>
    <col min="11548" max="11548" width="4.42578125" style="395" customWidth="1"/>
    <col min="11549" max="11549" width="6.7109375" style="395" customWidth="1"/>
    <col min="11550" max="11550" width="8.140625" style="395" customWidth="1"/>
    <col min="11551" max="11551" width="5.140625" style="395" customWidth="1"/>
    <col min="11552" max="11552" width="7" style="395" customWidth="1"/>
    <col min="11553" max="11553" width="5" style="395" customWidth="1"/>
    <col min="11554" max="11554" width="2.7109375" style="395" customWidth="1"/>
    <col min="11555" max="11555" width="5.7109375" style="395" customWidth="1"/>
    <col min="11556" max="11556" width="6.140625" style="395" customWidth="1"/>
    <col min="11557" max="11557" width="4.42578125" style="395" customWidth="1"/>
    <col min="11558" max="11558" width="9.85546875" style="395" customWidth="1"/>
    <col min="11559" max="11559" width="5" style="395" customWidth="1"/>
    <col min="11560" max="11560" width="3.140625" style="395" customWidth="1"/>
    <col min="11561" max="11561" width="5.7109375" style="395" customWidth="1"/>
    <col min="11562" max="11562" width="6.7109375" style="395" customWidth="1"/>
    <col min="11563" max="11563" width="5.42578125" style="395" customWidth="1"/>
    <col min="11564" max="11564" width="8.28515625" style="395" customWidth="1"/>
    <col min="11565" max="11565" width="9.85546875" style="395" customWidth="1"/>
    <col min="11566" max="11566" width="5.140625" style="395" customWidth="1"/>
    <col min="11567" max="11567" width="7" style="395" customWidth="1"/>
    <col min="11568" max="11568" width="6.7109375" style="395" customWidth="1"/>
    <col min="11569" max="11569" width="3" style="395" customWidth="1"/>
    <col min="11570" max="11570" width="5.85546875" style="395" customWidth="1"/>
    <col min="11571" max="11571" width="6.140625" style="395" customWidth="1"/>
    <col min="11572" max="11572" width="5.5703125" style="395" customWidth="1"/>
    <col min="11573" max="11573" width="9.28515625" style="395" customWidth="1"/>
    <col min="11574" max="11574" width="5.140625" style="395" customWidth="1"/>
    <col min="11575" max="11575" width="3.140625" style="395" customWidth="1"/>
    <col min="11576" max="11576" width="5.42578125" style="395" customWidth="1"/>
    <col min="11577" max="11577" width="6.140625" style="395" customWidth="1"/>
    <col min="11578" max="11578" width="5.42578125" style="395" customWidth="1"/>
    <col min="11579" max="11579" width="7" style="395" customWidth="1"/>
    <col min="11580" max="11580" width="9.5703125" style="395" customWidth="1"/>
    <col min="11581" max="11581" width="5.140625" style="395" customWidth="1"/>
    <col min="11582" max="11582" width="7" style="395" customWidth="1"/>
    <col min="11583" max="11583" width="4.85546875" style="395" customWidth="1"/>
    <col min="11584" max="11584" width="3.140625" style="395" customWidth="1"/>
    <col min="11585" max="11585" width="5.28515625" style="395" customWidth="1"/>
    <col min="11586" max="11586" width="6" style="395" customWidth="1"/>
    <col min="11587" max="11587" width="5" style="395" customWidth="1"/>
    <col min="11588" max="11588" width="6.140625" style="395" customWidth="1"/>
    <col min="11589" max="11589" width="7.85546875" style="395" customWidth="1"/>
    <col min="11590" max="11590" width="4.7109375" style="395" customWidth="1"/>
    <col min="11591" max="11591" width="3.42578125" style="395" customWidth="1"/>
    <col min="11592" max="11592" width="7.5703125" style="395" customWidth="1"/>
    <col min="11593" max="11593" width="6" style="395" customWidth="1"/>
    <col min="11594" max="11594" width="4.5703125" style="395" customWidth="1"/>
    <col min="11595" max="11595" width="6.140625" style="395" customWidth="1"/>
    <col min="11596" max="11596" width="8.140625" style="395" customWidth="1"/>
    <col min="11597" max="11597" width="5.140625" style="395" customWidth="1"/>
    <col min="11598" max="11598" width="7" style="395" customWidth="1"/>
    <col min="11599" max="11599" width="4.7109375" style="395" customWidth="1"/>
    <col min="11600" max="11600" width="4.42578125" style="395" customWidth="1"/>
    <col min="11601" max="11601" width="6.140625" style="395" customWidth="1"/>
    <col min="11602" max="11602" width="5.7109375" style="395" customWidth="1"/>
    <col min="11603" max="11603" width="4.140625" style="395" customWidth="1"/>
    <col min="11604" max="11604" width="6.7109375" style="395" customWidth="1"/>
    <col min="11605" max="11605" width="8" style="395" customWidth="1"/>
    <col min="11606" max="11606" width="4.42578125" style="395" customWidth="1"/>
    <col min="11607" max="11607" width="3" style="395" customWidth="1"/>
    <col min="11608" max="11608" width="6" style="395" customWidth="1"/>
    <col min="11609" max="11609" width="5.7109375" style="395" customWidth="1"/>
    <col min="11610" max="11610" width="4.85546875" style="395" customWidth="1"/>
    <col min="11611" max="11611" width="6.42578125" style="395" customWidth="1"/>
    <col min="11612" max="11612" width="8.28515625" style="395" customWidth="1"/>
    <col min="11613" max="11613" width="5.140625" style="395" customWidth="1"/>
    <col min="11614" max="11614" width="7" style="395" customWidth="1"/>
    <col min="11615" max="11615" width="4.7109375" style="395" customWidth="1"/>
    <col min="11616" max="11616" width="3" style="395" customWidth="1"/>
    <col min="11617" max="11617" width="5.85546875" style="395" customWidth="1"/>
    <col min="11618" max="11618" width="5.5703125" style="395" customWidth="1"/>
    <col min="11619" max="11619" width="5.140625" style="395" customWidth="1"/>
    <col min="11620" max="11620" width="6.42578125" style="395" customWidth="1"/>
    <col min="11621" max="11621" width="8.140625" style="395" customWidth="1"/>
    <col min="11622" max="11622" width="4.7109375" style="395" customWidth="1"/>
    <col min="11623" max="11623" width="3" style="395" customWidth="1"/>
    <col min="11624" max="11625" width="6" style="395" customWidth="1"/>
    <col min="11626" max="11626" width="5" style="395" customWidth="1"/>
    <col min="11627" max="11627" width="6.42578125" style="395" customWidth="1"/>
    <col min="11628" max="11628" width="8.42578125" style="395" customWidth="1"/>
    <col min="11629" max="11629" width="5" style="395" customWidth="1"/>
    <col min="11630" max="11630" width="7" style="395" customWidth="1"/>
    <col min="11631" max="11633" width="4.7109375" style="395" customWidth="1"/>
    <col min="11634" max="11634" width="5.5703125" style="395" customWidth="1"/>
    <col min="11635" max="11635" width="4.7109375" style="395" customWidth="1"/>
    <col min="11636" max="11636" width="8.42578125" style="395" customWidth="1"/>
    <col min="11637" max="11638" width="5" style="395" customWidth="1"/>
    <col min="11639" max="11639" width="6.85546875" style="395" customWidth="1"/>
    <col min="11640" max="11640" width="6" style="395" customWidth="1"/>
    <col min="11641" max="11641" width="5" style="395" customWidth="1"/>
    <col min="11642" max="11642" width="6.42578125" style="395" customWidth="1"/>
    <col min="11643" max="11643" width="8.5703125" style="395" customWidth="1"/>
    <col min="11644" max="11644" width="5" style="395" customWidth="1"/>
    <col min="11645" max="11645" width="7" style="395" customWidth="1"/>
    <col min="11646" max="11646" width="6.7109375" style="395" customWidth="1"/>
    <col min="11647" max="11647" width="5.28515625" style="395" customWidth="1"/>
    <col min="11648" max="11651" width="6.7109375" style="395" customWidth="1"/>
    <col min="11652" max="11652" width="9" style="395" customWidth="1"/>
    <col min="11653" max="11654" width="5.7109375" style="395" customWidth="1"/>
    <col min="11655" max="11776" width="9.140625" style="395"/>
    <col min="11777" max="11777" width="5" style="395" customWidth="1"/>
    <col min="11778" max="11778" width="7" style="395" customWidth="1"/>
    <col min="11779" max="11779" width="5.5703125" style="395" customWidth="1"/>
    <col min="11780" max="11780" width="3.28515625" style="395" customWidth="1"/>
    <col min="11781" max="11781" width="7" style="395" customWidth="1"/>
    <col min="11782" max="11783" width="6.5703125" style="395" customWidth="1"/>
    <col min="11784" max="11784" width="8.85546875" style="395" customWidth="1"/>
    <col min="11785" max="11785" width="5.28515625" style="395" customWidth="1"/>
    <col min="11786" max="11786" width="4" style="395" customWidth="1"/>
    <col min="11787" max="11787" width="7" style="395" customWidth="1"/>
    <col min="11788" max="11788" width="6.7109375" style="395" customWidth="1"/>
    <col min="11789" max="11789" width="8.42578125" style="395" customWidth="1"/>
    <col min="11790" max="11790" width="9.42578125" style="395" customWidth="1"/>
    <col min="11791" max="11791" width="5.140625" style="395" customWidth="1"/>
    <col min="11792" max="11792" width="7" style="395" customWidth="1"/>
    <col min="11793" max="11793" width="4.42578125" style="395" customWidth="1"/>
    <col min="11794" max="11794" width="3.42578125" style="395" customWidth="1"/>
    <col min="11795" max="11795" width="6.140625" style="395" customWidth="1"/>
    <col min="11796" max="11796" width="5.5703125" style="395" customWidth="1"/>
    <col min="11797" max="11797" width="5.140625" style="395" customWidth="1"/>
    <col min="11798" max="11798" width="6.7109375" style="395" customWidth="1"/>
    <col min="11799" max="11799" width="8.42578125" style="395" customWidth="1"/>
    <col min="11800" max="11800" width="4.42578125" style="395" customWidth="1"/>
    <col min="11801" max="11801" width="3.28515625" style="395" customWidth="1"/>
    <col min="11802" max="11802" width="6.28515625" style="395" customWidth="1"/>
    <col min="11803" max="11803" width="5.7109375" style="395" customWidth="1"/>
    <col min="11804" max="11804" width="4.42578125" style="395" customWidth="1"/>
    <col min="11805" max="11805" width="6.7109375" style="395" customWidth="1"/>
    <col min="11806" max="11806" width="8.140625" style="395" customWidth="1"/>
    <col min="11807" max="11807" width="5.140625" style="395" customWidth="1"/>
    <col min="11808" max="11808" width="7" style="395" customWidth="1"/>
    <col min="11809" max="11809" width="5" style="395" customWidth="1"/>
    <col min="11810" max="11810" width="2.7109375" style="395" customWidth="1"/>
    <col min="11811" max="11811" width="5.7109375" style="395" customWidth="1"/>
    <col min="11812" max="11812" width="6.140625" style="395" customWidth="1"/>
    <col min="11813" max="11813" width="4.42578125" style="395" customWidth="1"/>
    <col min="11814" max="11814" width="9.85546875" style="395" customWidth="1"/>
    <col min="11815" max="11815" width="5" style="395" customWidth="1"/>
    <col min="11816" max="11816" width="3.140625" style="395" customWidth="1"/>
    <col min="11817" max="11817" width="5.7109375" style="395" customWidth="1"/>
    <col min="11818" max="11818" width="6.7109375" style="395" customWidth="1"/>
    <col min="11819" max="11819" width="5.42578125" style="395" customWidth="1"/>
    <col min="11820" max="11820" width="8.28515625" style="395" customWidth="1"/>
    <col min="11821" max="11821" width="9.85546875" style="395" customWidth="1"/>
    <col min="11822" max="11822" width="5.140625" style="395" customWidth="1"/>
    <col min="11823" max="11823" width="7" style="395" customWidth="1"/>
    <col min="11824" max="11824" width="6.7109375" style="395" customWidth="1"/>
    <col min="11825" max="11825" width="3" style="395" customWidth="1"/>
    <col min="11826" max="11826" width="5.85546875" style="395" customWidth="1"/>
    <col min="11827" max="11827" width="6.140625" style="395" customWidth="1"/>
    <col min="11828" max="11828" width="5.5703125" style="395" customWidth="1"/>
    <col min="11829" max="11829" width="9.28515625" style="395" customWidth="1"/>
    <col min="11830" max="11830" width="5.140625" style="395" customWidth="1"/>
    <col min="11831" max="11831" width="3.140625" style="395" customWidth="1"/>
    <col min="11832" max="11832" width="5.42578125" style="395" customWidth="1"/>
    <col min="11833" max="11833" width="6.140625" style="395" customWidth="1"/>
    <col min="11834" max="11834" width="5.42578125" style="395" customWidth="1"/>
    <col min="11835" max="11835" width="7" style="395" customWidth="1"/>
    <col min="11836" max="11836" width="9.5703125" style="395" customWidth="1"/>
    <col min="11837" max="11837" width="5.140625" style="395" customWidth="1"/>
    <col min="11838" max="11838" width="7" style="395" customWidth="1"/>
    <col min="11839" max="11839" width="4.85546875" style="395" customWidth="1"/>
    <col min="11840" max="11840" width="3.140625" style="395" customWidth="1"/>
    <col min="11841" max="11841" width="5.28515625" style="395" customWidth="1"/>
    <col min="11842" max="11842" width="6" style="395" customWidth="1"/>
    <col min="11843" max="11843" width="5" style="395" customWidth="1"/>
    <col min="11844" max="11844" width="6.140625" style="395" customWidth="1"/>
    <col min="11845" max="11845" width="7.85546875" style="395" customWidth="1"/>
    <col min="11846" max="11846" width="4.7109375" style="395" customWidth="1"/>
    <col min="11847" max="11847" width="3.42578125" style="395" customWidth="1"/>
    <col min="11848" max="11848" width="7.5703125" style="395" customWidth="1"/>
    <col min="11849" max="11849" width="6" style="395" customWidth="1"/>
    <col min="11850" max="11850" width="4.5703125" style="395" customWidth="1"/>
    <col min="11851" max="11851" width="6.140625" style="395" customWidth="1"/>
    <col min="11852" max="11852" width="8.140625" style="395" customWidth="1"/>
    <col min="11853" max="11853" width="5.140625" style="395" customWidth="1"/>
    <col min="11854" max="11854" width="7" style="395" customWidth="1"/>
    <col min="11855" max="11855" width="4.7109375" style="395" customWidth="1"/>
    <col min="11856" max="11856" width="4.42578125" style="395" customWidth="1"/>
    <col min="11857" max="11857" width="6.140625" style="395" customWidth="1"/>
    <col min="11858" max="11858" width="5.7109375" style="395" customWidth="1"/>
    <col min="11859" max="11859" width="4.140625" style="395" customWidth="1"/>
    <col min="11860" max="11860" width="6.7109375" style="395" customWidth="1"/>
    <col min="11861" max="11861" width="8" style="395" customWidth="1"/>
    <col min="11862" max="11862" width="4.42578125" style="395" customWidth="1"/>
    <col min="11863" max="11863" width="3" style="395" customWidth="1"/>
    <col min="11864" max="11864" width="6" style="395" customWidth="1"/>
    <col min="11865" max="11865" width="5.7109375" style="395" customWidth="1"/>
    <col min="11866" max="11866" width="4.85546875" style="395" customWidth="1"/>
    <col min="11867" max="11867" width="6.42578125" style="395" customWidth="1"/>
    <col min="11868" max="11868" width="8.28515625" style="395" customWidth="1"/>
    <col min="11869" max="11869" width="5.140625" style="395" customWidth="1"/>
    <col min="11870" max="11870" width="7" style="395" customWidth="1"/>
    <col min="11871" max="11871" width="4.7109375" style="395" customWidth="1"/>
    <col min="11872" max="11872" width="3" style="395" customWidth="1"/>
    <col min="11873" max="11873" width="5.85546875" style="395" customWidth="1"/>
    <col min="11874" max="11874" width="5.5703125" style="395" customWidth="1"/>
    <col min="11875" max="11875" width="5.140625" style="395" customWidth="1"/>
    <col min="11876" max="11876" width="6.42578125" style="395" customWidth="1"/>
    <col min="11877" max="11877" width="8.140625" style="395" customWidth="1"/>
    <col min="11878" max="11878" width="4.7109375" style="395" customWidth="1"/>
    <col min="11879" max="11879" width="3" style="395" customWidth="1"/>
    <col min="11880" max="11881" width="6" style="395" customWidth="1"/>
    <col min="11882" max="11882" width="5" style="395" customWidth="1"/>
    <col min="11883" max="11883" width="6.42578125" style="395" customWidth="1"/>
    <col min="11884" max="11884" width="8.42578125" style="395" customWidth="1"/>
    <col min="11885" max="11885" width="5" style="395" customWidth="1"/>
    <col min="11886" max="11886" width="7" style="395" customWidth="1"/>
    <col min="11887" max="11889" width="4.7109375" style="395" customWidth="1"/>
    <col min="11890" max="11890" width="5.5703125" style="395" customWidth="1"/>
    <col min="11891" max="11891" width="4.7109375" style="395" customWidth="1"/>
    <col min="11892" max="11892" width="8.42578125" style="395" customWidth="1"/>
    <col min="11893" max="11894" width="5" style="395" customWidth="1"/>
    <col min="11895" max="11895" width="6.85546875" style="395" customWidth="1"/>
    <col min="11896" max="11896" width="6" style="395" customWidth="1"/>
    <col min="11897" max="11897" width="5" style="395" customWidth="1"/>
    <col min="11898" max="11898" width="6.42578125" style="395" customWidth="1"/>
    <col min="11899" max="11899" width="8.5703125" style="395" customWidth="1"/>
    <col min="11900" max="11900" width="5" style="395" customWidth="1"/>
    <col min="11901" max="11901" width="7" style="395" customWidth="1"/>
    <col min="11902" max="11902" width="6.7109375" style="395" customWidth="1"/>
    <col min="11903" max="11903" width="5.28515625" style="395" customWidth="1"/>
    <col min="11904" max="11907" width="6.7109375" style="395" customWidth="1"/>
    <col min="11908" max="11908" width="9" style="395" customWidth="1"/>
    <col min="11909" max="11910" width="5.7109375" style="395" customWidth="1"/>
    <col min="11911" max="12032" width="9.140625" style="395"/>
    <col min="12033" max="12033" width="5" style="395" customWidth="1"/>
    <col min="12034" max="12034" width="7" style="395" customWidth="1"/>
    <col min="12035" max="12035" width="5.5703125" style="395" customWidth="1"/>
    <col min="12036" max="12036" width="3.28515625" style="395" customWidth="1"/>
    <col min="12037" max="12037" width="7" style="395" customWidth="1"/>
    <col min="12038" max="12039" width="6.5703125" style="395" customWidth="1"/>
    <col min="12040" max="12040" width="8.85546875" style="395" customWidth="1"/>
    <col min="12041" max="12041" width="5.28515625" style="395" customWidth="1"/>
    <col min="12042" max="12042" width="4" style="395" customWidth="1"/>
    <col min="12043" max="12043" width="7" style="395" customWidth="1"/>
    <col min="12044" max="12044" width="6.7109375" style="395" customWidth="1"/>
    <col min="12045" max="12045" width="8.42578125" style="395" customWidth="1"/>
    <col min="12046" max="12046" width="9.42578125" style="395" customWidth="1"/>
    <col min="12047" max="12047" width="5.140625" style="395" customWidth="1"/>
    <col min="12048" max="12048" width="7" style="395" customWidth="1"/>
    <col min="12049" max="12049" width="4.42578125" style="395" customWidth="1"/>
    <col min="12050" max="12050" width="3.42578125" style="395" customWidth="1"/>
    <col min="12051" max="12051" width="6.140625" style="395" customWidth="1"/>
    <col min="12052" max="12052" width="5.5703125" style="395" customWidth="1"/>
    <col min="12053" max="12053" width="5.140625" style="395" customWidth="1"/>
    <col min="12054" max="12054" width="6.7109375" style="395" customWidth="1"/>
    <col min="12055" max="12055" width="8.42578125" style="395" customWidth="1"/>
    <col min="12056" max="12056" width="4.42578125" style="395" customWidth="1"/>
    <col min="12057" max="12057" width="3.28515625" style="395" customWidth="1"/>
    <col min="12058" max="12058" width="6.28515625" style="395" customWidth="1"/>
    <col min="12059" max="12059" width="5.7109375" style="395" customWidth="1"/>
    <col min="12060" max="12060" width="4.42578125" style="395" customWidth="1"/>
    <col min="12061" max="12061" width="6.7109375" style="395" customWidth="1"/>
    <col min="12062" max="12062" width="8.140625" style="395" customWidth="1"/>
    <col min="12063" max="12063" width="5.140625" style="395" customWidth="1"/>
    <col min="12064" max="12064" width="7" style="395" customWidth="1"/>
    <col min="12065" max="12065" width="5" style="395" customWidth="1"/>
    <col min="12066" max="12066" width="2.7109375" style="395" customWidth="1"/>
    <col min="12067" max="12067" width="5.7109375" style="395" customWidth="1"/>
    <col min="12068" max="12068" width="6.140625" style="395" customWidth="1"/>
    <col min="12069" max="12069" width="4.42578125" style="395" customWidth="1"/>
    <col min="12070" max="12070" width="9.85546875" style="395" customWidth="1"/>
    <col min="12071" max="12071" width="5" style="395" customWidth="1"/>
    <col min="12072" max="12072" width="3.140625" style="395" customWidth="1"/>
    <col min="12073" max="12073" width="5.7109375" style="395" customWidth="1"/>
    <col min="12074" max="12074" width="6.7109375" style="395" customWidth="1"/>
    <col min="12075" max="12075" width="5.42578125" style="395" customWidth="1"/>
    <col min="12076" max="12076" width="8.28515625" style="395" customWidth="1"/>
    <col min="12077" max="12077" width="9.85546875" style="395" customWidth="1"/>
    <col min="12078" max="12078" width="5.140625" style="395" customWidth="1"/>
    <col min="12079" max="12079" width="7" style="395" customWidth="1"/>
    <col min="12080" max="12080" width="6.7109375" style="395" customWidth="1"/>
    <col min="12081" max="12081" width="3" style="395" customWidth="1"/>
    <col min="12082" max="12082" width="5.85546875" style="395" customWidth="1"/>
    <col min="12083" max="12083" width="6.140625" style="395" customWidth="1"/>
    <col min="12084" max="12084" width="5.5703125" style="395" customWidth="1"/>
    <col min="12085" max="12085" width="9.28515625" style="395" customWidth="1"/>
    <col min="12086" max="12086" width="5.140625" style="395" customWidth="1"/>
    <col min="12087" max="12087" width="3.140625" style="395" customWidth="1"/>
    <col min="12088" max="12088" width="5.42578125" style="395" customWidth="1"/>
    <col min="12089" max="12089" width="6.140625" style="395" customWidth="1"/>
    <col min="12090" max="12090" width="5.42578125" style="395" customWidth="1"/>
    <col min="12091" max="12091" width="7" style="395" customWidth="1"/>
    <col min="12092" max="12092" width="9.5703125" style="395" customWidth="1"/>
    <col min="12093" max="12093" width="5.140625" style="395" customWidth="1"/>
    <col min="12094" max="12094" width="7" style="395" customWidth="1"/>
    <col min="12095" max="12095" width="4.85546875" style="395" customWidth="1"/>
    <col min="12096" max="12096" width="3.140625" style="395" customWidth="1"/>
    <col min="12097" max="12097" width="5.28515625" style="395" customWidth="1"/>
    <col min="12098" max="12098" width="6" style="395" customWidth="1"/>
    <col min="12099" max="12099" width="5" style="395" customWidth="1"/>
    <col min="12100" max="12100" width="6.140625" style="395" customWidth="1"/>
    <col min="12101" max="12101" width="7.85546875" style="395" customWidth="1"/>
    <col min="12102" max="12102" width="4.7109375" style="395" customWidth="1"/>
    <col min="12103" max="12103" width="3.42578125" style="395" customWidth="1"/>
    <col min="12104" max="12104" width="7.5703125" style="395" customWidth="1"/>
    <col min="12105" max="12105" width="6" style="395" customWidth="1"/>
    <col min="12106" max="12106" width="4.5703125" style="395" customWidth="1"/>
    <col min="12107" max="12107" width="6.140625" style="395" customWidth="1"/>
    <col min="12108" max="12108" width="8.140625" style="395" customWidth="1"/>
    <col min="12109" max="12109" width="5.140625" style="395" customWidth="1"/>
    <col min="12110" max="12110" width="7" style="395" customWidth="1"/>
    <col min="12111" max="12111" width="4.7109375" style="395" customWidth="1"/>
    <col min="12112" max="12112" width="4.42578125" style="395" customWidth="1"/>
    <col min="12113" max="12113" width="6.140625" style="395" customWidth="1"/>
    <col min="12114" max="12114" width="5.7109375" style="395" customWidth="1"/>
    <col min="12115" max="12115" width="4.140625" style="395" customWidth="1"/>
    <col min="12116" max="12116" width="6.7109375" style="395" customWidth="1"/>
    <col min="12117" max="12117" width="8" style="395" customWidth="1"/>
    <col min="12118" max="12118" width="4.42578125" style="395" customWidth="1"/>
    <col min="12119" max="12119" width="3" style="395" customWidth="1"/>
    <col min="12120" max="12120" width="6" style="395" customWidth="1"/>
    <col min="12121" max="12121" width="5.7109375" style="395" customWidth="1"/>
    <col min="12122" max="12122" width="4.85546875" style="395" customWidth="1"/>
    <col min="12123" max="12123" width="6.42578125" style="395" customWidth="1"/>
    <col min="12124" max="12124" width="8.28515625" style="395" customWidth="1"/>
    <col min="12125" max="12125" width="5.140625" style="395" customWidth="1"/>
    <col min="12126" max="12126" width="7" style="395" customWidth="1"/>
    <col min="12127" max="12127" width="4.7109375" style="395" customWidth="1"/>
    <col min="12128" max="12128" width="3" style="395" customWidth="1"/>
    <col min="12129" max="12129" width="5.85546875" style="395" customWidth="1"/>
    <col min="12130" max="12130" width="5.5703125" style="395" customWidth="1"/>
    <col min="12131" max="12131" width="5.140625" style="395" customWidth="1"/>
    <col min="12132" max="12132" width="6.42578125" style="395" customWidth="1"/>
    <col min="12133" max="12133" width="8.140625" style="395" customWidth="1"/>
    <col min="12134" max="12134" width="4.7109375" style="395" customWidth="1"/>
    <col min="12135" max="12135" width="3" style="395" customWidth="1"/>
    <col min="12136" max="12137" width="6" style="395" customWidth="1"/>
    <col min="12138" max="12138" width="5" style="395" customWidth="1"/>
    <col min="12139" max="12139" width="6.42578125" style="395" customWidth="1"/>
    <col min="12140" max="12140" width="8.42578125" style="395" customWidth="1"/>
    <col min="12141" max="12141" width="5" style="395" customWidth="1"/>
    <col min="12142" max="12142" width="7" style="395" customWidth="1"/>
    <col min="12143" max="12145" width="4.7109375" style="395" customWidth="1"/>
    <col min="12146" max="12146" width="5.5703125" style="395" customWidth="1"/>
    <col min="12147" max="12147" width="4.7109375" style="395" customWidth="1"/>
    <col min="12148" max="12148" width="8.42578125" style="395" customWidth="1"/>
    <col min="12149" max="12150" width="5" style="395" customWidth="1"/>
    <col min="12151" max="12151" width="6.85546875" style="395" customWidth="1"/>
    <col min="12152" max="12152" width="6" style="395" customWidth="1"/>
    <col min="12153" max="12153" width="5" style="395" customWidth="1"/>
    <col min="12154" max="12154" width="6.42578125" style="395" customWidth="1"/>
    <col min="12155" max="12155" width="8.5703125" style="395" customWidth="1"/>
    <col min="12156" max="12156" width="5" style="395" customWidth="1"/>
    <col min="12157" max="12157" width="7" style="395" customWidth="1"/>
    <col min="12158" max="12158" width="6.7109375" style="395" customWidth="1"/>
    <col min="12159" max="12159" width="5.28515625" style="395" customWidth="1"/>
    <col min="12160" max="12163" width="6.7109375" style="395" customWidth="1"/>
    <col min="12164" max="12164" width="9" style="395" customWidth="1"/>
    <col min="12165" max="12166" width="5.7109375" style="395" customWidth="1"/>
    <col min="12167" max="12288" width="9.140625" style="395"/>
    <col min="12289" max="12289" width="5" style="395" customWidth="1"/>
    <col min="12290" max="12290" width="7" style="395" customWidth="1"/>
    <col min="12291" max="12291" width="5.5703125" style="395" customWidth="1"/>
    <col min="12292" max="12292" width="3.28515625" style="395" customWidth="1"/>
    <col min="12293" max="12293" width="7" style="395" customWidth="1"/>
    <col min="12294" max="12295" width="6.5703125" style="395" customWidth="1"/>
    <col min="12296" max="12296" width="8.85546875" style="395" customWidth="1"/>
    <col min="12297" max="12297" width="5.28515625" style="395" customWidth="1"/>
    <col min="12298" max="12298" width="4" style="395" customWidth="1"/>
    <col min="12299" max="12299" width="7" style="395" customWidth="1"/>
    <col min="12300" max="12300" width="6.7109375" style="395" customWidth="1"/>
    <col min="12301" max="12301" width="8.42578125" style="395" customWidth="1"/>
    <col min="12302" max="12302" width="9.42578125" style="395" customWidth="1"/>
    <col min="12303" max="12303" width="5.140625" style="395" customWidth="1"/>
    <col min="12304" max="12304" width="7" style="395" customWidth="1"/>
    <col min="12305" max="12305" width="4.42578125" style="395" customWidth="1"/>
    <col min="12306" max="12306" width="3.42578125" style="395" customWidth="1"/>
    <col min="12307" max="12307" width="6.140625" style="395" customWidth="1"/>
    <col min="12308" max="12308" width="5.5703125" style="395" customWidth="1"/>
    <col min="12309" max="12309" width="5.140625" style="395" customWidth="1"/>
    <col min="12310" max="12310" width="6.7109375" style="395" customWidth="1"/>
    <col min="12311" max="12311" width="8.42578125" style="395" customWidth="1"/>
    <col min="12312" max="12312" width="4.42578125" style="395" customWidth="1"/>
    <col min="12313" max="12313" width="3.28515625" style="395" customWidth="1"/>
    <col min="12314" max="12314" width="6.28515625" style="395" customWidth="1"/>
    <col min="12315" max="12315" width="5.7109375" style="395" customWidth="1"/>
    <col min="12316" max="12316" width="4.42578125" style="395" customWidth="1"/>
    <col min="12317" max="12317" width="6.7109375" style="395" customWidth="1"/>
    <col min="12318" max="12318" width="8.140625" style="395" customWidth="1"/>
    <col min="12319" max="12319" width="5.140625" style="395" customWidth="1"/>
    <col min="12320" max="12320" width="7" style="395" customWidth="1"/>
    <col min="12321" max="12321" width="5" style="395" customWidth="1"/>
    <col min="12322" max="12322" width="2.7109375" style="395" customWidth="1"/>
    <col min="12323" max="12323" width="5.7109375" style="395" customWidth="1"/>
    <col min="12324" max="12324" width="6.140625" style="395" customWidth="1"/>
    <col min="12325" max="12325" width="4.42578125" style="395" customWidth="1"/>
    <col min="12326" max="12326" width="9.85546875" style="395" customWidth="1"/>
    <col min="12327" max="12327" width="5" style="395" customWidth="1"/>
    <col min="12328" max="12328" width="3.140625" style="395" customWidth="1"/>
    <col min="12329" max="12329" width="5.7109375" style="395" customWidth="1"/>
    <col min="12330" max="12330" width="6.7109375" style="395" customWidth="1"/>
    <col min="12331" max="12331" width="5.42578125" style="395" customWidth="1"/>
    <col min="12332" max="12332" width="8.28515625" style="395" customWidth="1"/>
    <col min="12333" max="12333" width="9.85546875" style="395" customWidth="1"/>
    <col min="12334" max="12334" width="5.140625" style="395" customWidth="1"/>
    <col min="12335" max="12335" width="7" style="395" customWidth="1"/>
    <col min="12336" max="12336" width="6.7109375" style="395" customWidth="1"/>
    <col min="12337" max="12337" width="3" style="395" customWidth="1"/>
    <col min="12338" max="12338" width="5.85546875" style="395" customWidth="1"/>
    <col min="12339" max="12339" width="6.140625" style="395" customWidth="1"/>
    <col min="12340" max="12340" width="5.5703125" style="395" customWidth="1"/>
    <col min="12341" max="12341" width="9.28515625" style="395" customWidth="1"/>
    <col min="12342" max="12342" width="5.140625" style="395" customWidth="1"/>
    <col min="12343" max="12343" width="3.140625" style="395" customWidth="1"/>
    <col min="12344" max="12344" width="5.42578125" style="395" customWidth="1"/>
    <col min="12345" max="12345" width="6.140625" style="395" customWidth="1"/>
    <col min="12346" max="12346" width="5.42578125" style="395" customWidth="1"/>
    <col min="12347" max="12347" width="7" style="395" customWidth="1"/>
    <col min="12348" max="12348" width="9.5703125" style="395" customWidth="1"/>
    <col min="12349" max="12349" width="5.140625" style="395" customWidth="1"/>
    <col min="12350" max="12350" width="7" style="395" customWidth="1"/>
    <col min="12351" max="12351" width="4.85546875" style="395" customWidth="1"/>
    <col min="12352" max="12352" width="3.140625" style="395" customWidth="1"/>
    <col min="12353" max="12353" width="5.28515625" style="395" customWidth="1"/>
    <col min="12354" max="12354" width="6" style="395" customWidth="1"/>
    <col min="12355" max="12355" width="5" style="395" customWidth="1"/>
    <col min="12356" max="12356" width="6.140625" style="395" customWidth="1"/>
    <col min="12357" max="12357" width="7.85546875" style="395" customWidth="1"/>
    <col min="12358" max="12358" width="4.7109375" style="395" customWidth="1"/>
    <col min="12359" max="12359" width="3.42578125" style="395" customWidth="1"/>
    <col min="12360" max="12360" width="7.5703125" style="395" customWidth="1"/>
    <col min="12361" max="12361" width="6" style="395" customWidth="1"/>
    <col min="12362" max="12362" width="4.5703125" style="395" customWidth="1"/>
    <col min="12363" max="12363" width="6.140625" style="395" customWidth="1"/>
    <col min="12364" max="12364" width="8.140625" style="395" customWidth="1"/>
    <col min="12365" max="12365" width="5.140625" style="395" customWidth="1"/>
    <col min="12366" max="12366" width="7" style="395" customWidth="1"/>
    <col min="12367" max="12367" width="4.7109375" style="395" customWidth="1"/>
    <col min="12368" max="12368" width="4.42578125" style="395" customWidth="1"/>
    <col min="12369" max="12369" width="6.140625" style="395" customWidth="1"/>
    <col min="12370" max="12370" width="5.7109375" style="395" customWidth="1"/>
    <col min="12371" max="12371" width="4.140625" style="395" customWidth="1"/>
    <col min="12372" max="12372" width="6.7109375" style="395" customWidth="1"/>
    <col min="12373" max="12373" width="8" style="395" customWidth="1"/>
    <col min="12374" max="12374" width="4.42578125" style="395" customWidth="1"/>
    <col min="12375" max="12375" width="3" style="395" customWidth="1"/>
    <col min="12376" max="12376" width="6" style="395" customWidth="1"/>
    <col min="12377" max="12377" width="5.7109375" style="395" customWidth="1"/>
    <col min="12378" max="12378" width="4.85546875" style="395" customWidth="1"/>
    <col min="12379" max="12379" width="6.42578125" style="395" customWidth="1"/>
    <col min="12380" max="12380" width="8.28515625" style="395" customWidth="1"/>
    <col min="12381" max="12381" width="5.140625" style="395" customWidth="1"/>
    <col min="12382" max="12382" width="7" style="395" customWidth="1"/>
    <col min="12383" max="12383" width="4.7109375" style="395" customWidth="1"/>
    <col min="12384" max="12384" width="3" style="395" customWidth="1"/>
    <col min="12385" max="12385" width="5.85546875" style="395" customWidth="1"/>
    <col min="12386" max="12386" width="5.5703125" style="395" customWidth="1"/>
    <col min="12387" max="12387" width="5.140625" style="395" customWidth="1"/>
    <col min="12388" max="12388" width="6.42578125" style="395" customWidth="1"/>
    <col min="12389" max="12389" width="8.140625" style="395" customWidth="1"/>
    <col min="12390" max="12390" width="4.7109375" style="395" customWidth="1"/>
    <col min="12391" max="12391" width="3" style="395" customWidth="1"/>
    <col min="12392" max="12393" width="6" style="395" customWidth="1"/>
    <col min="12394" max="12394" width="5" style="395" customWidth="1"/>
    <col min="12395" max="12395" width="6.42578125" style="395" customWidth="1"/>
    <col min="12396" max="12396" width="8.42578125" style="395" customWidth="1"/>
    <col min="12397" max="12397" width="5" style="395" customWidth="1"/>
    <col min="12398" max="12398" width="7" style="395" customWidth="1"/>
    <col min="12399" max="12401" width="4.7109375" style="395" customWidth="1"/>
    <col min="12402" max="12402" width="5.5703125" style="395" customWidth="1"/>
    <col min="12403" max="12403" width="4.7109375" style="395" customWidth="1"/>
    <col min="12404" max="12404" width="8.42578125" style="395" customWidth="1"/>
    <col min="12405" max="12406" width="5" style="395" customWidth="1"/>
    <col min="12407" max="12407" width="6.85546875" style="395" customWidth="1"/>
    <col min="12408" max="12408" width="6" style="395" customWidth="1"/>
    <col min="12409" max="12409" width="5" style="395" customWidth="1"/>
    <col min="12410" max="12410" width="6.42578125" style="395" customWidth="1"/>
    <col min="12411" max="12411" width="8.5703125" style="395" customWidth="1"/>
    <col min="12412" max="12412" width="5" style="395" customWidth="1"/>
    <col min="12413" max="12413" width="7" style="395" customWidth="1"/>
    <col min="12414" max="12414" width="6.7109375" style="395" customWidth="1"/>
    <col min="12415" max="12415" width="5.28515625" style="395" customWidth="1"/>
    <col min="12416" max="12419" width="6.7109375" style="395" customWidth="1"/>
    <col min="12420" max="12420" width="9" style="395" customWidth="1"/>
    <col min="12421" max="12422" width="5.7109375" style="395" customWidth="1"/>
    <col min="12423" max="12544" width="9.140625" style="395"/>
    <col min="12545" max="12545" width="5" style="395" customWidth="1"/>
    <col min="12546" max="12546" width="7" style="395" customWidth="1"/>
    <col min="12547" max="12547" width="5.5703125" style="395" customWidth="1"/>
    <col min="12548" max="12548" width="3.28515625" style="395" customWidth="1"/>
    <col min="12549" max="12549" width="7" style="395" customWidth="1"/>
    <col min="12550" max="12551" width="6.5703125" style="395" customWidth="1"/>
    <col min="12552" max="12552" width="8.85546875" style="395" customWidth="1"/>
    <col min="12553" max="12553" width="5.28515625" style="395" customWidth="1"/>
    <col min="12554" max="12554" width="4" style="395" customWidth="1"/>
    <col min="12555" max="12555" width="7" style="395" customWidth="1"/>
    <col min="12556" max="12556" width="6.7109375" style="395" customWidth="1"/>
    <col min="12557" max="12557" width="8.42578125" style="395" customWidth="1"/>
    <col min="12558" max="12558" width="9.42578125" style="395" customWidth="1"/>
    <col min="12559" max="12559" width="5.140625" style="395" customWidth="1"/>
    <col min="12560" max="12560" width="7" style="395" customWidth="1"/>
    <col min="12561" max="12561" width="4.42578125" style="395" customWidth="1"/>
    <col min="12562" max="12562" width="3.42578125" style="395" customWidth="1"/>
    <col min="12563" max="12563" width="6.140625" style="395" customWidth="1"/>
    <col min="12564" max="12564" width="5.5703125" style="395" customWidth="1"/>
    <col min="12565" max="12565" width="5.140625" style="395" customWidth="1"/>
    <col min="12566" max="12566" width="6.7109375" style="395" customWidth="1"/>
    <col min="12567" max="12567" width="8.42578125" style="395" customWidth="1"/>
    <col min="12568" max="12568" width="4.42578125" style="395" customWidth="1"/>
    <col min="12569" max="12569" width="3.28515625" style="395" customWidth="1"/>
    <col min="12570" max="12570" width="6.28515625" style="395" customWidth="1"/>
    <col min="12571" max="12571" width="5.7109375" style="395" customWidth="1"/>
    <col min="12572" max="12572" width="4.42578125" style="395" customWidth="1"/>
    <col min="12573" max="12573" width="6.7109375" style="395" customWidth="1"/>
    <col min="12574" max="12574" width="8.140625" style="395" customWidth="1"/>
    <col min="12575" max="12575" width="5.140625" style="395" customWidth="1"/>
    <col min="12576" max="12576" width="7" style="395" customWidth="1"/>
    <col min="12577" max="12577" width="5" style="395" customWidth="1"/>
    <col min="12578" max="12578" width="2.7109375" style="395" customWidth="1"/>
    <col min="12579" max="12579" width="5.7109375" style="395" customWidth="1"/>
    <col min="12580" max="12580" width="6.140625" style="395" customWidth="1"/>
    <col min="12581" max="12581" width="4.42578125" style="395" customWidth="1"/>
    <col min="12582" max="12582" width="9.85546875" style="395" customWidth="1"/>
    <col min="12583" max="12583" width="5" style="395" customWidth="1"/>
    <col min="12584" max="12584" width="3.140625" style="395" customWidth="1"/>
    <col min="12585" max="12585" width="5.7109375" style="395" customWidth="1"/>
    <col min="12586" max="12586" width="6.7109375" style="395" customWidth="1"/>
    <col min="12587" max="12587" width="5.42578125" style="395" customWidth="1"/>
    <col min="12588" max="12588" width="8.28515625" style="395" customWidth="1"/>
    <col min="12589" max="12589" width="9.85546875" style="395" customWidth="1"/>
    <col min="12590" max="12590" width="5.140625" style="395" customWidth="1"/>
    <col min="12591" max="12591" width="7" style="395" customWidth="1"/>
    <col min="12592" max="12592" width="6.7109375" style="395" customWidth="1"/>
    <col min="12593" max="12593" width="3" style="395" customWidth="1"/>
    <col min="12594" max="12594" width="5.85546875" style="395" customWidth="1"/>
    <col min="12595" max="12595" width="6.140625" style="395" customWidth="1"/>
    <col min="12596" max="12596" width="5.5703125" style="395" customWidth="1"/>
    <col min="12597" max="12597" width="9.28515625" style="395" customWidth="1"/>
    <col min="12598" max="12598" width="5.140625" style="395" customWidth="1"/>
    <col min="12599" max="12599" width="3.140625" style="395" customWidth="1"/>
    <col min="12600" max="12600" width="5.42578125" style="395" customWidth="1"/>
    <col min="12601" max="12601" width="6.140625" style="395" customWidth="1"/>
    <col min="12602" max="12602" width="5.42578125" style="395" customWidth="1"/>
    <col min="12603" max="12603" width="7" style="395" customWidth="1"/>
    <col min="12604" max="12604" width="9.5703125" style="395" customWidth="1"/>
    <col min="12605" max="12605" width="5.140625" style="395" customWidth="1"/>
    <col min="12606" max="12606" width="7" style="395" customWidth="1"/>
    <col min="12607" max="12607" width="4.85546875" style="395" customWidth="1"/>
    <col min="12608" max="12608" width="3.140625" style="395" customWidth="1"/>
    <col min="12609" max="12609" width="5.28515625" style="395" customWidth="1"/>
    <col min="12610" max="12610" width="6" style="395" customWidth="1"/>
    <col min="12611" max="12611" width="5" style="395" customWidth="1"/>
    <col min="12612" max="12612" width="6.140625" style="395" customWidth="1"/>
    <col min="12613" max="12613" width="7.85546875" style="395" customWidth="1"/>
    <col min="12614" max="12614" width="4.7109375" style="395" customWidth="1"/>
    <col min="12615" max="12615" width="3.42578125" style="395" customWidth="1"/>
    <col min="12616" max="12616" width="7.5703125" style="395" customWidth="1"/>
    <col min="12617" max="12617" width="6" style="395" customWidth="1"/>
    <col min="12618" max="12618" width="4.5703125" style="395" customWidth="1"/>
    <col min="12619" max="12619" width="6.140625" style="395" customWidth="1"/>
    <col min="12620" max="12620" width="8.140625" style="395" customWidth="1"/>
    <col min="12621" max="12621" width="5.140625" style="395" customWidth="1"/>
    <col min="12622" max="12622" width="7" style="395" customWidth="1"/>
    <col min="12623" max="12623" width="4.7109375" style="395" customWidth="1"/>
    <col min="12624" max="12624" width="4.42578125" style="395" customWidth="1"/>
    <col min="12625" max="12625" width="6.140625" style="395" customWidth="1"/>
    <col min="12626" max="12626" width="5.7109375" style="395" customWidth="1"/>
    <col min="12627" max="12627" width="4.140625" style="395" customWidth="1"/>
    <col min="12628" max="12628" width="6.7109375" style="395" customWidth="1"/>
    <col min="12629" max="12629" width="8" style="395" customWidth="1"/>
    <col min="12630" max="12630" width="4.42578125" style="395" customWidth="1"/>
    <col min="12631" max="12631" width="3" style="395" customWidth="1"/>
    <col min="12632" max="12632" width="6" style="395" customWidth="1"/>
    <col min="12633" max="12633" width="5.7109375" style="395" customWidth="1"/>
    <col min="12634" max="12634" width="4.85546875" style="395" customWidth="1"/>
    <col min="12635" max="12635" width="6.42578125" style="395" customWidth="1"/>
    <col min="12636" max="12636" width="8.28515625" style="395" customWidth="1"/>
    <col min="12637" max="12637" width="5.140625" style="395" customWidth="1"/>
    <col min="12638" max="12638" width="7" style="395" customWidth="1"/>
    <col min="12639" max="12639" width="4.7109375" style="395" customWidth="1"/>
    <col min="12640" max="12640" width="3" style="395" customWidth="1"/>
    <col min="12641" max="12641" width="5.85546875" style="395" customWidth="1"/>
    <col min="12642" max="12642" width="5.5703125" style="395" customWidth="1"/>
    <col min="12643" max="12643" width="5.140625" style="395" customWidth="1"/>
    <col min="12644" max="12644" width="6.42578125" style="395" customWidth="1"/>
    <col min="12645" max="12645" width="8.140625" style="395" customWidth="1"/>
    <col min="12646" max="12646" width="4.7109375" style="395" customWidth="1"/>
    <col min="12647" max="12647" width="3" style="395" customWidth="1"/>
    <col min="12648" max="12649" width="6" style="395" customWidth="1"/>
    <col min="12650" max="12650" width="5" style="395" customWidth="1"/>
    <col min="12651" max="12651" width="6.42578125" style="395" customWidth="1"/>
    <col min="12652" max="12652" width="8.42578125" style="395" customWidth="1"/>
    <col min="12653" max="12653" width="5" style="395" customWidth="1"/>
    <col min="12654" max="12654" width="7" style="395" customWidth="1"/>
    <col min="12655" max="12657" width="4.7109375" style="395" customWidth="1"/>
    <col min="12658" max="12658" width="5.5703125" style="395" customWidth="1"/>
    <col min="12659" max="12659" width="4.7109375" style="395" customWidth="1"/>
    <col min="12660" max="12660" width="8.42578125" style="395" customWidth="1"/>
    <col min="12661" max="12662" width="5" style="395" customWidth="1"/>
    <col min="12663" max="12663" width="6.85546875" style="395" customWidth="1"/>
    <col min="12664" max="12664" width="6" style="395" customWidth="1"/>
    <col min="12665" max="12665" width="5" style="395" customWidth="1"/>
    <col min="12666" max="12666" width="6.42578125" style="395" customWidth="1"/>
    <col min="12667" max="12667" width="8.5703125" style="395" customWidth="1"/>
    <col min="12668" max="12668" width="5" style="395" customWidth="1"/>
    <col min="12669" max="12669" width="7" style="395" customWidth="1"/>
    <col min="12670" max="12670" width="6.7109375" style="395" customWidth="1"/>
    <col min="12671" max="12671" width="5.28515625" style="395" customWidth="1"/>
    <col min="12672" max="12675" width="6.7109375" style="395" customWidth="1"/>
    <col min="12676" max="12676" width="9" style="395" customWidth="1"/>
    <col min="12677" max="12678" width="5.7109375" style="395" customWidth="1"/>
    <col min="12679" max="12800" width="9.140625" style="395"/>
    <col min="12801" max="12801" width="5" style="395" customWidth="1"/>
    <col min="12802" max="12802" width="7" style="395" customWidth="1"/>
    <col min="12803" max="12803" width="5.5703125" style="395" customWidth="1"/>
    <col min="12804" max="12804" width="3.28515625" style="395" customWidth="1"/>
    <col min="12805" max="12805" width="7" style="395" customWidth="1"/>
    <col min="12806" max="12807" width="6.5703125" style="395" customWidth="1"/>
    <col min="12808" max="12808" width="8.85546875" style="395" customWidth="1"/>
    <col min="12809" max="12809" width="5.28515625" style="395" customWidth="1"/>
    <col min="12810" max="12810" width="4" style="395" customWidth="1"/>
    <col min="12811" max="12811" width="7" style="395" customWidth="1"/>
    <col min="12812" max="12812" width="6.7109375" style="395" customWidth="1"/>
    <col min="12813" max="12813" width="8.42578125" style="395" customWidth="1"/>
    <col min="12814" max="12814" width="9.42578125" style="395" customWidth="1"/>
    <col min="12815" max="12815" width="5.140625" style="395" customWidth="1"/>
    <col min="12816" max="12816" width="7" style="395" customWidth="1"/>
    <col min="12817" max="12817" width="4.42578125" style="395" customWidth="1"/>
    <col min="12818" max="12818" width="3.42578125" style="395" customWidth="1"/>
    <col min="12819" max="12819" width="6.140625" style="395" customWidth="1"/>
    <col min="12820" max="12820" width="5.5703125" style="395" customWidth="1"/>
    <col min="12821" max="12821" width="5.140625" style="395" customWidth="1"/>
    <col min="12822" max="12822" width="6.7109375" style="395" customWidth="1"/>
    <col min="12823" max="12823" width="8.42578125" style="395" customWidth="1"/>
    <col min="12824" max="12824" width="4.42578125" style="395" customWidth="1"/>
    <col min="12825" max="12825" width="3.28515625" style="395" customWidth="1"/>
    <col min="12826" max="12826" width="6.28515625" style="395" customWidth="1"/>
    <col min="12827" max="12827" width="5.7109375" style="395" customWidth="1"/>
    <col min="12828" max="12828" width="4.42578125" style="395" customWidth="1"/>
    <col min="12829" max="12829" width="6.7109375" style="395" customWidth="1"/>
    <col min="12830" max="12830" width="8.140625" style="395" customWidth="1"/>
    <col min="12831" max="12831" width="5.140625" style="395" customWidth="1"/>
    <col min="12832" max="12832" width="7" style="395" customWidth="1"/>
    <col min="12833" max="12833" width="5" style="395" customWidth="1"/>
    <col min="12834" max="12834" width="2.7109375" style="395" customWidth="1"/>
    <col min="12835" max="12835" width="5.7109375" style="395" customWidth="1"/>
    <col min="12836" max="12836" width="6.140625" style="395" customWidth="1"/>
    <col min="12837" max="12837" width="4.42578125" style="395" customWidth="1"/>
    <col min="12838" max="12838" width="9.85546875" style="395" customWidth="1"/>
    <col min="12839" max="12839" width="5" style="395" customWidth="1"/>
    <col min="12840" max="12840" width="3.140625" style="395" customWidth="1"/>
    <col min="12841" max="12841" width="5.7109375" style="395" customWidth="1"/>
    <col min="12842" max="12842" width="6.7109375" style="395" customWidth="1"/>
    <col min="12843" max="12843" width="5.42578125" style="395" customWidth="1"/>
    <col min="12844" max="12844" width="8.28515625" style="395" customWidth="1"/>
    <col min="12845" max="12845" width="9.85546875" style="395" customWidth="1"/>
    <col min="12846" max="12846" width="5.140625" style="395" customWidth="1"/>
    <col min="12847" max="12847" width="7" style="395" customWidth="1"/>
    <col min="12848" max="12848" width="6.7109375" style="395" customWidth="1"/>
    <col min="12849" max="12849" width="3" style="395" customWidth="1"/>
    <col min="12850" max="12850" width="5.85546875" style="395" customWidth="1"/>
    <col min="12851" max="12851" width="6.140625" style="395" customWidth="1"/>
    <col min="12852" max="12852" width="5.5703125" style="395" customWidth="1"/>
    <col min="12853" max="12853" width="9.28515625" style="395" customWidth="1"/>
    <col min="12854" max="12854" width="5.140625" style="395" customWidth="1"/>
    <col min="12855" max="12855" width="3.140625" style="395" customWidth="1"/>
    <col min="12856" max="12856" width="5.42578125" style="395" customWidth="1"/>
    <col min="12857" max="12857" width="6.140625" style="395" customWidth="1"/>
    <col min="12858" max="12858" width="5.42578125" style="395" customWidth="1"/>
    <col min="12859" max="12859" width="7" style="395" customWidth="1"/>
    <col min="12860" max="12860" width="9.5703125" style="395" customWidth="1"/>
    <col min="12861" max="12861" width="5.140625" style="395" customWidth="1"/>
    <col min="12862" max="12862" width="7" style="395" customWidth="1"/>
    <col min="12863" max="12863" width="4.85546875" style="395" customWidth="1"/>
    <col min="12864" max="12864" width="3.140625" style="395" customWidth="1"/>
    <col min="12865" max="12865" width="5.28515625" style="395" customWidth="1"/>
    <col min="12866" max="12866" width="6" style="395" customWidth="1"/>
    <col min="12867" max="12867" width="5" style="395" customWidth="1"/>
    <col min="12868" max="12868" width="6.140625" style="395" customWidth="1"/>
    <col min="12869" max="12869" width="7.85546875" style="395" customWidth="1"/>
    <col min="12870" max="12870" width="4.7109375" style="395" customWidth="1"/>
    <col min="12871" max="12871" width="3.42578125" style="395" customWidth="1"/>
    <col min="12872" max="12872" width="7.5703125" style="395" customWidth="1"/>
    <col min="12873" max="12873" width="6" style="395" customWidth="1"/>
    <col min="12874" max="12874" width="4.5703125" style="395" customWidth="1"/>
    <col min="12875" max="12875" width="6.140625" style="395" customWidth="1"/>
    <col min="12876" max="12876" width="8.140625" style="395" customWidth="1"/>
    <col min="12877" max="12877" width="5.140625" style="395" customWidth="1"/>
    <col min="12878" max="12878" width="7" style="395" customWidth="1"/>
    <col min="12879" max="12879" width="4.7109375" style="395" customWidth="1"/>
    <col min="12880" max="12880" width="4.42578125" style="395" customWidth="1"/>
    <col min="12881" max="12881" width="6.140625" style="395" customWidth="1"/>
    <col min="12882" max="12882" width="5.7109375" style="395" customWidth="1"/>
    <col min="12883" max="12883" width="4.140625" style="395" customWidth="1"/>
    <col min="12884" max="12884" width="6.7109375" style="395" customWidth="1"/>
    <col min="12885" max="12885" width="8" style="395" customWidth="1"/>
    <col min="12886" max="12886" width="4.42578125" style="395" customWidth="1"/>
    <col min="12887" max="12887" width="3" style="395" customWidth="1"/>
    <col min="12888" max="12888" width="6" style="395" customWidth="1"/>
    <col min="12889" max="12889" width="5.7109375" style="395" customWidth="1"/>
    <col min="12890" max="12890" width="4.85546875" style="395" customWidth="1"/>
    <col min="12891" max="12891" width="6.42578125" style="395" customWidth="1"/>
    <col min="12892" max="12892" width="8.28515625" style="395" customWidth="1"/>
    <col min="12893" max="12893" width="5.140625" style="395" customWidth="1"/>
    <col min="12894" max="12894" width="7" style="395" customWidth="1"/>
    <col min="12895" max="12895" width="4.7109375" style="395" customWidth="1"/>
    <col min="12896" max="12896" width="3" style="395" customWidth="1"/>
    <col min="12897" max="12897" width="5.85546875" style="395" customWidth="1"/>
    <col min="12898" max="12898" width="5.5703125" style="395" customWidth="1"/>
    <col min="12899" max="12899" width="5.140625" style="395" customWidth="1"/>
    <col min="12900" max="12900" width="6.42578125" style="395" customWidth="1"/>
    <col min="12901" max="12901" width="8.140625" style="395" customWidth="1"/>
    <col min="12902" max="12902" width="4.7109375" style="395" customWidth="1"/>
    <col min="12903" max="12903" width="3" style="395" customWidth="1"/>
    <col min="12904" max="12905" width="6" style="395" customWidth="1"/>
    <col min="12906" max="12906" width="5" style="395" customWidth="1"/>
    <col min="12907" max="12907" width="6.42578125" style="395" customWidth="1"/>
    <col min="12908" max="12908" width="8.42578125" style="395" customWidth="1"/>
    <col min="12909" max="12909" width="5" style="395" customWidth="1"/>
    <col min="12910" max="12910" width="7" style="395" customWidth="1"/>
    <col min="12911" max="12913" width="4.7109375" style="395" customWidth="1"/>
    <col min="12914" max="12914" width="5.5703125" style="395" customWidth="1"/>
    <col min="12915" max="12915" width="4.7109375" style="395" customWidth="1"/>
    <col min="12916" max="12916" width="8.42578125" style="395" customWidth="1"/>
    <col min="12917" max="12918" width="5" style="395" customWidth="1"/>
    <col min="12919" max="12919" width="6.85546875" style="395" customWidth="1"/>
    <col min="12920" max="12920" width="6" style="395" customWidth="1"/>
    <col min="12921" max="12921" width="5" style="395" customWidth="1"/>
    <col min="12922" max="12922" width="6.42578125" style="395" customWidth="1"/>
    <col min="12923" max="12923" width="8.5703125" style="395" customWidth="1"/>
    <col min="12924" max="12924" width="5" style="395" customWidth="1"/>
    <col min="12925" max="12925" width="7" style="395" customWidth="1"/>
    <col min="12926" max="12926" width="6.7109375" style="395" customWidth="1"/>
    <col min="12927" max="12927" width="5.28515625" style="395" customWidth="1"/>
    <col min="12928" max="12931" width="6.7109375" style="395" customWidth="1"/>
    <col min="12932" max="12932" width="9" style="395" customWidth="1"/>
    <col min="12933" max="12934" width="5.7109375" style="395" customWidth="1"/>
    <col min="12935" max="13056" width="9.140625" style="395"/>
    <col min="13057" max="13057" width="5" style="395" customWidth="1"/>
    <col min="13058" max="13058" width="7" style="395" customWidth="1"/>
    <col min="13059" max="13059" width="5.5703125" style="395" customWidth="1"/>
    <col min="13060" max="13060" width="3.28515625" style="395" customWidth="1"/>
    <col min="13061" max="13061" width="7" style="395" customWidth="1"/>
    <col min="13062" max="13063" width="6.5703125" style="395" customWidth="1"/>
    <col min="13064" max="13064" width="8.85546875" style="395" customWidth="1"/>
    <col min="13065" max="13065" width="5.28515625" style="395" customWidth="1"/>
    <col min="13066" max="13066" width="4" style="395" customWidth="1"/>
    <col min="13067" max="13067" width="7" style="395" customWidth="1"/>
    <col min="13068" max="13068" width="6.7109375" style="395" customWidth="1"/>
    <col min="13069" max="13069" width="8.42578125" style="395" customWidth="1"/>
    <col min="13070" max="13070" width="9.42578125" style="395" customWidth="1"/>
    <col min="13071" max="13071" width="5.140625" style="395" customWidth="1"/>
    <col min="13072" max="13072" width="7" style="395" customWidth="1"/>
    <col min="13073" max="13073" width="4.42578125" style="395" customWidth="1"/>
    <col min="13074" max="13074" width="3.42578125" style="395" customWidth="1"/>
    <col min="13075" max="13075" width="6.140625" style="395" customWidth="1"/>
    <col min="13076" max="13076" width="5.5703125" style="395" customWidth="1"/>
    <col min="13077" max="13077" width="5.140625" style="395" customWidth="1"/>
    <col min="13078" max="13078" width="6.7109375" style="395" customWidth="1"/>
    <col min="13079" max="13079" width="8.42578125" style="395" customWidth="1"/>
    <col min="13080" max="13080" width="4.42578125" style="395" customWidth="1"/>
    <col min="13081" max="13081" width="3.28515625" style="395" customWidth="1"/>
    <col min="13082" max="13082" width="6.28515625" style="395" customWidth="1"/>
    <col min="13083" max="13083" width="5.7109375" style="395" customWidth="1"/>
    <col min="13084" max="13084" width="4.42578125" style="395" customWidth="1"/>
    <col min="13085" max="13085" width="6.7109375" style="395" customWidth="1"/>
    <col min="13086" max="13086" width="8.140625" style="395" customWidth="1"/>
    <col min="13087" max="13087" width="5.140625" style="395" customWidth="1"/>
    <col min="13088" max="13088" width="7" style="395" customWidth="1"/>
    <col min="13089" max="13089" width="5" style="395" customWidth="1"/>
    <col min="13090" max="13090" width="2.7109375" style="395" customWidth="1"/>
    <col min="13091" max="13091" width="5.7109375" style="395" customWidth="1"/>
    <col min="13092" max="13092" width="6.140625" style="395" customWidth="1"/>
    <col min="13093" max="13093" width="4.42578125" style="395" customWidth="1"/>
    <col min="13094" max="13094" width="9.85546875" style="395" customWidth="1"/>
    <col min="13095" max="13095" width="5" style="395" customWidth="1"/>
    <col min="13096" max="13096" width="3.140625" style="395" customWidth="1"/>
    <col min="13097" max="13097" width="5.7109375" style="395" customWidth="1"/>
    <col min="13098" max="13098" width="6.7109375" style="395" customWidth="1"/>
    <col min="13099" max="13099" width="5.42578125" style="395" customWidth="1"/>
    <col min="13100" max="13100" width="8.28515625" style="395" customWidth="1"/>
    <col min="13101" max="13101" width="9.85546875" style="395" customWidth="1"/>
    <col min="13102" max="13102" width="5.140625" style="395" customWidth="1"/>
    <col min="13103" max="13103" width="7" style="395" customWidth="1"/>
    <col min="13104" max="13104" width="6.7109375" style="395" customWidth="1"/>
    <col min="13105" max="13105" width="3" style="395" customWidth="1"/>
    <col min="13106" max="13106" width="5.85546875" style="395" customWidth="1"/>
    <col min="13107" max="13107" width="6.140625" style="395" customWidth="1"/>
    <col min="13108" max="13108" width="5.5703125" style="395" customWidth="1"/>
    <col min="13109" max="13109" width="9.28515625" style="395" customWidth="1"/>
    <col min="13110" max="13110" width="5.140625" style="395" customWidth="1"/>
    <col min="13111" max="13111" width="3.140625" style="395" customWidth="1"/>
    <col min="13112" max="13112" width="5.42578125" style="395" customWidth="1"/>
    <col min="13113" max="13113" width="6.140625" style="395" customWidth="1"/>
    <col min="13114" max="13114" width="5.42578125" style="395" customWidth="1"/>
    <col min="13115" max="13115" width="7" style="395" customWidth="1"/>
    <col min="13116" max="13116" width="9.5703125" style="395" customWidth="1"/>
    <col min="13117" max="13117" width="5.140625" style="395" customWidth="1"/>
    <col min="13118" max="13118" width="7" style="395" customWidth="1"/>
    <col min="13119" max="13119" width="4.85546875" style="395" customWidth="1"/>
    <col min="13120" max="13120" width="3.140625" style="395" customWidth="1"/>
    <col min="13121" max="13121" width="5.28515625" style="395" customWidth="1"/>
    <col min="13122" max="13122" width="6" style="395" customWidth="1"/>
    <col min="13123" max="13123" width="5" style="395" customWidth="1"/>
    <col min="13124" max="13124" width="6.140625" style="395" customWidth="1"/>
    <col min="13125" max="13125" width="7.85546875" style="395" customWidth="1"/>
    <col min="13126" max="13126" width="4.7109375" style="395" customWidth="1"/>
    <col min="13127" max="13127" width="3.42578125" style="395" customWidth="1"/>
    <col min="13128" max="13128" width="7.5703125" style="395" customWidth="1"/>
    <col min="13129" max="13129" width="6" style="395" customWidth="1"/>
    <col min="13130" max="13130" width="4.5703125" style="395" customWidth="1"/>
    <col min="13131" max="13131" width="6.140625" style="395" customWidth="1"/>
    <col min="13132" max="13132" width="8.140625" style="395" customWidth="1"/>
    <col min="13133" max="13133" width="5.140625" style="395" customWidth="1"/>
    <col min="13134" max="13134" width="7" style="395" customWidth="1"/>
    <col min="13135" max="13135" width="4.7109375" style="395" customWidth="1"/>
    <col min="13136" max="13136" width="4.42578125" style="395" customWidth="1"/>
    <col min="13137" max="13137" width="6.140625" style="395" customWidth="1"/>
    <col min="13138" max="13138" width="5.7109375" style="395" customWidth="1"/>
    <col min="13139" max="13139" width="4.140625" style="395" customWidth="1"/>
    <col min="13140" max="13140" width="6.7109375" style="395" customWidth="1"/>
    <col min="13141" max="13141" width="8" style="395" customWidth="1"/>
    <col min="13142" max="13142" width="4.42578125" style="395" customWidth="1"/>
    <col min="13143" max="13143" width="3" style="395" customWidth="1"/>
    <col min="13144" max="13144" width="6" style="395" customWidth="1"/>
    <col min="13145" max="13145" width="5.7109375" style="395" customWidth="1"/>
    <col min="13146" max="13146" width="4.85546875" style="395" customWidth="1"/>
    <col min="13147" max="13147" width="6.42578125" style="395" customWidth="1"/>
    <col min="13148" max="13148" width="8.28515625" style="395" customWidth="1"/>
    <col min="13149" max="13149" width="5.140625" style="395" customWidth="1"/>
    <col min="13150" max="13150" width="7" style="395" customWidth="1"/>
    <col min="13151" max="13151" width="4.7109375" style="395" customWidth="1"/>
    <col min="13152" max="13152" width="3" style="395" customWidth="1"/>
    <col min="13153" max="13153" width="5.85546875" style="395" customWidth="1"/>
    <col min="13154" max="13154" width="5.5703125" style="395" customWidth="1"/>
    <col min="13155" max="13155" width="5.140625" style="395" customWidth="1"/>
    <col min="13156" max="13156" width="6.42578125" style="395" customWidth="1"/>
    <col min="13157" max="13157" width="8.140625" style="395" customWidth="1"/>
    <col min="13158" max="13158" width="4.7109375" style="395" customWidth="1"/>
    <col min="13159" max="13159" width="3" style="395" customWidth="1"/>
    <col min="13160" max="13161" width="6" style="395" customWidth="1"/>
    <col min="13162" max="13162" width="5" style="395" customWidth="1"/>
    <col min="13163" max="13163" width="6.42578125" style="395" customWidth="1"/>
    <col min="13164" max="13164" width="8.42578125" style="395" customWidth="1"/>
    <col min="13165" max="13165" width="5" style="395" customWidth="1"/>
    <col min="13166" max="13166" width="7" style="395" customWidth="1"/>
    <col min="13167" max="13169" width="4.7109375" style="395" customWidth="1"/>
    <col min="13170" max="13170" width="5.5703125" style="395" customWidth="1"/>
    <col min="13171" max="13171" width="4.7109375" style="395" customWidth="1"/>
    <col min="13172" max="13172" width="8.42578125" style="395" customWidth="1"/>
    <col min="13173" max="13174" width="5" style="395" customWidth="1"/>
    <col min="13175" max="13175" width="6.85546875" style="395" customWidth="1"/>
    <col min="13176" max="13176" width="6" style="395" customWidth="1"/>
    <col min="13177" max="13177" width="5" style="395" customWidth="1"/>
    <col min="13178" max="13178" width="6.42578125" style="395" customWidth="1"/>
    <col min="13179" max="13179" width="8.5703125" style="395" customWidth="1"/>
    <col min="13180" max="13180" width="5" style="395" customWidth="1"/>
    <col min="13181" max="13181" width="7" style="395" customWidth="1"/>
    <col min="13182" max="13182" width="6.7109375" style="395" customWidth="1"/>
    <col min="13183" max="13183" width="5.28515625" style="395" customWidth="1"/>
    <col min="13184" max="13187" width="6.7109375" style="395" customWidth="1"/>
    <col min="13188" max="13188" width="9" style="395" customWidth="1"/>
    <col min="13189" max="13190" width="5.7109375" style="395" customWidth="1"/>
    <col min="13191" max="13312" width="9.140625" style="395"/>
    <col min="13313" max="13313" width="5" style="395" customWidth="1"/>
    <col min="13314" max="13314" width="7" style="395" customWidth="1"/>
    <col min="13315" max="13315" width="5.5703125" style="395" customWidth="1"/>
    <col min="13316" max="13316" width="3.28515625" style="395" customWidth="1"/>
    <col min="13317" max="13317" width="7" style="395" customWidth="1"/>
    <col min="13318" max="13319" width="6.5703125" style="395" customWidth="1"/>
    <col min="13320" max="13320" width="8.85546875" style="395" customWidth="1"/>
    <col min="13321" max="13321" width="5.28515625" style="395" customWidth="1"/>
    <col min="13322" max="13322" width="4" style="395" customWidth="1"/>
    <col min="13323" max="13323" width="7" style="395" customWidth="1"/>
    <col min="13324" max="13324" width="6.7109375" style="395" customWidth="1"/>
    <col min="13325" max="13325" width="8.42578125" style="395" customWidth="1"/>
    <col min="13326" max="13326" width="9.42578125" style="395" customWidth="1"/>
    <col min="13327" max="13327" width="5.140625" style="395" customWidth="1"/>
    <col min="13328" max="13328" width="7" style="395" customWidth="1"/>
    <col min="13329" max="13329" width="4.42578125" style="395" customWidth="1"/>
    <col min="13330" max="13330" width="3.42578125" style="395" customWidth="1"/>
    <col min="13331" max="13331" width="6.140625" style="395" customWidth="1"/>
    <col min="13332" max="13332" width="5.5703125" style="395" customWidth="1"/>
    <col min="13333" max="13333" width="5.140625" style="395" customWidth="1"/>
    <col min="13334" max="13334" width="6.7109375" style="395" customWidth="1"/>
    <col min="13335" max="13335" width="8.42578125" style="395" customWidth="1"/>
    <col min="13336" max="13336" width="4.42578125" style="395" customWidth="1"/>
    <col min="13337" max="13337" width="3.28515625" style="395" customWidth="1"/>
    <col min="13338" max="13338" width="6.28515625" style="395" customWidth="1"/>
    <col min="13339" max="13339" width="5.7109375" style="395" customWidth="1"/>
    <col min="13340" max="13340" width="4.42578125" style="395" customWidth="1"/>
    <col min="13341" max="13341" width="6.7109375" style="395" customWidth="1"/>
    <col min="13342" max="13342" width="8.140625" style="395" customWidth="1"/>
    <col min="13343" max="13343" width="5.140625" style="395" customWidth="1"/>
    <col min="13344" max="13344" width="7" style="395" customWidth="1"/>
    <col min="13345" max="13345" width="5" style="395" customWidth="1"/>
    <col min="13346" max="13346" width="2.7109375" style="395" customWidth="1"/>
    <col min="13347" max="13347" width="5.7109375" style="395" customWidth="1"/>
    <col min="13348" max="13348" width="6.140625" style="395" customWidth="1"/>
    <col min="13349" max="13349" width="4.42578125" style="395" customWidth="1"/>
    <col min="13350" max="13350" width="9.85546875" style="395" customWidth="1"/>
    <col min="13351" max="13351" width="5" style="395" customWidth="1"/>
    <col min="13352" max="13352" width="3.140625" style="395" customWidth="1"/>
    <col min="13353" max="13353" width="5.7109375" style="395" customWidth="1"/>
    <col min="13354" max="13354" width="6.7109375" style="395" customWidth="1"/>
    <col min="13355" max="13355" width="5.42578125" style="395" customWidth="1"/>
    <col min="13356" max="13356" width="8.28515625" style="395" customWidth="1"/>
    <col min="13357" max="13357" width="9.85546875" style="395" customWidth="1"/>
    <col min="13358" max="13358" width="5.140625" style="395" customWidth="1"/>
    <col min="13359" max="13359" width="7" style="395" customWidth="1"/>
    <col min="13360" max="13360" width="6.7109375" style="395" customWidth="1"/>
    <col min="13361" max="13361" width="3" style="395" customWidth="1"/>
    <col min="13362" max="13362" width="5.85546875" style="395" customWidth="1"/>
    <col min="13363" max="13363" width="6.140625" style="395" customWidth="1"/>
    <col min="13364" max="13364" width="5.5703125" style="395" customWidth="1"/>
    <col min="13365" max="13365" width="9.28515625" style="395" customWidth="1"/>
    <col min="13366" max="13366" width="5.140625" style="395" customWidth="1"/>
    <col min="13367" max="13367" width="3.140625" style="395" customWidth="1"/>
    <col min="13368" max="13368" width="5.42578125" style="395" customWidth="1"/>
    <col min="13369" max="13369" width="6.140625" style="395" customWidth="1"/>
    <col min="13370" max="13370" width="5.42578125" style="395" customWidth="1"/>
    <col min="13371" max="13371" width="7" style="395" customWidth="1"/>
    <col min="13372" max="13372" width="9.5703125" style="395" customWidth="1"/>
    <col min="13373" max="13373" width="5.140625" style="395" customWidth="1"/>
    <col min="13374" max="13374" width="7" style="395" customWidth="1"/>
    <col min="13375" max="13375" width="4.85546875" style="395" customWidth="1"/>
    <col min="13376" max="13376" width="3.140625" style="395" customWidth="1"/>
    <col min="13377" max="13377" width="5.28515625" style="395" customWidth="1"/>
    <col min="13378" max="13378" width="6" style="395" customWidth="1"/>
    <col min="13379" max="13379" width="5" style="395" customWidth="1"/>
    <col min="13380" max="13380" width="6.140625" style="395" customWidth="1"/>
    <col min="13381" max="13381" width="7.85546875" style="395" customWidth="1"/>
    <col min="13382" max="13382" width="4.7109375" style="395" customWidth="1"/>
    <col min="13383" max="13383" width="3.42578125" style="395" customWidth="1"/>
    <col min="13384" max="13384" width="7.5703125" style="395" customWidth="1"/>
    <col min="13385" max="13385" width="6" style="395" customWidth="1"/>
    <col min="13386" max="13386" width="4.5703125" style="395" customWidth="1"/>
    <col min="13387" max="13387" width="6.140625" style="395" customWidth="1"/>
    <col min="13388" max="13388" width="8.140625" style="395" customWidth="1"/>
    <col min="13389" max="13389" width="5.140625" style="395" customWidth="1"/>
    <col min="13390" max="13390" width="7" style="395" customWidth="1"/>
    <col min="13391" max="13391" width="4.7109375" style="395" customWidth="1"/>
    <col min="13392" max="13392" width="4.42578125" style="395" customWidth="1"/>
    <col min="13393" max="13393" width="6.140625" style="395" customWidth="1"/>
    <col min="13394" max="13394" width="5.7109375" style="395" customWidth="1"/>
    <col min="13395" max="13395" width="4.140625" style="395" customWidth="1"/>
    <col min="13396" max="13396" width="6.7109375" style="395" customWidth="1"/>
    <col min="13397" max="13397" width="8" style="395" customWidth="1"/>
    <col min="13398" max="13398" width="4.42578125" style="395" customWidth="1"/>
    <col min="13399" max="13399" width="3" style="395" customWidth="1"/>
    <col min="13400" max="13400" width="6" style="395" customWidth="1"/>
    <col min="13401" max="13401" width="5.7109375" style="395" customWidth="1"/>
    <col min="13402" max="13402" width="4.85546875" style="395" customWidth="1"/>
    <col min="13403" max="13403" width="6.42578125" style="395" customWidth="1"/>
    <col min="13404" max="13404" width="8.28515625" style="395" customWidth="1"/>
    <col min="13405" max="13405" width="5.140625" style="395" customWidth="1"/>
    <col min="13406" max="13406" width="7" style="395" customWidth="1"/>
    <col min="13407" max="13407" width="4.7109375" style="395" customWidth="1"/>
    <col min="13408" max="13408" width="3" style="395" customWidth="1"/>
    <col min="13409" max="13409" width="5.85546875" style="395" customWidth="1"/>
    <col min="13410" max="13410" width="5.5703125" style="395" customWidth="1"/>
    <col min="13411" max="13411" width="5.140625" style="395" customWidth="1"/>
    <col min="13412" max="13412" width="6.42578125" style="395" customWidth="1"/>
    <col min="13413" max="13413" width="8.140625" style="395" customWidth="1"/>
    <col min="13414" max="13414" width="4.7109375" style="395" customWidth="1"/>
    <col min="13415" max="13415" width="3" style="395" customWidth="1"/>
    <col min="13416" max="13417" width="6" style="395" customWidth="1"/>
    <col min="13418" max="13418" width="5" style="395" customWidth="1"/>
    <col min="13419" max="13419" width="6.42578125" style="395" customWidth="1"/>
    <col min="13420" max="13420" width="8.42578125" style="395" customWidth="1"/>
    <col min="13421" max="13421" width="5" style="395" customWidth="1"/>
    <col min="13422" max="13422" width="7" style="395" customWidth="1"/>
    <col min="13423" max="13425" width="4.7109375" style="395" customWidth="1"/>
    <col min="13426" max="13426" width="5.5703125" style="395" customWidth="1"/>
    <col min="13427" max="13427" width="4.7109375" style="395" customWidth="1"/>
    <col min="13428" max="13428" width="8.42578125" style="395" customWidth="1"/>
    <col min="13429" max="13430" width="5" style="395" customWidth="1"/>
    <col min="13431" max="13431" width="6.85546875" style="395" customWidth="1"/>
    <col min="13432" max="13432" width="6" style="395" customWidth="1"/>
    <col min="13433" max="13433" width="5" style="395" customWidth="1"/>
    <col min="13434" max="13434" width="6.42578125" style="395" customWidth="1"/>
    <col min="13435" max="13435" width="8.5703125" style="395" customWidth="1"/>
    <col min="13436" max="13436" width="5" style="395" customWidth="1"/>
    <col min="13437" max="13437" width="7" style="395" customWidth="1"/>
    <col min="13438" max="13438" width="6.7109375" style="395" customWidth="1"/>
    <col min="13439" max="13439" width="5.28515625" style="395" customWidth="1"/>
    <col min="13440" max="13443" width="6.7109375" style="395" customWidth="1"/>
    <col min="13444" max="13444" width="9" style="395" customWidth="1"/>
    <col min="13445" max="13446" width="5.7109375" style="395" customWidth="1"/>
    <col min="13447" max="13568" width="9.140625" style="395"/>
    <col min="13569" max="13569" width="5" style="395" customWidth="1"/>
    <col min="13570" max="13570" width="7" style="395" customWidth="1"/>
    <col min="13571" max="13571" width="5.5703125" style="395" customWidth="1"/>
    <col min="13572" max="13572" width="3.28515625" style="395" customWidth="1"/>
    <col min="13573" max="13573" width="7" style="395" customWidth="1"/>
    <col min="13574" max="13575" width="6.5703125" style="395" customWidth="1"/>
    <col min="13576" max="13576" width="8.85546875" style="395" customWidth="1"/>
    <col min="13577" max="13577" width="5.28515625" style="395" customWidth="1"/>
    <col min="13578" max="13578" width="4" style="395" customWidth="1"/>
    <col min="13579" max="13579" width="7" style="395" customWidth="1"/>
    <col min="13580" max="13580" width="6.7109375" style="395" customWidth="1"/>
    <col min="13581" max="13581" width="8.42578125" style="395" customWidth="1"/>
    <col min="13582" max="13582" width="9.42578125" style="395" customWidth="1"/>
    <col min="13583" max="13583" width="5.140625" style="395" customWidth="1"/>
    <col min="13584" max="13584" width="7" style="395" customWidth="1"/>
    <col min="13585" max="13585" width="4.42578125" style="395" customWidth="1"/>
    <col min="13586" max="13586" width="3.42578125" style="395" customWidth="1"/>
    <col min="13587" max="13587" width="6.140625" style="395" customWidth="1"/>
    <col min="13588" max="13588" width="5.5703125" style="395" customWidth="1"/>
    <col min="13589" max="13589" width="5.140625" style="395" customWidth="1"/>
    <col min="13590" max="13590" width="6.7109375" style="395" customWidth="1"/>
    <col min="13591" max="13591" width="8.42578125" style="395" customWidth="1"/>
    <col min="13592" max="13592" width="4.42578125" style="395" customWidth="1"/>
    <col min="13593" max="13593" width="3.28515625" style="395" customWidth="1"/>
    <col min="13594" max="13594" width="6.28515625" style="395" customWidth="1"/>
    <col min="13595" max="13595" width="5.7109375" style="395" customWidth="1"/>
    <col min="13596" max="13596" width="4.42578125" style="395" customWidth="1"/>
    <col min="13597" max="13597" width="6.7109375" style="395" customWidth="1"/>
    <col min="13598" max="13598" width="8.140625" style="395" customWidth="1"/>
    <col min="13599" max="13599" width="5.140625" style="395" customWidth="1"/>
    <col min="13600" max="13600" width="7" style="395" customWidth="1"/>
    <col min="13601" max="13601" width="5" style="395" customWidth="1"/>
    <col min="13602" max="13602" width="2.7109375" style="395" customWidth="1"/>
    <col min="13603" max="13603" width="5.7109375" style="395" customWidth="1"/>
    <col min="13604" max="13604" width="6.140625" style="395" customWidth="1"/>
    <col min="13605" max="13605" width="4.42578125" style="395" customWidth="1"/>
    <col min="13606" max="13606" width="9.85546875" style="395" customWidth="1"/>
    <col min="13607" max="13607" width="5" style="395" customWidth="1"/>
    <col min="13608" max="13608" width="3.140625" style="395" customWidth="1"/>
    <col min="13609" max="13609" width="5.7109375" style="395" customWidth="1"/>
    <col min="13610" max="13610" width="6.7109375" style="395" customWidth="1"/>
    <col min="13611" max="13611" width="5.42578125" style="395" customWidth="1"/>
    <col min="13612" max="13612" width="8.28515625" style="395" customWidth="1"/>
    <col min="13613" max="13613" width="9.85546875" style="395" customWidth="1"/>
    <col min="13614" max="13614" width="5.140625" style="395" customWidth="1"/>
    <col min="13615" max="13615" width="7" style="395" customWidth="1"/>
    <col min="13616" max="13616" width="6.7109375" style="395" customWidth="1"/>
    <col min="13617" max="13617" width="3" style="395" customWidth="1"/>
    <col min="13618" max="13618" width="5.85546875" style="395" customWidth="1"/>
    <col min="13619" max="13619" width="6.140625" style="395" customWidth="1"/>
    <col min="13620" max="13620" width="5.5703125" style="395" customWidth="1"/>
    <col min="13621" max="13621" width="9.28515625" style="395" customWidth="1"/>
    <col min="13622" max="13622" width="5.140625" style="395" customWidth="1"/>
    <col min="13623" max="13623" width="3.140625" style="395" customWidth="1"/>
    <col min="13624" max="13624" width="5.42578125" style="395" customWidth="1"/>
    <col min="13625" max="13625" width="6.140625" style="395" customWidth="1"/>
    <col min="13626" max="13626" width="5.42578125" style="395" customWidth="1"/>
    <col min="13627" max="13627" width="7" style="395" customWidth="1"/>
    <col min="13628" max="13628" width="9.5703125" style="395" customWidth="1"/>
    <col min="13629" max="13629" width="5.140625" style="395" customWidth="1"/>
    <col min="13630" max="13630" width="7" style="395" customWidth="1"/>
    <col min="13631" max="13631" width="4.85546875" style="395" customWidth="1"/>
    <col min="13632" max="13632" width="3.140625" style="395" customWidth="1"/>
    <col min="13633" max="13633" width="5.28515625" style="395" customWidth="1"/>
    <col min="13634" max="13634" width="6" style="395" customWidth="1"/>
    <col min="13635" max="13635" width="5" style="395" customWidth="1"/>
    <col min="13636" max="13636" width="6.140625" style="395" customWidth="1"/>
    <col min="13637" max="13637" width="7.85546875" style="395" customWidth="1"/>
    <col min="13638" max="13638" width="4.7109375" style="395" customWidth="1"/>
    <col min="13639" max="13639" width="3.42578125" style="395" customWidth="1"/>
    <col min="13640" max="13640" width="7.5703125" style="395" customWidth="1"/>
    <col min="13641" max="13641" width="6" style="395" customWidth="1"/>
    <col min="13642" max="13642" width="4.5703125" style="395" customWidth="1"/>
    <col min="13643" max="13643" width="6.140625" style="395" customWidth="1"/>
    <col min="13644" max="13644" width="8.140625" style="395" customWidth="1"/>
    <col min="13645" max="13645" width="5.140625" style="395" customWidth="1"/>
    <col min="13646" max="13646" width="7" style="395" customWidth="1"/>
    <col min="13647" max="13647" width="4.7109375" style="395" customWidth="1"/>
    <col min="13648" max="13648" width="4.42578125" style="395" customWidth="1"/>
    <col min="13649" max="13649" width="6.140625" style="395" customWidth="1"/>
    <col min="13650" max="13650" width="5.7109375" style="395" customWidth="1"/>
    <col min="13651" max="13651" width="4.140625" style="395" customWidth="1"/>
    <col min="13652" max="13652" width="6.7109375" style="395" customWidth="1"/>
    <col min="13653" max="13653" width="8" style="395" customWidth="1"/>
    <col min="13654" max="13654" width="4.42578125" style="395" customWidth="1"/>
    <col min="13655" max="13655" width="3" style="395" customWidth="1"/>
    <col min="13656" max="13656" width="6" style="395" customWidth="1"/>
    <col min="13657" max="13657" width="5.7109375" style="395" customWidth="1"/>
    <col min="13658" max="13658" width="4.85546875" style="395" customWidth="1"/>
    <col min="13659" max="13659" width="6.42578125" style="395" customWidth="1"/>
    <col min="13660" max="13660" width="8.28515625" style="395" customWidth="1"/>
    <col min="13661" max="13661" width="5.140625" style="395" customWidth="1"/>
    <col min="13662" max="13662" width="7" style="395" customWidth="1"/>
    <col min="13663" max="13663" width="4.7109375" style="395" customWidth="1"/>
    <col min="13664" max="13664" width="3" style="395" customWidth="1"/>
    <col min="13665" max="13665" width="5.85546875" style="395" customWidth="1"/>
    <col min="13666" max="13666" width="5.5703125" style="395" customWidth="1"/>
    <col min="13667" max="13667" width="5.140625" style="395" customWidth="1"/>
    <col min="13668" max="13668" width="6.42578125" style="395" customWidth="1"/>
    <col min="13669" max="13669" width="8.140625" style="395" customWidth="1"/>
    <col min="13670" max="13670" width="4.7109375" style="395" customWidth="1"/>
    <col min="13671" max="13671" width="3" style="395" customWidth="1"/>
    <col min="13672" max="13673" width="6" style="395" customWidth="1"/>
    <col min="13674" max="13674" width="5" style="395" customWidth="1"/>
    <col min="13675" max="13675" width="6.42578125" style="395" customWidth="1"/>
    <col min="13676" max="13676" width="8.42578125" style="395" customWidth="1"/>
    <col min="13677" max="13677" width="5" style="395" customWidth="1"/>
    <col min="13678" max="13678" width="7" style="395" customWidth="1"/>
    <col min="13679" max="13681" width="4.7109375" style="395" customWidth="1"/>
    <col min="13682" max="13682" width="5.5703125" style="395" customWidth="1"/>
    <col min="13683" max="13683" width="4.7109375" style="395" customWidth="1"/>
    <col min="13684" max="13684" width="8.42578125" style="395" customWidth="1"/>
    <col min="13685" max="13686" width="5" style="395" customWidth="1"/>
    <col min="13687" max="13687" width="6.85546875" style="395" customWidth="1"/>
    <col min="13688" max="13688" width="6" style="395" customWidth="1"/>
    <col min="13689" max="13689" width="5" style="395" customWidth="1"/>
    <col min="13690" max="13690" width="6.42578125" style="395" customWidth="1"/>
    <col min="13691" max="13691" width="8.5703125" style="395" customWidth="1"/>
    <col min="13692" max="13692" width="5" style="395" customWidth="1"/>
    <col min="13693" max="13693" width="7" style="395" customWidth="1"/>
    <col min="13694" max="13694" width="6.7109375" style="395" customWidth="1"/>
    <col min="13695" max="13695" width="5.28515625" style="395" customWidth="1"/>
    <col min="13696" max="13699" width="6.7109375" style="395" customWidth="1"/>
    <col min="13700" max="13700" width="9" style="395" customWidth="1"/>
    <col min="13701" max="13702" width="5.7109375" style="395" customWidth="1"/>
    <col min="13703" max="13824" width="9.140625" style="395"/>
    <col min="13825" max="13825" width="5" style="395" customWidth="1"/>
    <col min="13826" max="13826" width="7" style="395" customWidth="1"/>
    <col min="13827" max="13827" width="5.5703125" style="395" customWidth="1"/>
    <col min="13828" max="13828" width="3.28515625" style="395" customWidth="1"/>
    <col min="13829" max="13829" width="7" style="395" customWidth="1"/>
    <col min="13830" max="13831" width="6.5703125" style="395" customWidth="1"/>
    <col min="13832" max="13832" width="8.85546875" style="395" customWidth="1"/>
    <col min="13833" max="13833" width="5.28515625" style="395" customWidth="1"/>
    <col min="13834" max="13834" width="4" style="395" customWidth="1"/>
    <col min="13835" max="13835" width="7" style="395" customWidth="1"/>
    <col min="13836" max="13836" width="6.7109375" style="395" customWidth="1"/>
    <col min="13837" max="13837" width="8.42578125" style="395" customWidth="1"/>
    <col min="13838" max="13838" width="9.42578125" style="395" customWidth="1"/>
    <col min="13839" max="13839" width="5.140625" style="395" customWidth="1"/>
    <col min="13840" max="13840" width="7" style="395" customWidth="1"/>
    <col min="13841" max="13841" width="4.42578125" style="395" customWidth="1"/>
    <col min="13842" max="13842" width="3.42578125" style="395" customWidth="1"/>
    <col min="13843" max="13843" width="6.140625" style="395" customWidth="1"/>
    <col min="13844" max="13844" width="5.5703125" style="395" customWidth="1"/>
    <col min="13845" max="13845" width="5.140625" style="395" customWidth="1"/>
    <col min="13846" max="13846" width="6.7109375" style="395" customWidth="1"/>
    <col min="13847" max="13847" width="8.42578125" style="395" customWidth="1"/>
    <col min="13848" max="13848" width="4.42578125" style="395" customWidth="1"/>
    <col min="13849" max="13849" width="3.28515625" style="395" customWidth="1"/>
    <col min="13850" max="13850" width="6.28515625" style="395" customWidth="1"/>
    <col min="13851" max="13851" width="5.7109375" style="395" customWidth="1"/>
    <col min="13852" max="13852" width="4.42578125" style="395" customWidth="1"/>
    <col min="13853" max="13853" width="6.7109375" style="395" customWidth="1"/>
    <col min="13854" max="13854" width="8.140625" style="395" customWidth="1"/>
    <col min="13855" max="13855" width="5.140625" style="395" customWidth="1"/>
    <col min="13856" max="13856" width="7" style="395" customWidth="1"/>
    <col min="13857" max="13857" width="5" style="395" customWidth="1"/>
    <col min="13858" max="13858" width="2.7109375" style="395" customWidth="1"/>
    <col min="13859" max="13859" width="5.7109375" style="395" customWidth="1"/>
    <col min="13860" max="13860" width="6.140625" style="395" customWidth="1"/>
    <col min="13861" max="13861" width="4.42578125" style="395" customWidth="1"/>
    <col min="13862" max="13862" width="9.85546875" style="395" customWidth="1"/>
    <col min="13863" max="13863" width="5" style="395" customWidth="1"/>
    <col min="13864" max="13864" width="3.140625" style="395" customWidth="1"/>
    <col min="13865" max="13865" width="5.7109375" style="395" customWidth="1"/>
    <col min="13866" max="13866" width="6.7109375" style="395" customWidth="1"/>
    <col min="13867" max="13867" width="5.42578125" style="395" customWidth="1"/>
    <col min="13868" max="13868" width="8.28515625" style="395" customWidth="1"/>
    <col min="13869" max="13869" width="9.85546875" style="395" customWidth="1"/>
    <col min="13870" max="13870" width="5.140625" style="395" customWidth="1"/>
    <col min="13871" max="13871" width="7" style="395" customWidth="1"/>
    <col min="13872" max="13872" width="6.7109375" style="395" customWidth="1"/>
    <col min="13873" max="13873" width="3" style="395" customWidth="1"/>
    <col min="13874" max="13874" width="5.85546875" style="395" customWidth="1"/>
    <col min="13875" max="13875" width="6.140625" style="395" customWidth="1"/>
    <col min="13876" max="13876" width="5.5703125" style="395" customWidth="1"/>
    <col min="13877" max="13877" width="9.28515625" style="395" customWidth="1"/>
    <col min="13878" max="13878" width="5.140625" style="395" customWidth="1"/>
    <col min="13879" max="13879" width="3.140625" style="395" customWidth="1"/>
    <col min="13880" max="13880" width="5.42578125" style="395" customWidth="1"/>
    <col min="13881" max="13881" width="6.140625" style="395" customWidth="1"/>
    <col min="13882" max="13882" width="5.42578125" style="395" customWidth="1"/>
    <col min="13883" max="13883" width="7" style="395" customWidth="1"/>
    <col min="13884" max="13884" width="9.5703125" style="395" customWidth="1"/>
    <col min="13885" max="13885" width="5.140625" style="395" customWidth="1"/>
    <col min="13886" max="13886" width="7" style="395" customWidth="1"/>
    <col min="13887" max="13887" width="4.85546875" style="395" customWidth="1"/>
    <col min="13888" max="13888" width="3.140625" style="395" customWidth="1"/>
    <col min="13889" max="13889" width="5.28515625" style="395" customWidth="1"/>
    <col min="13890" max="13890" width="6" style="395" customWidth="1"/>
    <col min="13891" max="13891" width="5" style="395" customWidth="1"/>
    <col min="13892" max="13892" width="6.140625" style="395" customWidth="1"/>
    <col min="13893" max="13893" width="7.85546875" style="395" customWidth="1"/>
    <col min="13894" max="13894" width="4.7109375" style="395" customWidth="1"/>
    <col min="13895" max="13895" width="3.42578125" style="395" customWidth="1"/>
    <col min="13896" max="13896" width="7.5703125" style="395" customWidth="1"/>
    <col min="13897" max="13897" width="6" style="395" customWidth="1"/>
    <col min="13898" max="13898" width="4.5703125" style="395" customWidth="1"/>
    <col min="13899" max="13899" width="6.140625" style="395" customWidth="1"/>
    <col min="13900" max="13900" width="8.140625" style="395" customWidth="1"/>
    <col min="13901" max="13901" width="5.140625" style="395" customWidth="1"/>
    <col min="13902" max="13902" width="7" style="395" customWidth="1"/>
    <col min="13903" max="13903" width="4.7109375" style="395" customWidth="1"/>
    <col min="13904" max="13904" width="4.42578125" style="395" customWidth="1"/>
    <col min="13905" max="13905" width="6.140625" style="395" customWidth="1"/>
    <col min="13906" max="13906" width="5.7109375" style="395" customWidth="1"/>
    <col min="13907" max="13907" width="4.140625" style="395" customWidth="1"/>
    <col min="13908" max="13908" width="6.7109375" style="395" customWidth="1"/>
    <col min="13909" max="13909" width="8" style="395" customWidth="1"/>
    <col min="13910" max="13910" width="4.42578125" style="395" customWidth="1"/>
    <col min="13911" max="13911" width="3" style="395" customWidth="1"/>
    <col min="13912" max="13912" width="6" style="395" customWidth="1"/>
    <col min="13913" max="13913" width="5.7109375" style="395" customWidth="1"/>
    <col min="13914" max="13914" width="4.85546875" style="395" customWidth="1"/>
    <col min="13915" max="13915" width="6.42578125" style="395" customWidth="1"/>
    <col min="13916" max="13916" width="8.28515625" style="395" customWidth="1"/>
    <col min="13917" max="13917" width="5.140625" style="395" customWidth="1"/>
    <col min="13918" max="13918" width="7" style="395" customWidth="1"/>
    <col min="13919" max="13919" width="4.7109375" style="395" customWidth="1"/>
    <col min="13920" max="13920" width="3" style="395" customWidth="1"/>
    <col min="13921" max="13921" width="5.85546875" style="395" customWidth="1"/>
    <col min="13922" max="13922" width="5.5703125" style="395" customWidth="1"/>
    <col min="13923" max="13923" width="5.140625" style="395" customWidth="1"/>
    <col min="13924" max="13924" width="6.42578125" style="395" customWidth="1"/>
    <col min="13925" max="13925" width="8.140625" style="395" customWidth="1"/>
    <col min="13926" max="13926" width="4.7109375" style="395" customWidth="1"/>
    <col min="13927" max="13927" width="3" style="395" customWidth="1"/>
    <col min="13928" max="13929" width="6" style="395" customWidth="1"/>
    <col min="13930" max="13930" width="5" style="395" customWidth="1"/>
    <col min="13931" max="13931" width="6.42578125" style="395" customWidth="1"/>
    <col min="13932" max="13932" width="8.42578125" style="395" customWidth="1"/>
    <col min="13933" max="13933" width="5" style="395" customWidth="1"/>
    <col min="13934" max="13934" width="7" style="395" customWidth="1"/>
    <col min="13935" max="13937" width="4.7109375" style="395" customWidth="1"/>
    <col min="13938" max="13938" width="5.5703125" style="395" customWidth="1"/>
    <col min="13939" max="13939" width="4.7109375" style="395" customWidth="1"/>
    <col min="13940" max="13940" width="8.42578125" style="395" customWidth="1"/>
    <col min="13941" max="13942" width="5" style="395" customWidth="1"/>
    <col min="13943" max="13943" width="6.85546875" style="395" customWidth="1"/>
    <col min="13944" max="13944" width="6" style="395" customWidth="1"/>
    <col min="13945" max="13945" width="5" style="395" customWidth="1"/>
    <col min="13946" max="13946" width="6.42578125" style="395" customWidth="1"/>
    <col min="13947" max="13947" width="8.5703125" style="395" customWidth="1"/>
    <col min="13948" max="13948" width="5" style="395" customWidth="1"/>
    <col min="13949" max="13949" width="7" style="395" customWidth="1"/>
    <col min="13950" max="13950" width="6.7109375" style="395" customWidth="1"/>
    <col min="13951" max="13951" width="5.28515625" style="395" customWidth="1"/>
    <col min="13952" max="13955" width="6.7109375" style="395" customWidth="1"/>
    <col min="13956" max="13956" width="9" style="395" customWidth="1"/>
    <col min="13957" max="13958" width="5.7109375" style="395" customWidth="1"/>
    <col min="13959" max="14080" width="9.140625" style="395"/>
    <col min="14081" max="14081" width="5" style="395" customWidth="1"/>
    <col min="14082" max="14082" width="7" style="395" customWidth="1"/>
    <col min="14083" max="14083" width="5.5703125" style="395" customWidth="1"/>
    <col min="14084" max="14084" width="3.28515625" style="395" customWidth="1"/>
    <col min="14085" max="14085" width="7" style="395" customWidth="1"/>
    <col min="14086" max="14087" width="6.5703125" style="395" customWidth="1"/>
    <col min="14088" max="14088" width="8.85546875" style="395" customWidth="1"/>
    <col min="14089" max="14089" width="5.28515625" style="395" customWidth="1"/>
    <col min="14090" max="14090" width="4" style="395" customWidth="1"/>
    <col min="14091" max="14091" width="7" style="395" customWidth="1"/>
    <col min="14092" max="14092" width="6.7109375" style="395" customWidth="1"/>
    <col min="14093" max="14093" width="8.42578125" style="395" customWidth="1"/>
    <col min="14094" max="14094" width="9.42578125" style="395" customWidth="1"/>
    <col min="14095" max="14095" width="5.140625" style="395" customWidth="1"/>
    <col min="14096" max="14096" width="7" style="395" customWidth="1"/>
    <col min="14097" max="14097" width="4.42578125" style="395" customWidth="1"/>
    <col min="14098" max="14098" width="3.42578125" style="395" customWidth="1"/>
    <col min="14099" max="14099" width="6.140625" style="395" customWidth="1"/>
    <col min="14100" max="14100" width="5.5703125" style="395" customWidth="1"/>
    <col min="14101" max="14101" width="5.140625" style="395" customWidth="1"/>
    <col min="14102" max="14102" width="6.7109375" style="395" customWidth="1"/>
    <col min="14103" max="14103" width="8.42578125" style="395" customWidth="1"/>
    <col min="14104" max="14104" width="4.42578125" style="395" customWidth="1"/>
    <col min="14105" max="14105" width="3.28515625" style="395" customWidth="1"/>
    <col min="14106" max="14106" width="6.28515625" style="395" customWidth="1"/>
    <col min="14107" max="14107" width="5.7109375" style="395" customWidth="1"/>
    <col min="14108" max="14108" width="4.42578125" style="395" customWidth="1"/>
    <col min="14109" max="14109" width="6.7109375" style="395" customWidth="1"/>
    <col min="14110" max="14110" width="8.140625" style="395" customWidth="1"/>
    <col min="14111" max="14111" width="5.140625" style="395" customWidth="1"/>
    <col min="14112" max="14112" width="7" style="395" customWidth="1"/>
    <col min="14113" max="14113" width="5" style="395" customWidth="1"/>
    <col min="14114" max="14114" width="2.7109375" style="395" customWidth="1"/>
    <col min="14115" max="14115" width="5.7109375" style="395" customWidth="1"/>
    <col min="14116" max="14116" width="6.140625" style="395" customWidth="1"/>
    <col min="14117" max="14117" width="4.42578125" style="395" customWidth="1"/>
    <col min="14118" max="14118" width="9.85546875" style="395" customWidth="1"/>
    <col min="14119" max="14119" width="5" style="395" customWidth="1"/>
    <col min="14120" max="14120" width="3.140625" style="395" customWidth="1"/>
    <col min="14121" max="14121" width="5.7109375" style="395" customWidth="1"/>
    <col min="14122" max="14122" width="6.7109375" style="395" customWidth="1"/>
    <col min="14123" max="14123" width="5.42578125" style="395" customWidth="1"/>
    <col min="14124" max="14124" width="8.28515625" style="395" customWidth="1"/>
    <col min="14125" max="14125" width="9.85546875" style="395" customWidth="1"/>
    <col min="14126" max="14126" width="5.140625" style="395" customWidth="1"/>
    <col min="14127" max="14127" width="7" style="395" customWidth="1"/>
    <col min="14128" max="14128" width="6.7109375" style="395" customWidth="1"/>
    <col min="14129" max="14129" width="3" style="395" customWidth="1"/>
    <col min="14130" max="14130" width="5.85546875" style="395" customWidth="1"/>
    <col min="14131" max="14131" width="6.140625" style="395" customWidth="1"/>
    <col min="14132" max="14132" width="5.5703125" style="395" customWidth="1"/>
    <col min="14133" max="14133" width="9.28515625" style="395" customWidth="1"/>
    <col min="14134" max="14134" width="5.140625" style="395" customWidth="1"/>
    <col min="14135" max="14135" width="3.140625" style="395" customWidth="1"/>
    <col min="14136" max="14136" width="5.42578125" style="395" customWidth="1"/>
    <col min="14137" max="14137" width="6.140625" style="395" customWidth="1"/>
    <col min="14138" max="14138" width="5.42578125" style="395" customWidth="1"/>
    <col min="14139" max="14139" width="7" style="395" customWidth="1"/>
    <col min="14140" max="14140" width="9.5703125" style="395" customWidth="1"/>
    <col min="14141" max="14141" width="5.140625" style="395" customWidth="1"/>
    <col min="14142" max="14142" width="7" style="395" customWidth="1"/>
    <col min="14143" max="14143" width="4.85546875" style="395" customWidth="1"/>
    <col min="14144" max="14144" width="3.140625" style="395" customWidth="1"/>
    <col min="14145" max="14145" width="5.28515625" style="395" customWidth="1"/>
    <col min="14146" max="14146" width="6" style="395" customWidth="1"/>
    <col min="14147" max="14147" width="5" style="395" customWidth="1"/>
    <col min="14148" max="14148" width="6.140625" style="395" customWidth="1"/>
    <col min="14149" max="14149" width="7.85546875" style="395" customWidth="1"/>
    <col min="14150" max="14150" width="4.7109375" style="395" customWidth="1"/>
    <col min="14151" max="14151" width="3.42578125" style="395" customWidth="1"/>
    <col min="14152" max="14152" width="7.5703125" style="395" customWidth="1"/>
    <col min="14153" max="14153" width="6" style="395" customWidth="1"/>
    <col min="14154" max="14154" width="4.5703125" style="395" customWidth="1"/>
    <col min="14155" max="14155" width="6.140625" style="395" customWidth="1"/>
    <col min="14156" max="14156" width="8.140625" style="395" customWidth="1"/>
    <col min="14157" max="14157" width="5.140625" style="395" customWidth="1"/>
    <col min="14158" max="14158" width="7" style="395" customWidth="1"/>
    <col min="14159" max="14159" width="4.7109375" style="395" customWidth="1"/>
    <col min="14160" max="14160" width="4.42578125" style="395" customWidth="1"/>
    <col min="14161" max="14161" width="6.140625" style="395" customWidth="1"/>
    <col min="14162" max="14162" width="5.7109375" style="395" customWidth="1"/>
    <col min="14163" max="14163" width="4.140625" style="395" customWidth="1"/>
    <col min="14164" max="14164" width="6.7109375" style="395" customWidth="1"/>
    <col min="14165" max="14165" width="8" style="395" customWidth="1"/>
    <col min="14166" max="14166" width="4.42578125" style="395" customWidth="1"/>
    <col min="14167" max="14167" width="3" style="395" customWidth="1"/>
    <col min="14168" max="14168" width="6" style="395" customWidth="1"/>
    <col min="14169" max="14169" width="5.7109375" style="395" customWidth="1"/>
    <col min="14170" max="14170" width="4.85546875" style="395" customWidth="1"/>
    <col min="14171" max="14171" width="6.42578125" style="395" customWidth="1"/>
    <col min="14172" max="14172" width="8.28515625" style="395" customWidth="1"/>
    <col min="14173" max="14173" width="5.140625" style="395" customWidth="1"/>
    <col min="14174" max="14174" width="7" style="395" customWidth="1"/>
    <col min="14175" max="14175" width="4.7109375" style="395" customWidth="1"/>
    <col min="14176" max="14176" width="3" style="395" customWidth="1"/>
    <col min="14177" max="14177" width="5.85546875" style="395" customWidth="1"/>
    <col min="14178" max="14178" width="5.5703125" style="395" customWidth="1"/>
    <col min="14179" max="14179" width="5.140625" style="395" customWidth="1"/>
    <col min="14180" max="14180" width="6.42578125" style="395" customWidth="1"/>
    <col min="14181" max="14181" width="8.140625" style="395" customWidth="1"/>
    <col min="14182" max="14182" width="4.7109375" style="395" customWidth="1"/>
    <col min="14183" max="14183" width="3" style="395" customWidth="1"/>
    <col min="14184" max="14185" width="6" style="395" customWidth="1"/>
    <col min="14186" max="14186" width="5" style="395" customWidth="1"/>
    <col min="14187" max="14187" width="6.42578125" style="395" customWidth="1"/>
    <col min="14188" max="14188" width="8.42578125" style="395" customWidth="1"/>
    <col min="14189" max="14189" width="5" style="395" customWidth="1"/>
    <col min="14190" max="14190" width="7" style="395" customWidth="1"/>
    <col min="14191" max="14193" width="4.7109375" style="395" customWidth="1"/>
    <col min="14194" max="14194" width="5.5703125" style="395" customWidth="1"/>
    <col min="14195" max="14195" width="4.7109375" style="395" customWidth="1"/>
    <col min="14196" max="14196" width="8.42578125" style="395" customWidth="1"/>
    <col min="14197" max="14198" width="5" style="395" customWidth="1"/>
    <col min="14199" max="14199" width="6.85546875" style="395" customWidth="1"/>
    <col min="14200" max="14200" width="6" style="395" customWidth="1"/>
    <col min="14201" max="14201" width="5" style="395" customWidth="1"/>
    <col min="14202" max="14202" width="6.42578125" style="395" customWidth="1"/>
    <col min="14203" max="14203" width="8.5703125" style="395" customWidth="1"/>
    <col min="14204" max="14204" width="5" style="395" customWidth="1"/>
    <col min="14205" max="14205" width="7" style="395" customWidth="1"/>
    <col min="14206" max="14206" width="6.7109375" style="395" customWidth="1"/>
    <col min="14207" max="14207" width="5.28515625" style="395" customWidth="1"/>
    <col min="14208" max="14211" width="6.7109375" style="395" customWidth="1"/>
    <col min="14212" max="14212" width="9" style="395" customWidth="1"/>
    <col min="14213" max="14214" width="5.7109375" style="395" customWidth="1"/>
    <col min="14215" max="14336" width="9.140625" style="395"/>
    <col min="14337" max="14337" width="5" style="395" customWidth="1"/>
    <col min="14338" max="14338" width="7" style="395" customWidth="1"/>
    <col min="14339" max="14339" width="5.5703125" style="395" customWidth="1"/>
    <col min="14340" max="14340" width="3.28515625" style="395" customWidth="1"/>
    <col min="14341" max="14341" width="7" style="395" customWidth="1"/>
    <col min="14342" max="14343" width="6.5703125" style="395" customWidth="1"/>
    <col min="14344" max="14344" width="8.85546875" style="395" customWidth="1"/>
    <col min="14345" max="14345" width="5.28515625" style="395" customWidth="1"/>
    <col min="14346" max="14346" width="4" style="395" customWidth="1"/>
    <col min="14347" max="14347" width="7" style="395" customWidth="1"/>
    <col min="14348" max="14348" width="6.7109375" style="395" customWidth="1"/>
    <col min="14349" max="14349" width="8.42578125" style="395" customWidth="1"/>
    <col min="14350" max="14350" width="9.42578125" style="395" customWidth="1"/>
    <col min="14351" max="14351" width="5.140625" style="395" customWidth="1"/>
    <col min="14352" max="14352" width="7" style="395" customWidth="1"/>
    <col min="14353" max="14353" width="4.42578125" style="395" customWidth="1"/>
    <col min="14354" max="14354" width="3.42578125" style="395" customWidth="1"/>
    <col min="14355" max="14355" width="6.140625" style="395" customWidth="1"/>
    <col min="14356" max="14356" width="5.5703125" style="395" customWidth="1"/>
    <col min="14357" max="14357" width="5.140625" style="395" customWidth="1"/>
    <col min="14358" max="14358" width="6.7109375" style="395" customWidth="1"/>
    <col min="14359" max="14359" width="8.42578125" style="395" customWidth="1"/>
    <col min="14360" max="14360" width="4.42578125" style="395" customWidth="1"/>
    <col min="14361" max="14361" width="3.28515625" style="395" customWidth="1"/>
    <col min="14362" max="14362" width="6.28515625" style="395" customWidth="1"/>
    <col min="14363" max="14363" width="5.7109375" style="395" customWidth="1"/>
    <col min="14364" max="14364" width="4.42578125" style="395" customWidth="1"/>
    <col min="14365" max="14365" width="6.7109375" style="395" customWidth="1"/>
    <col min="14366" max="14366" width="8.140625" style="395" customWidth="1"/>
    <col min="14367" max="14367" width="5.140625" style="395" customWidth="1"/>
    <col min="14368" max="14368" width="7" style="395" customWidth="1"/>
    <col min="14369" max="14369" width="5" style="395" customWidth="1"/>
    <col min="14370" max="14370" width="2.7109375" style="395" customWidth="1"/>
    <col min="14371" max="14371" width="5.7109375" style="395" customWidth="1"/>
    <col min="14372" max="14372" width="6.140625" style="395" customWidth="1"/>
    <col min="14373" max="14373" width="4.42578125" style="395" customWidth="1"/>
    <col min="14374" max="14374" width="9.85546875" style="395" customWidth="1"/>
    <col min="14375" max="14375" width="5" style="395" customWidth="1"/>
    <col min="14376" max="14376" width="3.140625" style="395" customWidth="1"/>
    <col min="14377" max="14377" width="5.7109375" style="395" customWidth="1"/>
    <col min="14378" max="14378" width="6.7109375" style="395" customWidth="1"/>
    <col min="14379" max="14379" width="5.42578125" style="395" customWidth="1"/>
    <col min="14380" max="14380" width="8.28515625" style="395" customWidth="1"/>
    <col min="14381" max="14381" width="9.85546875" style="395" customWidth="1"/>
    <col min="14382" max="14382" width="5.140625" style="395" customWidth="1"/>
    <col min="14383" max="14383" width="7" style="395" customWidth="1"/>
    <col min="14384" max="14384" width="6.7109375" style="395" customWidth="1"/>
    <col min="14385" max="14385" width="3" style="395" customWidth="1"/>
    <col min="14386" max="14386" width="5.85546875" style="395" customWidth="1"/>
    <col min="14387" max="14387" width="6.140625" style="395" customWidth="1"/>
    <col min="14388" max="14388" width="5.5703125" style="395" customWidth="1"/>
    <col min="14389" max="14389" width="9.28515625" style="395" customWidth="1"/>
    <col min="14390" max="14390" width="5.140625" style="395" customWidth="1"/>
    <col min="14391" max="14391" width="3.140625" style="395" customWidth="1"/>
    <col min="14392" max="14392" width="5.42578125" style="395" customWidth="1"/>
    <col min="14393" max="14393" width="6.140625" style="395" customWidth="1"/>
    <col min="14394" max="14394" width="5.42578125" style="395" customWidth="1"/>
    <col min="14395" max="14395" width="7" style="395" customWidth="1"/>
    <col min="14396" max="14396" width="9.5703125" style="395" customWidth="1"/>
    <col min="14397" max="14397" width="5.140625" style="395" customWidth="1"/>
    <col min="14398" max="14398" width="7" style="395" customWidth="1"/>
    <col min="14399" max="14399" width="4.85546875" style="395" customWidth="1"/>
    <col min="14400" max="14400" width="3.140625" style="395" customWidth="1"/>
    <col min="14401" max="14401" width="5.28515625" style="395" customWidth="1"/>
    <col min="14402" max="14402" width="6" style="395" customWidth="1"/>
    <col min="14403" max="14403" width="5" style="395" customWidth="1"/>
    <col min="14404" max="14404" width="6.140625" style="395" customWidth="1"/>
    <col min="14405" max="14405" width="7.85546875" style="395" customWidth="1"/>
    <col min="14406" max="14406" width="4.7109375" style="395" customWidth="1"/>
    <col min="14407" max="14407" width="3.42578125" style="395" customWidth="1"/>
    <col min="14408" max="14408" width="7.5703125" style="395" customWidth="1"/>
    <col min="14409" max="14409" width="6" style="395" customWidth="1"/>
    <col min="14410" max="14410" width="4.5703125" style="395" customWidth="1"/>
    <col min="14411" max="14411" width="6.140625" style="395" customWidth="1"/>
    <col min="14412" max="14412" width="8.140625" style="395" customWidth="1"/>
    <col min="14413" max="14413" width="5.140625" style="395" customWidth="1"/>
    <col min="14414" max="14414" width="7" style="395" customWidth="1"/>
    <col min="14415" max="14415" width="4.7109375" style="395" customWidth="1"/>
    <col min="14416" max="14416" width="4.42578125" style="395" customWidth="1"/>
    <col min="14417" max="14417" width="6.140625" style="395" customWidth="1"/>
    <col min="14418" max="14418" width="5.7109375" style="395" customWidth="1"/>
    <col min="14419" max="14419" width="4.140625" style="395" customWidth="1"/>
    <col min="14420" max="14420" width="6.7109375" style="395" customWidth="1"/>
    <col min="14421" max="14421" width="8" style="395" customWidth="1"/>
    <col min="14422" max="14422" width="4.42578125" style="395" customWidth="1"/>
    <col min="14423" max="14423" width="3" style="395" customWidth="1"/>
    <col min="14424" max="14424" width="6" style="395" customWidth="1"/>
    <col min="14425" max="14425" width="5.7109375" style="395" customWidth="1"/>
    <col min="14426" max="14426" width="4.85546875" style="395" customWidth="1"/>
    <col min="14427" max="14427" width="6.42578125" style="395" customWidth="1"/>
    <col min="14428" max="14428" width="8.28515625" style="395" customWidth="1"/>
    <col min="14429" max="14429" width="5.140625" style="395" customWidth="1"/>
    <col min="14430" max="14430" width="7" style="395" customWidth="1"/>
    <col min="14431" max="14431" width="4.7109375" style="395" customWidth="1"/>
    <col min="14432" max="14432" width="3" style="395" customWidth="1"/>
    <col min="14433" max="14433" width="5.85546875" style="395" customWidth="1"/>
    <col min="14434" max="14434" width="5.5703125" style="395" customWidth="1"/>
    <col min="14435" max="14435" width="5.140625" style="395" customWidth="1"/>
    <col min="14436" max="14436" width="6.42578125" style="395" customWidth="1"/>
    <col min="14437" max="14437" width="8.140625" style="395" customWidth="1"/>
    <col min="14438" max="14438" width="4.7109375" style="395" customWidth="1"/>
    <col min="14439" max="14439" width="3" style="395" customWidth="1"/>
    <col min="14440" max="14441" width="6" style="395" customWidth="1"/>
    <col min="14442" max="14442" width="5" style="395" customWidth="1"/>
    <col min="14443" max="14443" width="6.42578125" style="395" customWidth="1"/>
    <col min="14444" max="14444" width="8.42578125" style="395" customWidth="1"/>
    <col min="14445" max="14445" width="5" style="395" customWidth="1"/>
    <col min="14446" max="14446" width="7" style="395" customWidth="1"/>
    <col min="14447" max="14449" width="4.7109375" style="395" customWidth="1"/>
    <col min="14450" max="14450" width="5.5703125" style="395" customWidth="1"/>
    <col min="14451" max="14451" width="4.7109375" style="395" customWidth="1"/>
    <col min="14452" max="14452" width="8.42578125" style="395" customWidth="1"/>
    <col min="14453" max="14454" width="5" style="395" customWidth="1"/>
    <col min="14455" max="14455" width="6.85546875" style="395" customWidth="1"/>
    <col min="14456" max="14456" width="6" style="395" customWidth="1"/>
    <col min="14457" max="14457" width="5" style="395" customWidth="1"/>
    <col min="14458" max="14458" width="6.42578125" style="395" customWidth="1"/>
    <col min="14459" max="14459" width="8.5703125" style="395" customWidth="1"/>
    <col min="14460" max="14460" width="5" style="395" customWidth="1"/>
    <col min="14461" max="14461" width="7" style="395" customWidth="1"/>
    <col min="14462" max="14462" width="6.7109375" style="395" customWidth="1"/>
    <col min="14463" max="14463" width="5.28515625" style="395" customWidth="1"/>
    <col min="14464" max="14467" width="6.7109375" style="395" customWidth="1"/>
    <col min="14468" max="14468" width="9" style="395" customWidth="1"/>
    <col min="14469" max="14470" width="5.7109375" style="395" customWidth="1"/>
    <col min="14471" max="14592" width="9.140625" style="395"/>
    <col min="14593" max="14593" width="5" style="395" customWidth="1"/>
    <col min="14594" max="14594" width="7" style="395" customWidth="1"/>
    <col min="14595" max="14595" width="5.5703125" style="395" customWidth="1"/>
    <col min="14596" max="14596" width="3.28515625" style="395" customWidth="1"/>
    <col min="14597" max="14597" width="7" style="395" customWidth="1"/>
    <col min="14598" max="14599" width="6.5703125" style="395" customWidth="1"/>
    <col min="14600" max="14600" width="8.85546875" style="395" customWidth="1"/>
    <col min="14601" max="14601" width="5.28515625" style="395" customWidth="1"/>
    <col min="14602" max="14602" width="4" style="395" customWidth="1"/>
    <col min="14603" max="14603" width="7" style="395" customWidth="1"/>
    <col min="14604" max="14604" width="6.7109375" style="395" customWidth="1"/>
    <col min="14605" max="14605" width="8.42578125" style="395" customWidth="1"/>
    <col min="14606" max="14606" width="9.42578125" style="395" customWidth="1"/>
    <col min="14607" max="14607" width="5.140625" style="395" customWidth="1"/>
    <col min="14608" max="14608" width="7" style="395" customWidth="1"/>
    <col min="14609" max="14609" width="4.42578125" style="395" customWidth="1"/>
    <col min="14610" max="14610" width="3.42578125" style="395" customWidth="1"/>
    <col min="14611" max="14611" width="6.140625" style="395" customWidth="1"/>
    <col min="14612" max="14612" width="5.5703125" style="395" customWidth="1"/>
    <col min="14613" max="14613" width="5.140625" style="395" customWidth="1"/>
    <col min="14614" max="14614" width="6.7109375" style="395" customWidth="1"/>
    <col min="14615" max="14615" width="8.42578125" style="395" customWidth="1"/>
    <col min="14616" max="14616" width="4.42578125" style="395" customWidth="1"/>
    <col min="14617" max="14617" width="3.28515625" style="395" customWidth="1"/>
    <col min="14618" max="14618" width="6.28515625" style="395" customWidth="1"/>
    <col min="14619" max="14619" width="5.7109375" style="395" customWidth="1"/>
    <col min="14620" max="14620" width="4.42578125" style="395" customWidth="1"/>
    <col min="14621" max="14621" width="6.7109375" style="395" customWidth="1"/>
    <col min="14622" max="14622" width="8.140625" style="395" customWidth="1"/>
    <col min="14623" max="14623" width="5.140625" style="395" customWidth="1"/>
    <col min="14624" max="14624" width="7" style="395" customWidth="1"/>
    <col min="14625" max="14625" width="5" style="395" customWidth="1"/>
    <col min="14626" max="14626" width="2.7109375" style="395" customWidth="1"/>
    <col min="14627" max="14627" width="5.7109375" style="395" customWidth="1"/>
    <col min="14628" max="14628" width="6.140625" style="395" customWidth="1"/>
    <col min="14629" max="14629" width="4.42578125" style="395" customWidth="1"/>
    <col min="14630" max="14630" width="9.85546875" style="395" customWidth="1"/>
    <col min="14631" max="14631" width="5" style="395" customWidth="1"/>
    <col min="14632" max="14632" width="3.140625" style="395" customWidth="1"/>
    <col min="14633" max="14633" width="5.7109375" style="395" customWidth="1"/>
    <col min="14634" max="14634" width="6.7109375" style="395" customWidth="1"/>
    <col min="14635" max="14635" width="5.42578125" style="395" customWidth="1"/>
    <col min="14636" max="14636" width="8.28515625" style="395" customWidth="1"/>
    <col min="14637" max="14637" width="9.85546875" style="395" customWidth="1"/>
    <col min="14638" max="14638" width="5.140625" style="395" customWidth="1"/>
    <col min="14639" max="14639" width="7" style="395" customWidth="1"/>
    <col min="14640" max="14640" width="6.7109375" style="395" customWidth="1"/>
    <col min="14641" max="14641" width="3" style="395" customWidth="1"/>
    <col min="14642" max="14642" width="5.85546875" style="395" customWidth="1"/>
    <col min="14643" max="14643" width="6.140625" style="395" customWidth="1"/>
    <col min="14644" max="14644" width="5.5703125" style="395" customWidth="1"/>
    <col min="14645" max="14645" width="9.28515625" style="395" customWidth="1"/>
    <col min="14646" max="14646" width="5.140625" style="395" customWidth="1"/>
    <col min="14647" max="14647" width="3.140625" style="395" customWidth="1"/>
    <col min="14648" max="14648" width="5.42578125" style="395" customWidth="1"/>
    <col min="14649" max="14649" width="6.140625" style="395" customWidth="1"/>
    <col min="14650" max="14650" width="5.42578125" style="395" customWidth="1"/>
    <col min="14651" max="14651" width="7" style="395" customWidth="1"/>
    <col min="14652" max="14652" width="9.5703125" style="395" customWidth="1"/>
    <col min="14653" max="14653" width="5.140625" style="395" customWidth="1"/>
    <col min="14654" max="14654" width="7" style="395" customWidth="1"/>
    <col min="14655" max="14655" width="4.85546875" style="395" customWidth="1"/>
    <col min="14656" max="14656" width="3.140625" style="395" customWidth="1"/>
    <col min="14657" max="14657" width="5.28515625" style="395" customWidth="1"/>
    <col min="14658" max="14658" width="6" style="395" customWidth="1"/>
    <col min="14659" max="14659" width="5" style="395" customWidth="1"/>
    <col min="14660" max="14660" width="6.140625" style="395" customWidth="1"/>
    <col min="14661" max="14661" width="7.85546875" style="395" customWidth="1"/>
    <col min="14662" max="14662" width="4.7109375" style="395" customWidth="1"/>
    <col min="14663" max="14663" width="3.42578125" style="395" customWidth="1"/>
    <col min="14664" max="14664" width="7.5703125" style="395" customWidth="1"/>
    <col min="14665" max="14665" width="6" style="395" customWidth="1"/>
    <col min="14666" max="14666" width="4.5703125" style="395" customWidth="1"/>
    <col min="14667" max="14667" width="6.140625" style="395" customWidth="1"/>
    <col min="14668" max="14668" width="8.140625" style="395" customWidth="1"/>
    <col min="14669" max="14669" width="5.140625" style="395" customWidth="1"/>
    <col min="14670" max="14670" width="7" style="395" customWidth="1"/>
    <col min="14671" max="14671" width="4.7109375" style="395" customWidth="1"/>
    <col min="14672" max="14672" width="4.42578125" style="395" customWidth="1"/>
    <col min="14673" max="14673" width="6.140625" style="395" customWidth="1"/>
    <col min="14674" max="14674" width="5.7109375" style="395" customWidth="1"/>
    <col min="14675" max="14675" width="4.140625" style="395" customWidth="1"/>
    <col min="14676" max="14676" width="6.7109375" style="395" customWidth="1"/>
    <col min="14677" max="14677" width="8" style="395" customWidth="1"/>
    <col min="14678" max="14678" width="4.42578125" style="395" customWidth="1"/>
    <col min="14679" max="14679" width="3" style="395" customWidth="1"/>
    <col min="14680" max="14680" width="6" style="395" customWidth="1"/>
    <col min="14681" max="14681" width="5.7109375" style="395" customWidth="1"/>
    <col min="14682" max="14682" width="4.85546875" style="395" customWidth="1"/>
    <col min="14683" max="14683" width="6.42578125" style="395" customWidth="1"/>
    <col min="14684" max="14684" width="8.28515625" style="395" customWidth="1"/>
    <col min="14685" max="14685" width="5.140625" style="395" customWidth="1"/>
    <col min="14686" max="14686" width="7" style="395" customWidth="1"/>
    <col min="14687" max="14687" width="4.7109375" style="395" customWidth="1"/>
    <col min="14688" max="14688" width="3" style="395" customWidth="1"/>
    <col min="14689" max="14689" width="5.85546875" style="395" customWidth="1"/>
    <col min="14690" max="14690" width="5.5703125" style="395" customWidth="1"/>
    <col min="14691" max="14691" width="5.140625" style="395" customWidth="1"/>
    <col min="14692" max="14692" width="6.42578125" style="395" customWidth="1"/>
    <col min="14693" max="14693" width="8.140625" style="395" customWidth="1"/>
    <col min="14694" max="14694" width="4.7109375" style="395" customWidth="1"/>
    <col min="14695" max="14695" width="3" style="395" customWidth="1"/>
    <col min="14696" max="14697" width="6" style="395" customWidth="1"/>
    <col min="14698" max="14698" width="5" style="395" customWidth="1"/>
    <col min="14699" max="14699" width="6.42578125" style="395" customWidth="1"/>
    <col min="14700" max="14700" width="8.42578125" style="395" customWidth="1"/>
    <col min="14701" max="14701" width="5" style="395" customWidth="1"/>
    <col min="14702" max="14702" width="7" style="395" customWidth="1"/>
    <col min="14703" max="14705" width="4.7109375" style="395" customWidth="1"/>
    <col min="14706" max="14706" width="5.5703125" style="395" customWidth="1"/>
    <col min="14707" max="14707" width="4.7109375" style="395" customWidth="1"/>
    <col min="14708" max="14708" width="8.42578125" style="395" customWidth="1"/>
    <col min="14709" max="14710" width="5" style="395" customWidth="1"/>
    <col min="14711" max="14711" width="6.85546875" style="395" customWidth="1"/>
    <col min="14712" max="14712" width="6" style="395" customWidth="1"/>
    <col min="14713" max="14713" width="5" style="395" customWidth="1"/>
    <col min="14714" max="14714" width="6.42578125" style="395" customWidth="1"/>
    <col min="14715" max="14715" width="8.5703125" style="395" customWidth="1"/>
    <col min="14716" max="14716" width="5" style="395" customWidth="1"/>
    <col min="14717" max="14717" width="7" style="395" customWidth="1"/>
    <col min="14718" max="14718" width="6.7109375" style="395" customWidth="1"/>
    <col min="14719" max="14719" width="5.28515625" style="395" customWidth="1"/>
    <col min="14720" max="14723" width="6.7109375" style="395" customWidth="1"/>
    <col min="14724" max="14724" width="9" style="395" customWidth="1"/>
    <col min="14725" max="14726" width="5.7109375" style="395" customWidth="1"/>
    <col min="14727" max="14848" width="9.140625" style="395"/>
    <col min="14849" max="14849" width="5" style="395" customWidth="1"/>
    <col min="14850" max="14850" width="7" style="395" customWidth="1"/>
    <col min="14851" max="14851" width="5.5703125" style="395" customWidth="1"/>
    <col min="14852" max="14852" width="3.28515625" style="395" customWidth="1"/>
    <col min="14853" max="14853" width="7" style="395" customWidth="1"/>
    <col min="14854" max="14855" width="6.5703125" style="395" customWidth="1"/>
    <col min="14856" max="14856" width="8.85546875" style="395" customWidth="1"/>
    <col min="14857" max="14857" width="5.28515625" style="395" customWidth="1"/>
    <col min="14858" max="14858" width="4" style="395" customWidth="1"/>
    <col min="14859" max="14859" width="7" style="395" customWidth="1"/>
    <col min="14860" max="14860" width="6.7109375" style="395" customWidth="1"/>
    <col min="14861" max="14861" width="8.42578125" style="395" customWidth="1"/>
    <col min="14862" max="14862" width="9.42578125" style="395" customWidth="1"/>
    <col min="14863" max="14863" width="5.140625" style="395" customWidth="1"/>
    <col min="14864" max="14864" width="7" style="395" customWidth="1"/>
    <col min="14865" max="14865" width="4.42578125" style="395" customWidth="1"/>
    <col min="14866" max="14866" width="3.42578125" style="395" customWidth="1"/>
    <col min="14867" max="14867" width="6.140625" style="395" customWidth="1"/>
    <col min="14868" max="14868" width="5.5703125" style="395" customWidth="1"/>
    <col min="14869" max="14869" width="5.140625" style="395" customWidth="1"/>
    <col min="14870" max="14870" width="6.7109375" style="395" customWidth="1"/>
    <col min="14871" max="14871" width="8.42578125" style="395" customWidth="1"/>
    <col min="14872" max="14872" width="4.42578125" style="395" customWidth="1"/>
    <col min="14873" max="14873" width="3.28515625" style="395" customWidth="1"/>
    <col min="14874" max="14874" width="6.28515625" style="395" customWidth="1"/>
    <col min="14875" max="14875" width="5.7109375" style="395" customWidth="1"/>
    <col min="14876" max="14876" width="4.42578125" style="395" customWidth="1"/>
    <col min="14877" max="14877" width="6.7109375" style="395" customWidth="1"/>
    <col min="14878" max="14878" width="8.140625" style="395" customWidth="1"/>
    <col min="14879" max="14879" width="5.140625" style="395" customWidth="1"/>
    <col min="14880" max="14880" width="7" style="395" customWidth="1"/>
    <col min="14881" max="14881" width="5" style="395" customWidth="1"/>
    <col min="14882" max="14882" width="2.7109375" style="395" customWidth="1"/>
    <col min="14883" max="14883" width="5.7109375" style="395" customWidth="1"/>
    <col min="14884" max="14884" width="6.140625" style="395" customWidth="1"/>
    <col min="14885" max="14885" width="4.42578125" style="395" customWidth="1"/>
    <col min="14886" max="14886" width="9.85546875" style="395" customWidth="1"/>
    <col min="14887" max="14887" width="5" style="395" customWidth="1"/>
    <col min="14888" max="14888" width="3.140625" style="395" customWidth="1"/>
    <col min="14889" max="14889" width="5.7109375" style="395" customWidth="1"/>
    <col min="14890" max="14890" width="6.7109375" style="395" customWidth="1"/>
    <col min="14891" max="14891" width="5.42578125" style="395" customWidth="1"/>
    <col min="14892" max="14892" width="8.28515625" style="395" customWidth="1"/>
    <col min="14893" max="14893" width="9.85546875" style="395" customWidth="1"/>
    <col min="14894" max="14894" width="5.140625" style="395" customWidth="1"/>
    <col min="14895" max="14895" width="7" style="395" customWidth="1"/>
    <col min="14896" max="14896" width="6.7109375" style="395" customWidth="1"/>
    <col min="14897" max="14897" width="3" style="395" customWidth="1"/>
    <col min="14898" max="14898" width="5.85546875" style="395" customWidth="1"/>
    <col min="14899" max="14899" width="6.140625" style="395" customWidth="1"/>
    <col min="14900" max="14900" width="5.5703125" style="395" customWidth="1"/>
    <col min="14901" max="14901" width="9.28515625" style="395" customWidth="1"/>
    <col min="14902" max="14902" width="5.140625" style="395" customWidth="1"/>
    <col min="14903" max="14903" width="3.140625" style="395" customWidth="1"/>
    <col min="14904" max="14904" width="5.42578125" style="395" customWidth="1"/>
    <col min="14905" max="14905" width="6.140625" style="395" customWidth="1"/>
    <col min="14906" max="14906" width="5.42578125" style="395" customWidth="1"/>
    <col min="14907" max="14907" width="7" style="395" customWidth="1"/>
    <col min="14908" max="14908" width="9.5703125" style="395" customWidth="1"/>
    <col min="14909" max="14909" width="5.140625" style="395" customWidth="1"/>
    <col min="14910" max="14910" width="7" style="395" customWidth="1"/>
    <col min="14911" max="14911" width="4.85546875" style="395" customWidth="1"/>
    <col min="14912" max="14912" width="3.140625" style="395" customWidth="1"/>
    <col min="14913" max="14913" width="5.28515625" style="395" customWidth="1"/>
    <col min="14914" max="14914" width="6" style="395" customWidth="1"/>
    <col min="14915" max="14915" width="5" style="395" customWidth="1"/>
    <col min="14916" max="14916" width="6.140625" style="395" customWidth="1"/>
    <col min="14917" max="14917" width="7.85546875" style="395" customWidth="1"/>
    <col min="14918" max="14918" width="4.7109375" style="395" customWidth="1"/>
    <col min="14919" max="14919" width="3.42578125" style="395" customWidth="1"/>
    <col min="14920" max="14920" width="7.5703125" style="395" customWidth="1"/>
    <col min="14921" max="14921" width="6" style="395" customWidth="1"/>
    <col min="14922" max="14922" width="4.5703125" style="395" customWidth="1"/>
    <col min="14923" max="14923" width="6.140625" style="395" customWidth="1"/>
    <col min="14924" max="14924" width="8.140625" style="395" customWidth="1"/>
    <col min="14925" max="14925" width="5.140625" style="395" customWidth="1"/>
    <col min="14926" max="14926" width="7" style="395" customWidth="1"/>
    <col min="14927" max="14927" width="4.7109375" style="395" customWidth="1"/>
    <col min="14928" max="14928" width="4.42578125" style="395" customWidth="1"/>
    <col min="14929" max="14929" width="6.140625" style="395" customWidth="1"/>
    <col min="14930" max="14930" width="5.7109375" style="395" customWidth="1"/>
    <col min="14931" max="14931" width="4.140625" style="395" customWidth="1"/>
    <col min="14932" max="14932" width="6.7109375" style="395" customWidth="1"/>
    <col min="14933" max="14933" width="8" style="395" customWidth="1"/>
    <col min="14934" max="14934" width="4.42578125" style="395" customWidth="1"/>
    <col min="14935" max="14935" width="3" style="395" customWidth="1"/>
    <col min="14936" max="14936" width="6" style="395" customWidth="1"/>
    <col min="14937" max="14937" width="5.7109375" style="395" customWidth="1"/>
    <col min="14938" max="14938" width="4.85546875" style="395" customWidth="1"/>
    <col min="14939" max="14939" width="6.42578125" style="395" customWidth="1"/>
    <col min="14940" max="14940" width="8.28515625" style="395" customWidth="1"/>
    <col min="14941" max="14941" width="5.140625" style="395" customWidth="1"/>
    <col min="14942" max="14942" width="7" style="395" customWidth="1"/>
    <col min="14943" max="14943" width="4.7109375" style="395" customWidth="1"/>
    <col min="14944" max="14944" width="3" style="395" customWidth="1"/>
    <col min="14945" max="14945" width="5.85546875" style="395" customWidth="1"/>
    <col min="14946" max="14946" width="5.5703125" style="395" customWidth="1"/>
    <col min="14947" max="14947" width="5.140625" style="395" customWidth="1"/>
    <col min="14948" max="14948" width="6.42578125" style="395" customWidth="1"/>
    <col min="14949" max="14949" width="8.140625" style="395" customWidth="1"/>
    <col min="14950" max="14950" width="4.7109375" style="395" customWidth="1"/>
    <col min="14951" max="14951" width="3" style="395" customWidth="1"/>
    <col min="14952" max="14953" width="6" style="395" customWidth="1"/>
    <col min="14954" max="14954" width="5" style="395" customWidth="1"/>
    <col min="14955" max="14955" width="6.42578125" style="395" customWidth="1"/>
    <col min="14956" max="14956" width="8.42578125" style="395" customWidth="1"/>
    <col min="14957" max="14957" width="5" style="395" customWidth="1"/>
    <col min="14958" max="14958" width="7" style="395" customWidth="1"/>
    <col min="14959" max="14961" width="4.7109375" style="395" customWidth="1"/>
    <col min="14962" max="14962" width="5.5703125" style="395" customWidth="1"/>
    <col min="14963" max="14963" width="4.7109375" style="395" customWidth="1"/>
    <col min="14964" max="14964" width="8.42578125" style="395" customWidth="1"/>
    <col min="14965" max="14966" width="5" style="395" customWidth="1"/>
    <col min="14967" max="14967" width="6.85546875" style="395" customWidth="1"/>
    <col min="14968" max="14968" width="6" style="395" customWidth="1"/>
    <col min="14969" max="14969" width="5" style="395" customWidth="1"/>
    <col min="14970" max="14970" width="6.42578125" style="395" customWidth="1"/>
    <col min="14971" max="14971" width="8.5703125" style="395" customWidth="1"/>
    <col min="14972" max="14972" width="5" style="395" customWidth="1"/>
    <col min="14973" max="14973" width="7" style="395" customWidth="1"/>
    <col min="14974" max="14974" width="6.7109375" style="395" customWidth="1"/>
    <col min="14975" max="14975" width="5.28515625" style="395" customWidth="1"/>
    <col min="14976" max="14979" width="6.7109375" style="395" customWidth="1"/>
    <col min="14980" max="14980" width="9" style="395" customWidth="1"/>
    <col min="14981" max="14982" width="5.7109375" style="395" customWidth="1"/>
    <col min="14983" max="15104" width="9.140625" style="395"/>
    <col min="15105" max="15105" width="5" style="395" customWidth="1"/>
    <col min="15106" max="15106" width="7" style="395" customWidth="1"/>
    <col min="15107" max="15107" width="5.5703125" style="395" customWidth="1"/>
    <col min="15108" max="15108" width="3.28515625" style="395" customWidth="1"/>
    <col min="15109" max="15109" width="7" style="395" customWidth="1"/>
    <col min="15110" max="15111" width="6.5703125" style="395" customWidth="1"/>
    <col min="15112" max="15112" width="8.85546875" style="395" customWidth="1"/>
    <col min="15113" max="15113" width="5.28515625" style="395" customWidth="1"/>
    <col min="15114" max="15114" width="4" style="395" customWidth="1"/>
    <col min="15115" max="15115" width="7" style="395" customWidth="1"/>
    <col min="15116" max="15116" width="6.7109375" style="395" customWidth="1"/>
    <col min="15117" max="15117" width="8.42578125" style="395" customWidth="1"/>
    <col min="15118" max="15118" width="9.42578125" style="395" customWidth="1"/>
    <col min="15119" max="15119" width="5.140625" style="395" customWidth="1"/>
    <col min="15120" max="15120" width="7" style="395" customWidth="1"/>
    <col min="15121" max="15121" width="4.42578125" style="395" customWidth="1"/>
    <col min="15122" max="15122" width="3.42578125" style="395" customWidth="1"/>
    <col min="15123" max="15123" width="6.140625" style="395" customWidth="1"/>
    <col min="15124" max="15124" width="5.5703125" style="395" customWidth="1"/>
    <col min="15125" max="15125" width="5.140625" style="395" customWidth="1"/>
    <col min="15126" max="15126" width="6.7109375" style="395" customWidth="1"/>
    <col min="15127" max="15127" width="8.42578125" style="395" customWidth="1"/>
    <col min="15128" max="15128" width="4.42578125" style="395" customWidth="1"/>
    <col min="15129" max="15129" width="3.28515625" style="395" customWidth="1"/>
    <col min="15130" max="15130" width="6.28515625" style="395" customWidth="1"/>
    <col min="15131" max="15131" width="5.7109375" style="395" customWidth="1"/>
    <col min="15132" max="15132" width="4.42578125" style="395" customWidth="1"/>
    <col min="15133" max="15133" width="6.7109375" style="395" customWidth="1"/>
    <col min="15134" max="15134" width="8.140625" style="395" customWidth="1"/>
    <col min="15135" max="15135" width="5.140625" style="395" customWidth="1"/>
    <col min="15136" max="15136" width="7" style="395" customWidth="1"/>
    <col min="15137" max="15137" width="5" style="395" customWidth="1"/>
    <col min="15138" max="15138" width="2.7109375" style="395" customWidth="1"/>
    <col min="15139" max="15139" width="5.7109375" style="395" customWidth="1"/>
    <col min="15140" max="15140" width="6.140625" style="395" customWidth="1"/>
    <col min="15141" max="15141" width="4.42578125" style="395" customWidth="1"/>
    <col min="15142" max="15142" width="9.85546875" style="395" customWidth="1"/>
    <col min="15143" max="15143" width="5" style="395" customWidth="1"/>
    <col min="15144" max="15144" width="3.140625" style="395" customWidth="1"/>
    <col min="15145" max="15145" width="5.7109375" style="395" customWidth="1"/>
    <col min="15146" max="15146" width="6.7109375" style="395" customWidth="1"/>
    <col min="15147" max="15147" width="5.42578125" style="395" customWidth="1"/>
    <col min="15148" max="15148" width="8.28515625" style="395" customWidth="1"/>
    <col min="15149" max="15149" width="9.85546875" style="395" customWidth="1"/>
    <col min="15150" max="15150" width="5.140625" style="395" customWidth="1"/>
    <col min="15151" max="15151" width="7" style="395" customWidth="1"/>
    <col min="15152" max="15152" width="6.7109375" style="395" customWidth="1"/>
    <col min="15153" max="15153" width="3" style="395" customWidth="1"/>
    <col min="15154" max="15154" width="5.85546875" style="395" customWidth="1"/>
    <col min="15155" max="15155" width="6.140625" style="395" customWidth="1"/>
    <col min="15156" max="15156" width="5.5703125" style="395" customWidth="1"/>
    <col min="15157" max="15157" width="9.28515625" style="395" customWidth="1"/>
    <col min="15158" max="15158" width="5.140625" style="395" customWidth="1"/>
    <col min="15159" max="15159" width="3.140625" style="395" customWidth="1"/>
    <col min="15160" max="15160" width="5.42578125" style="395" customWidth="1"/>
    <col min="15161" max="15161" width="6.140625" style="395" customWidth="1"/>
    <col min="15162" max="15162" width="5.42578125" style="395" customWidth="1"/>
    <col min="15163" max="15163" width="7" style="395" customWidth="1"/>
    <col min="15164" max="15164" width="9.5703125" style="395" customWidth="1"/>
    <col min="15165" max="15165" width="5.140625" style="395" customWidth="1"/>
    <col min="15166" max="15166" width="7" style="395" customWidth="1"/>
    <col min="15167" max="15167" width="4.85546875" style="395" customWidth="1"/>
    <col min="15168" max="15168" width="3.140625" style="395" customWidth="1"/>
    <col min="15169" max="15169" width="5.28515625" style="395" customWidth="1"/>
    <col min="15170" max="15170" width="6" style="395" customWidth="1"/>
    <col min="15171" max="15171" width="5" style="395" customWidth="1"/>
    <col min="15172" max="15172" width="6.140625" style="395" customWidth="1"/>
    <col min="15173" max="15173" width="7.85546875" style="395" customWidth="1"/>
    <col min="15174" max="15174" width="4.7109375" style="395" customWidth="1"/>
    <col min="15175" max="15175" width="3.42578125" style="395" customWidth="1"/>
    <col min="15176" max="15176" width="7.5703125" style="395" customWidth="1"/>
    <col min="15177" max="15177" width="6" style="395" customWidth="1"/>
    <col min="15178" max="15178" width="4.5703125" style="395" customWidth="1"/>
    <col min="15179" max="15179" width="6.140625" style="395" customWidth="1"/>
    <col min="15180" max="15180" width="8.140625" style="395" customWidth="1"/>
    <col min="15181" max="15181" width="5.140625" style="395" customWidth="1"/>
    <col min="15182" max="15182" width="7" style="395" customWidth="1"/>
    <col min="15183" max="15183" width="4.7109375" style="395" customWidth="1"/>
    <col min="15184" max="15184" width="4.42578125" style="395" customWidth="1"/>
    <col min="15185" max="15185" width="6.140625" style="395" customWidth="1"/>
    <col min="15186" max="15186" width="5.7109375" style="395" customWidth="1"/>
    <col min="15187" max="15187" width="4.140625" style="395" customWidth="1"/>
    <col min="15188" max="15188" width="6.7109375" style="395" customWidth="1"/>
    <col min="15189" max="15189" width="8" style="395" customWidth="1"/>
    <col min="15190" max="15190" width="4.42578125" style="395" customWidth="1"/>
    <col min="15191" max="15191" width="3" style="395" customWidth="1"/>
    <col min="15192" max="15192" width="6" style="395" customWidth="1"/>
    <col min="15193" max="15193" width="5.7109375" style="395" customWidth="1"/>
    <col min="15194" max="15194" width="4.85546875" style="395" customWidth="1"/>
    <col min="15195" max="15195" width="6.42578125" style="395" customWidth="1"/>
    <col min="15196" max="15196" width="8.28515625" style="395" customWidth="1"/>
    <col min="15197" max="15197" width="5.140625" style="395" customWidth="1"/>
    <col min="15198" max="15198" width="7" style="395" customWidth="1"/>
    <col min="15199" max="15199" width="4.7109375" style="395" customWidth="1"/>
    <col min="15200" max="15200" width="3" style="395" customWidth="1"/>
    <col min="15201" max="15201" width="5.85546875" style="395" customWidth="1"/>
    <col min="15202" max="15202" width="5.5703125" style="395" customWidth="1"/>
    <col min="15203" max="15203" width="5.140625" style="395" customWidth="1"/>
    <col min="15204" max="15204" width="6.42578125" style="395" customWidth="1"/>
    <col min="15205" max="15205" width="8.140625" style="395" customWidth="1"/>
    <col min="15206" max="15206" width="4.7109375" style="395" customWidth="1"/>
    <col min="15207" max="15207" width="3" style="395" customWidth="1"/>
    <col min="15208" max="15209" width="6" style="395" customWidth="1"/>
    <col min="15210" max="15210" width="5" style="395" customWidth="1"/>
    <col min="15211" max="15211" width="6.42578125" style="395" customWidth="1"/>
    <col min="15212" max="15212" width="8.42578125" style="395" customWidth="1"/>
    <col min="15213" max="15213" width="5" style="395" customWidth="1"/>
    <col min="15214" max="15214" width="7" style="395" customWidth="1"/>
    <col min="15215" max="15217" width="4.7109375" style="395" customWidth="1"/>
    <col min="15218" max="15218" width="5.5703125" style="395" customWidth="1"/>
    <col min="15219" max="15219" width="4.7109375" style="395" customWidth="1"/>
    <col min="15220" max="15220" width="8.42578125" style="395" customWidth="1"/>
    <col min="15221" max="15222" width="5" style="395" customWidth="1"/>
    <col min="15223" max="15223" width="6.85546875" style="395" customWidth="1"/>
    <col min="15224" max="15224" width="6" style="395" customWidth="1"/>
    <col min="15225" max="15225" width="5" style="395" customWidth="1"/>
    <col min="15226" max="15226" width="6.42578125" style="395" customWidth="1"/>
    <col min="15227" max="15227" width="8.5703125" style="395" customWidth="1"/>
    <col min="15228" max="15228" width="5" style="395" customWidth="1"/>
    <col min="15229" max="15229" width="7" style="395" customWidth="1"/>
    <col min="15230" max="15230" width="6.7109375" style="395" customWidth="1"/>
    <col min="15231" max="15231" width="5.28515625" style="395" customWidth="1"/>
    <col min="15232" max="15235" width="6.7109375" style="395" customWidth="1"/>
    <col min="15236" max="15236" width="9" style="395" customWidth="1"/>
    <col min="15237" max="15238" width="5.7109375" style="395" customWidth="1"/>
    <col min="15239" max="15360" width="9.140625" style="395"/>
    <col min="15361" max="15361" width="5" style="395" customWidth="1"/>
    <col min="15362" max="15362" width="7" style="395" customWidth="1"/>
    <col min="15363" max="15363" width="5.5703125" style="395" customWidth="1"/>
    <col min="15364" max="15364" width="3.28515625" style="395" customWidth="1"/>
    <col min="15365" max="15365" width="7" style="395" customWidth="1"/>
    <col min="15366" max="15367" width="6.5703125" style="395" customWidth="1"/>
    <col min="15368" max="15368" width="8.85546875" style="395" customWidth="1"/>
    <col min="15369" max="15369" width="5.28515625" style="395" customWidth="1"/>
    <col min="15370" max="15370" width="4" style="395" customWidth="1"/>
    <col min="15371" max="15371" width="7" style="395" customWidth="1"/>
    <col min="15372" max="15372" width="6.7109375" style="395" customWidth="1"/>
    <col min="15373" max="15373" width="8.42578125" style="395" customWidth="1"/>
    <col min="15374" max="15374" width="9.42578125" style="395" customWidth="1"/>
    <col min="15375" max="15375" width="5.140625" style="395" customWidth="1"/>
    <col min="15376" max="15376" width="7" style="395" customWidth="1"/>
    <col min="15377" max="15377" width="4.42578125" style="395" customWidth="1"/>
    <col min="15378" max="15378" width="3.42578125" style="395" customWidth="1"/>
    <col min="15379" max="15379" width="6.140625" style="395" customWidth="1"/>
    <col min="15380" max="15380" width="5.5703125" style="395" customWidth="1"/>
    <col min="15381" max="15381" width="5.140625" style="395" customWidth="1"/>
    <col min="15382" max="15382" width="6.7109375" style="395" customWidth="1"/>
    <col min="15383" max="15383" width="8.42578125" style="395" customWidth="1"/>
    <col min="15384" max="15384" width="4.42578125" style="395" customWidth="1"/>
    <col min="15385" max="15385" width="3.28515625" style="395" customWidth="1"/>
    <col min="15386" max="15386" width="6.28515625" style="395" customWidth="1"/>
    <col min="15387" max="15387" width="5.7109375" style="395" customWidth="1"/>
    <col min="15388" max="15388" width="4.42578125" style="395" customWidth="1"/>
    <col min="15389" max="15389" width="6.7109375" style="395" customWidth="1"/>
    <col min="15390" max="15390" width="8.140625" style="395" customWidth="1"/>
    <col min="15391" max="15391" width="5.140625" style="395" customWidth="1"/>
    <col min="15392" max="15392" width="7" style="395" customWidth="1"/>
    <col min="15393" max="15393" width="5" style="395" customWidth="1"/>
    <col min="15394" max="15394" width="2.7109375" style="395" customWidth="1"/>
    <col min="15395" max="15395" width="5.7109375" style="395" customWidth="1"/>
    <col min="15396" max="15396" width="6.140625" style="395" customWidth="1"/>
    <col min="15397" max="15397" width="4.42578125" style="395" customWidth="1"/>
    <col min="15398" max="15398" width="9.85546875" style="395" customWidth="1"/>
    <col min="15399" max="15399" width="5" style="395" customWidth="1"/>
    <col min="15400" max="15400" width="3.140625" style="395" customWidth="1"/>
    <col min="15401" max="15401" width="5.7109375" style="395" customWidth="1"/>
    <col min="15402" max="15402" width="6.7109375" style="395" customWidth="1"/>
    <col min="15403" max="15403" width="5.42578125" style="395" customWidth="1"/>
    <col min="15404" max="15404" width="8.28515625" style="395" customWidth="1"/>
    <col min="15405" max="15405" width="9.85546875" style="395" customWidth="1"/>
    <col min="15406" max="15406" width="5.140625" style="395" customWidth="1"/>
    <col min="15407" max="15407" width="7" style="395" customWidth="1"/>
    <col min="15408" max="15408" width="6.7109375" style="395" customWidth="1"/>
    <col min="15409" max="15409" width="3" style="395" customWidth="1"/>
    <col min="15410" max="15410" width="5.85546875" style="395" customWidth="1"/>
    <col min="15411" max="15411" width="6.140625" style="395" customWidth="1"/>
    <col min="15412" max="15412" width="5.5703125" style="395" customWidth="1"/>
    <col min="15413" max="15413" width="9.28515625" style="395" customWidth="1"/>
    <col min="15414" max="15414" width="5.140625" style="395" customWidth="1"/>
    <col min="15415" max="15415" width="3.140625" style="395" customWidth="1"/>
    <col min="15416" max="15416" width="5.42578125" style="395" customWidth="1"/>
    <col min="15417" max="15417" width="6.140625" style="395" customWidth="1"/>
    <col min="15418" max="15418" width="5.42578125" style="395" customWidth="1"/>
    <col min="15419" max="15419" width="7" style="395" customWidth="1"/>
    <col min="15420" max="15420" width="9.5703125" style="395" customWidth="1"/>
    <col min="15421" max="15421" width="5.140625" style="395" customWidth="1"/>
    <col min="15422" max="15422" width="7" style="395" customWidth="1"/>
    <col min="15423" max="15423" width="4.85546875" style="395" customWidth="1"/>
    <col min="15424" max="15424" width="3.140625" style="395" customWidth="1"/>
    <col min="15425" max="15425" width="5.28515625" style="395" customWidth="1"/>
    <col min="15426" max="15426" width="6" style="395" customWidth="1"/>
    <col min="15427" max="15427" width="5" style="395" customWidth="1"/>
    <col min="15428" max="15428" width="6.140625" style="395" customWidth="1"/>
    <col min="15429" max="15429" width="7.85546875" style="395" customWidth="1"/>
    <col min="15430" max="15430" width="4.7109375" style="395" customWidth="1"/>
    <col min="15431" max="15431" width="3.42578125" style="395" customWidth="1"/>
    <col min="15432" max="15432" width="7.5703125" style="395" customWidth="1"/>
    <col min="15433" max="15433" width="6" style="395" customWidth="1"/>
    <col min="15434" max="15434" width="4.5703125" style="395" customWidth="1"/>
    <col min="15435" max="15435" width="6.140625" style="395" customWidth="1"/>
    <col min="15436" max="15436" width="8.140625" style="395" customWidth="1"/>
    <col min="15437" max="15437" width="5.140625" style="395" customWidth="1"/>
    <col min="15438" max="15438" width="7" style="395" customWidth="1"/>
    <col min="15439" max="15439" width="4.7109375" style="395" customWidth="1"/>
    <col min="15440" max="15440" width="4.42578125" style="395" customWidth="1"/>
    <col min="15441" max="15441" width="6.140625" style="395" customWidth="1"/>
    <col min="15442" max="15442" width="5.7109375" style="395" customWidth="1"/>
    <col min="15443" max="15443" width="4.140625" style="395" customWidth="1"/>
    <col min="15444" max="15444" width="6.7109375" style="395" customWidth="1"/>
    <col min="15445" max="15445" width="8" style="395" customWidth="1"/>
    <col min="15446" max="15446" width="4.42578125" style="395" customWidth="1"/>
    <col min="15447" max="15447" width="3" style="395" customWidth="1"/>
    <col min="15448" max="15448" width="6" style="395" customWidth="1"/>
    <col min="15449" max="15449" width="5.7109375" style="395" customWidth="1"/>
    <col min="15450" max="15450" width="4.85546875" style="395" customWidth="1"/>
    <col min="15451" max="15451" width="6.42578125" style="395" customWidth="1"/>
    <col min="15452" max="15452" width="8.28515625" style="395" customWidth="1"/>
    <col min="15453" max="15453" width="5.140625" style="395" customWidth="1"/>
    <col min="15454" max="15454" width="7" style="395" customWidth="1"/>
    <col min="15455" max="15455" width="4.7109375" style="395" customWidth="1"/>
    <col min="15456" max="15456" width="3" style="395" customWidth="1"/>
    <col min="15457" max="15457" width="5.85546875" style="395" customWidth="1"/>
    <col min="15458" max="15458" width="5.5703125" style="395" customWidth="1"/>
    <col min="15459" max="15459" width="5.140625" style="395" customWidth="1"/>
    <col min="15460" max="15460" width="6.42578125" style="395" customWidth="1"/>
    <col min="15461" max="15461" width="8.140625" style="395" customWidth="1"/>
    <col min="15462" max="15462" width="4.7109375" style="395" customWidth="1"/>
    <col min="15463" max="15463" width="3" style="395" customWidth="1"/>
    <col min="15464" max="15465" width="6" style="395" customWidth="1"/>
    <col min="15466" max="15466" width="5" style="395" customWidth="1"/>
    <col min="15467" max="15467" width="6.42578125" style="395" customWidth="1"/>
    <col min="15468" max="15468" width="8.42578125" style="395" customWidth="1"/>
    <col min="15469" max="15469" width="5" style="395" customWidth="1"/>
    <col min="15470" max="15470" width="7" style="395" customWidth="1"/>
    <col min="15471" max="15473" width="4.7109375" style="395" customWidth="1"/>
    <col min="15474" max="15474" width="5.5703125" style="395" customWidth="1"/>
    <col min="15475" max="15475" width="4.7109375" style="395" customWidth="1"/>
    <col min="15476" max="15476" width="8.42578125" style="395" customWidth="1"/>
    <col min="15477" max="15478" width="5" style="395" customWidth="1"/>
    <col min="15479" max="15479" width="6.85546875" style="395" customWidth="1"/>
    <col min="15480" max="15480" width="6" style="395" customWidth="1"/>
    <col min="15481" max="15481" width="5" style="395" customWidth="1"/>
    <col min="15482" max="15482" width="6.42578125" style="395" customWidth="1"/>
    <col min="15483" max="15483" width="8.5703125" style="395" customWidth="1"/>
    <col min="15484" max="15484" width="5" style="395" customWidth="1"/>
    <col min="15485" max="15485" width="7" style="395" customWidth="1"/>
    <col min="15486" max="15486" width="6.7109375" style="395" customWidth="1"/>
    <col min="15487" max="15487" width="5.28515625" style="395" customWidth="1"/>
    <col min="15488" max="15491" width="6.7109375" style="395" customWidth="1"/>
    <col min="15492" max="15492" width="9" style="395" customWidth="1"/>
    <col min="15493" max="15494" width="5.7109375" style="395" customWidth="1"/>
    <col min="15495" max="15616" width="9.140625" style="395"/>
    <col min="15617" max="15617" width="5" style="395" customWidth="1"/>
    <col min="15618" max="15618" width="7" style="395" customWidth="1"/>
    <col min="15619" max="15619" width="5.5703125" style="395" customWidth="1"/>
    <col min="15620" max="15620" width="3.28515625" style="395" customWidth="1"/>
    <col min="15621" max="15621" width="7" style="395" customWidth="1"/>
    <col min="15622" max="15623" width="6.5703125" style="395" customWidth="1"/>
    <col min="15624" max="15624" width="8.85546875" style="395" customWidth="1"/>
    <col min="15625" max="15625" width="5.28515625" style="395" customWidth="1"/>
    <col min="15626" max="15626" width="4" style="395" customWidth="1"/>
    <col min="15627" max="15627" width="7" style="395" customWidth="1"/>
    <col min="15628" max="15628" width="6.7109375" style="395" customWidth="1"/>
    <col min="15629" max="15629" width="8.42578125" style="395" customWidth="1"/>
    <col min="15630" max="15630" width="9.42578125" style="395" customWidth="1"/>
    <col min="15631" max="15631" width="5.140625" style="395" customWidth="1"/>
    <col min="15632" max="15632" width="7" style="395" customWidth="1"/>
    <col min="15633" max="15633" width="4.42578125" style="395" customWidth="1"/>
    <col min="15634" max="15634" width="3.42578125" style="395" customWidth="1"/>
    <col min="15635" max="15635" width="6.140625" style="395" customWidth="1"/>
    <col min="15636" max="15636" width="5.5703125" style="395" customWidth="1"/>
    <col min="15637" max="15637" width="5.140625" style="395" customWidth="1"/>
    <col min="15638" max="15638" width="6.7109375" style="395" customWidth="1"/>
    <col min="15639" max="15639" width="8.42578125" style="395" customWidth="1"/>
    <col min="15640" max="15640" width="4.42578125" style="395" customWidth="1"/>
    <col min="15641" max="15641" width="3.28515625" style="395" customWidth="1"/>
    <col min="15642" max="15642" width="6.28515625" style="395" customWidth="1"/>
    <col min="15643" max="15643" width="5.7109375" style="395" customWidth="1"/>
    <col min="15644" max="15644" width="4.42578125" style="395" customWidth="1"/>
    <col min="15645" max="15645" width="6.7109375" style="395" customWidth="1"/>
    <col min="15646" max="15646" width="8.140625" style="395" customWidth="1"/>
    <col min="15647" max="15647" width="5.140625" style="395" customWidth="1"/>
    <col min="15648" max="15648" width="7" style="395" customWidth="1"/>
    <col min="15649" max="15649" width="5" style="395" customWidth="1"/>
    <col min="15650" max="15650" width="2.7109375" style="395" customWidth="1"/>
    <col min="15651" max="15651" width="5.7109375" style="395" customWidth="1"/>
    <col min="15652" max="15652" width="6.140625" style="395" customWidth="1"/>
    <col min="15653" max="15653" width="4.42578125" style="395" customWidth="1"/>
    <col min="15654" max="15654" width="9.85546875" style="395" customWidth="1"/>
    <col min="15655" max="15655" width="5" style="395" customWidth="1"/>
    <col min="15656" max="15656" width="3.140625" style="395" customWidth="1"/>
    <col min="15657" max="15657" width="5.7109375" style="395" customWidth="1"/>
    <col min="15658" max="15658" width="6.7109375" style="395" customWidth="1"/>
    <col min="15659" max="15659" width="5.42578125" style="395" customWidth="1"/>
    <col min="15660" max="15660" width="8.28515625" style="395" customWidth="1"/>
    <col min="15661" max="15661" width="9.85546875" style="395" customWidth="1"/>
    <col min="15662" max="15662" width="5.140625" style="395" customWidth="1"/>
    <col min="15663" max="15663" width="7" style="395" customWidth="1"/>
    <col min="15664" max="15664" width="6.7109375" style="395" customWidth="1"/>
    <col min="15665" max="15665" width="3" style="395" customWidth="1"/>
    <col min="15666" max="15666" width="5.85546875" style="395" customWidth="1"/>
    <col min="15667" max="15667" width="6.140625" style="395" customWidth="1"/>
    <col min="15668" max="15668" width="5.5703125" style="395" customWidth="1"/>
    <col min="15669" max="15669" width="9.28515625" style="395" customWidth="1"/>
    <col min="15670" max="15670" width="5.140625" style="395" customWidth="1"/>
    <col min="15671" max="15671" width="3.140625" style="395" customWidth="1"/>
    <col min="15672" max="15672" width="5.42578125" style="395" customWidth="1"/>
    <col min="15673" max="15673" width="6.140625" style="395" customWidth="1"/>
    <col min="15674" max="15674" width="5.42578125" style="395" customWidth="1"/>
    <col min="15675" max="15675" width="7" style="395" customWidth="1"/>
    <col min="15676" max="15676" width="9.5703125" style="395" customWidth="1"/>
    <col min="15677" max="15677" width="5.140625" style="395" customWidth="1"/>
    <col min="15678" max="15678" width="7" style="395" customWidth="1"/>
    <col min="15679" max="15679" width="4.85546875" style="395" customWidth="1"/>
    <col min="15680" max="15680" width="3.140625" style="395" customWidth="1"/>
    <col min="15681" max="15681" width="5.28515625" style="395" customWidth="1"/>
    <col min="15682" max="15682" width="6" style="395" customWidth="1"/>
    <col min="15683" max="15683" width="5" style="395" customWidth="1"/>
    <col min="15684" max="15684" width="6.140625" style="395" customWidth="1"/>
    <col min="15685" max="15685" width="7.85546875" style="395" customWidth="1"/>
    <col min="15686" max="15686" width="4.7109375" style="395" customWidth="1"/>
    <col min="15687" max="15687" width="3.42578125" style="395" customWidth="1"/>
    <col min="15688" max="15688" width="7.5703125" style="395" customWidth="1"/>
    <col min="15689" max="15689" width="6" style="395" customWidth="1"/>
    <col min="15690" max="15690" width="4.5703125" style="395" customWidth="1"/>
    <col min="15691" max="15691" width="6.140625" style="395" customWidth="1"/>
    <col min="15692" max="15692" width="8.140625" style="395" customWidth="1"/>
    <col min="15693" max="15693" width="5.140625" style="395" customWidth="1"/>
    <col min="15694" max="15694" width="7" style="395" customWidth="1"/>
    <col min="15695" max="15695" width="4.7109375" style="395" customWidth="1"/>
    <col min="15696" max="15696" width="4.42578125" style="395" customWidth="1"/>
    <col min="15697" max="15697" width="6.140625" style="395" customWidth="1"/>
    <col min="15698" max="15698" width="5.7109375" style="395" customWidth="1"/>
    <col min="15699" max="15699" width="4.140625" style="395" customWidth="1"/>
    <col min="15700" max="15700" width="6.7109375" style="395" customWidth="1"/>
    <col min="15701" max="15701" width="8" style="395" customWidth="1"/>
    <col min="15702" max="15702" width="4.42578125" style="395" customWidth="1"/>
    <col min="15703" max="15703" width="3" style="395" customWidth="1"/>
    <col min="15704" max="15704" width="6" style="395" customWidth="1"/>
    <col min="15705" max="15705" width="5.7109375" style="395" customWidth="1"/>
    <col min="15706" max="15706" width="4.85546875" style="395" customWidth="1"/>
    <col min="15707" max="15707" width="6.42578125" style="395" customWidth="1"/>
    <col min="15708" max="15708" width="8.28515625" style="395" customWidth="1"/>
    <col min="15709" max="15709" width="5.140625" style="395" customWidth="1"/>
    <col min="15710" max="15710" width="7" style="395" customWidth="1"/>
    <col min="15711" max="15711" width="4.7109375" style="395" customWidth="1"/>
    <col min="15712" max="15712" width="3" style="395" customWidth="1"/>
    <col min="15713" max="15713" width="5.85546875" style="395" customWidth="1"/>
    <col min="15714" max="15714" width="5.5703125" style="395" customWidth="1"/>
    <col min="15715" max="15715" width="5.140625" style="395" customWidth="1"/>
    <col min="15716" max="15716" width="6.42578125" style="395" customWidth="1"/>
    <col min="15717" max="15717" width="8.140625" style="395" customWidth="1"/>
    <col min="15718" max="15718" width="4.7109375" style="395" customWidth="1"/>
    <col min="15719" max="15719" width="3" style="395" customWidth="1"/>
    <col min="15720" max="15721" width="6" style="395" customWidth="1"/>
    <col min="15722" max="15722" width="5" style="395" customWidth="1"/>
    <col min="15723" max="15723" width="6.42578125" style="395" customWidth="1"/>
    <col min="15724" max="15724" width="8.42578125" style="395" customWidth="1"/>
    <col min="15725" max="15725" width="5" style="395" customWidth="1"/>
    <col min="15726" max="15726" width="7" style="395" customWidth="1"/>
    <col min="15727" max="15729" width="4.7109375" style="395" customWidth="1"/>
    <col min="15730" max="15730" width="5.5703125" style="395" customWidth="1"/>
    <col min="15731" max="15731" width="4.7109375" style="395" customWidth="1"/>
    <col min="15732" max="15732" width="8.42578125" style="395" customWidth="1"/>
    <col min="15733" max="15734" width="5" style="395" customWidth="1"/>
    <col min="15735" max="15735" width="6.85546875" style="395" customWidth="1"/>
    <col min="15736" max="15736" width="6" style="395" customWidth="1"/>
    <col min="15737" max="15737" width="5" style="395" customWidth="1"/>
    <col min="15738" max="15738" width="6.42578125" style="395" customWidth="1"/>
    <col min="15739" max="15739" width="8.5703125" style="395" customWidth="1"/>
    <col min="15740" max="15740" width="5" style="395" customWidth="1"/>
    <col min="15741" max="15741" width="7" style="395" customWidth="1"/>
    <col min="15742" max="15742" width="6.7109375" style="395" customWidth="1"/>
    <col min="15743" max="15743" width="5.28515625" style="395" customWidth="1"/>
    <col min="15744" max="15747" width="6.7109375" style="395" customWidth="1"/>
    <col min="15748" max="15748" width="9" style="395" customWidth="1"/>
    <col min="15749" max="15750" width="5.7109375" style="395" customWidth="1"/>
    <col min="15751" max="15872" width="9.140625" style="395"/>
    <col min="15873" max="15873" width="5" style="395" customWidth="1"/>
    <col min="15874" max="15874" width="7" style="395" customWidth="1"/>
    <col min="15875" max="15875" width="5.5703125" style="395" customWidth="1"/>
    <col min="15876" max="15876" width="3.28515625" style="395" customWidth="1"/>
    <col min="15877" max="15877" width="7" style="395" customWidth="1"/>
    <col min="15878" max="15879" width="6.5703125" style="395" customWidth="1"/>
    <col min="15880" max="15880" width="8.85546875" style="395" customWidth="1"/>
    <col min="15881" max="15881" width="5.28515625" style="395" customWidth="1"/>
    <col min="15882" max="15882" width="4" style="395" customWidth="1"/>
    <col min="15883" max="15883" width="7" style="395" customWidth="1"/>
    <col min="15884" max="15884" width="6.7109375" style="395" customWidth="1"/>
    <col min="15885" max="15885" width="8.42578125" style="395" customWidth="1"/>
    <col min="15886" max="15886" width="9.42578125" style="395" customWidth="1"/>
    <col min="15887" max="15887" width="5.140625" style="395" customWidth="1"/>
    <col min="15888" max="15888" width="7" style="395" customWidth="1"/>
    <col min="15889" max="15889" width="4.42578125" style="395" customWidth="1"/>
    <col min="15890" max="15890" width="3.42578125" style="395" customWidth="1"/>
    <col min="15891" max="15891" width="6.140625" style="395" customWidth="1"/>
    <col min="15892" max="15892" width="5.5703125" style="395" customWidth="1"/>
    <col min="15893" max="15893" width="5.140625" style="395" customWidth="1"/>
    <col min="15894" max="15894" width="6.7109375" style="395" customWidth="1"/>
    <col min="15895" max="15895" width="8.42578125" style="395" customWidth="1"/>
    <col min="15896" max="15896" width="4.42578125" style="395" customWidth="1"/>
    <col min="15897" max="15897" width="3.28515625" style="395" customWidth="1"/>
    <col min="15898" max="15898" width="6.28515625" style="395" customWidth="1"/>
    <col min="15899" max="15899" width="5.7109375" style="395" customWidth="1"/>
    <col min="15900" max="15900" width="4.42578125" style="395" customWidth="1"/>
    <col min="15901" max="15901" width="6.7109375" style="395" customWidth="1"/>
    <col min="15902" max="15902" width="8.140625" style="395" customWidth="1"/>
    <col min="15903" max="15903" width="5.140625" style="395" customWidth="1"/>
    <col min="15904" max="15904" width="7" style="395" customWidth="1"/>
    <col min="15905" max="15905" width="5" style="395" customWidth="1"/>
    <col min="15906" max="15906" width="2.7109375" style="395" customWidth="1"/>
    <col min="15907" max="15907" width="5.7109375" style="395" customWidth="1"/>
    <col min="15908" max="15908" width="6.140625" style="395" customWidth="1"/>
    <col min="15909" max="15909" width="4.42578125" style="395" customWidth="1"/>
    <col min="15910" max="15910" width="9.85546875" style="395" customWidth="1"/>
    <col min="15911" max="15911" width="5" style="395" customWidth="1"/>
    <col min="15912" max="15912" width="3.140625" style="395" customWidth="1"/>
    <col min="15913" max="15913" width="5.7109375" style="395" customWidth="1"/>
    <col min="15914" max="15914" width="6.7109375" style="395" customWidth="1"/>
    <col min="15915" max="15915" width="5.42578125" style="395" customWidth="1"/>
    <col min="15916" max="15916" width="8.28515625" style="395" customWidth="1"/>
    <col min="15917" max="15917" width="9.85546875" style="395" customWidth="1"/>
    <col min="15918" max="15918" width="5.140625" style="395" customWidth="1"/>
    <col min="15919" max="15919" width="7" style="395" customWidth="1"/>
    <col min="15920" max="15920" width="6.7109375" style="395" customWidth="1"/>
    <col min="15921" max="15921" width="3" style="395" customWidth="1"/>
    <col min="15922" max="15922" width="5.85546875" style="395" customWidth="1"/>
    <col min="15923" max="15923" width="6.140625" style="395" customWidth="1"/>
    <col min="15924" max="15924" width="5.5703125" style="395" customWidth="1"/>
    <col min="15925" max="15925" width="9.28515625" style="395" customWidth="1"/>
    <col min="15926" max="15926" width="5.140625" style="395" customWidth="1"/>
    <col min="15927" max="15927" width="3.140625" style="395" customWidth="1"/>
    <col min="15928" max="15928" width="5.42578125" style="395" customWidth="1"/>
    <col min="15929" max="15929" width="6.140625" style="395" customWidth="1"/>
    <col min="15930" max="15930" width="5.42578125" style="395" customWidth="1"/>
    <col min="15931" max="15931" width="7" style="395" customWidth="1"/>
    <col min="15932" max="15932" width="9.5703125" style="395" customWidth="1"/>
    <col min="15933" max="15933" width="5.140625" style="395" customWidth="1"/>
    <col min="15934" max="15934" width="7" style="395" customWidth="1"/>
    <col min="15935" max="15935" width="4.85546875" style="395" customWidth="1"/>
    <col min="15936" max="15936" width="3.140625" style="395" customWidth="1"/>
    <col min="15937" max="15937" width="5.28515625" style="395" customWidth="1"/>
    <col min="15938" max="15938" width="6" style="395" customWidth="1"/>
    <col min="15939" max="15939" width="5" style="395" customWidth="1"/>
    <col min="15940" max="15940" width="6.140625" style="395" customWidth="1"/>
    <col min="15941" max="15941" width="7.85546875" style="395" customWidth="1"/>
    <col min="15942" max="15942" width="4.7109375" style="395" customWidth="1"/>
    <col min="15943" max="15943" width="3.42578125" style="395" customWidth="1"/>
    <col min="15944" max="15944" width="7.5703125" style="395" customWidth="1"/>
    <col min="15945" max="15945" width="6" style="395" customWidth="1"/>
    <col min="15946" max="15946" width="4.5703125" style="395" customWidth="1"/>
    <col min="15947" max="15947" width="6.140625" style="395" customWidth="1"/>
    <col min="15948" max="15948" width="8.140625" style="395" customWidth="1"/>
    <col min="15949" max="15949" width="5.140625" style="395" customWidth="1"/>
    <col min="15950" max="15950" width="7" style="395" customWidth="1"/>
    <col min="15951" max="15951" width="4.7109375" style="395" customWidth="1"/>
    <col min="15952" max="15952" width="4.42578125" style="395" customWidth="1"/>
    <col min="15953" max="15953" width="6.140625" style="395" customWidth="1"/>
    <col min="15954" max="15954" width="5.7109375" style="395" customWidth="1"/>
    <col min="15955" max="15955" width="4.140625" style="395" customWidth="1"/>
    <col min="15956" max="15956" width="6.7109375" style="395" customWidth="1"/>
    <col min="15957" max="15957" width="8" style="395" customWidth="1"/>
    <col min="15958" max="15958" width="4.42578125" style="395" customWidth="1"/>
    <col min="15959" max="15959" width="3" style="395" customWidth="1"/>
    <col min="15960" max="15960" width="6" style="395" customWidth="1"/>
    <col min="15961" max="15961" width="5.7109375" style="395" customWidth="1"/>
    <col min="15962" max="15962" width="4.85546875" style="395" customWidth="1"/>
    <col min="15963" max="15963" width="6.42578125" style="395" customWidth="1"/>
    <col min="15964" max="15964" width="8.28515625" style="395" customWidth="1"/>
    <col min="15965" max="15965" width="5.140625" style="395" customWidth="1"/>
    <col min="15966" max="15966" width="7" style="395" customWidth="1"/>
    <col min="15967" max="15967" width="4.7109375" style="395" customWidth="1"/>
    <col min="15968" max="15968" width="3" style="395" customWidth="1"/>
    <col min="15969" max="15969" width="5.85546875" style="395" customWidth="1"/>
    <col min="15970" max="15970" width="5.5703125" style="395" customWidth="1"/>
    <col min="15971" max="15971" width="5.140625" style="395" customWidth="1"/>
    <col min="15972" max="15972" width="6.42578125" style="395" customWidth="1"/>
    <col min="15973" max="15973" width="8.140625" style="395" customWidth="1"/>
    <col min="15974" max="15974" width="4.7109375" style="395" customWidth="1"/>
    <col min="15975" max="15975" width="3" style="395" customWidth="1"/>
    <col min="15976" max="15977" width="6" style="395" customWidth="1"/>
    <col min="15978" max="15978" width="5" style="395" customWidth="1"/>
    <col min="15979" max="15979" width="6.42578125" style="395" customWidth="1"/>
    <col min="15980" max="15980" width="8.42578125" style="395" customWidth="1"/>
    <col min="15981" max="15981" width="5" style="395" customWidth="1"/>
    <col min="15982" max="15982" width="7" style="395" customWidth="1"/>
    <col min="15983" max="15985" width="4.7109375" style="395" customWidth="1"/>
    <col min="15986" max="15986" width="5.5703125" style="395" customWidth="1"/>
    <col min="15987" max="15987" width="4.7109375" style="395" customWidth="1"/>
    <col min="15988" max="15988" width="8.42578125" style="395" customWidth="1"/>
    <col min="15989" max="15990" width="5" style="395" customWidth="1"/>
    <col min="15991" max="15991" width="6.85546875" style="395" customWidth="1"/>
    <col min="15992" max="15992" width="6" style="395" customWidth="1"/>
    <col min="15993" max="15993" width="5" style="395" customWidth="1"/>
    <col min="15994" max="15994" width="6.42578125" style="395" customWidth="1"/>
    <col min="15995" max="15995" width="8.5703125" style="395" customWidth="1"/>
    <col min="15996" max="15996" width="5" style="395" customWidth="1"/>
    <col min="15997" max="15997" width="7" style="395" customWidth="1"/>
    <col min="15998" max="15998" width="6.7109375" style="395" customWidth="1"/>
    <col min="15999" max="15999" width="5.28515625" style="395" customWidth="1"/>
    <col min="16000" max="16003" width="6.7109375" style="395" customWidth="1"/>
    <col min="16004" max="16004" width="9" style="395" customWidth="1"/>
    <col min="16005" max="16006" width="5.7109375" style="395" customWidth="1"/>
    <col min="16007" max="16128" width="9.140625" style="395"/>
    <col min="16129" max="16129" width="5" style="395" customWidth="1"/>
    <col min="16130" max="16130" width="7" style="395" customWidth="1"/>
    <col min="16131" max="16131" width="5.5703125" style="395" customWidth="1"/>
    <col min="16132" max="16132" width="3.28515625" style="395" customWidth="1"/>
    <col min="16133" max="16133" width="7" style="395" customWidth="1"/>
    <col min="16134" max="16135" width="6.5703125" style="395" customWidth="1"/>
    <col min="16136" max="16136" width="8.85546875" style="395" customWidth="1"/>
    <col min="16137" max="16137" width="5.28515625" style="395" customWidth="1"/>
    <col min="16138" max="16138" width="4" style="395" customWidth="1"/>
    <col min="16139" max="16139" width="7" style="395" customWidth="1"/>
    <col min="16140" max="16140" width="6.7109375" style="395" customWidth="1"/>
    <col min="16141" max="16141" width="8.42578125" style="395" customWidth="1"/>
    <col min="16142" max="16142" width="9.42578125" style="395" customWidth="1"/>
    <col min="16143" max="16143" width="5.140625" style="395" customWidth="1"/>
    <col min="16144" max="16144" width="7" style="395" customWidth="1"/>
    <col min="16145" max="16145" width="4.42578125" style="395" customWidth="1"/>
    <col min="16146" max="16146" width="3.42578125" style="395" customWidth="1"/>
    <col min="16147" max="16147" width="6.140625" style="395" customWidth="1"/>
    <col min="16148" max="16148" width="5.5703125" style="395" customWidth="1"/>
    <col min="16149" max="16149" width="5.140625" style="395" customWidth="1"/>
    <col min="16150" max="16150" width="6.7109375" style="395" customWidth="1"/>
    <col min="16151" max="16151" width="8.42578125" style="395" customWidth="1"/>
    <col min="16152" max="16152" width="4.42578125" style="395" customWidth="1"/>
    <col min="16153" max="16153" width="3.28515625" style="395" customWidth="1"/>
    <col min="16154" max="16154" width="6.28515625" style="395" customWidth="1"/>
    <col min="16155" max="16155" width="5.7109375" style="395" customWidth="1"/>
    <col min="16156" max="16156" width="4.42578125" style="395" customWidth="1"/>
    <col min="16157" max="16157" width="6.7109375" style="395" customWidth="1"/>
    <col min="16158" max="16158" width="8.140625" style="395" customWidth="1"/>
    <col min="16159" max="16159" width="5.140625" style="395" customWidth="1"/>
    <col min="16160" max="16160" width="7" style="395" customWidth="1"/>
    <col min="16161" max="16161" width="5" style="395" customWidth="1"/>
    <col min="16162" max="16162" width="2.7109375" style="395" customWidth="1"/>
    <col min="16163" max="16163" width="5.7109375" style="395" customWidth="1"/>
    <col min="16164" max="16164" width="6.140625" style="395" customWidth="1"/>
    <col min="16165" max="16165" width="4.42578125" style="395" customWidth="1"/>
    <col min="16166" max="16166" width="9.85546875" style="395" customWidth="1"/>
    <col min="16167" max="16167" width="5" style="395" customWidth="1"/>
    <col min="16168" max="16168" width="3.140625" style="395" customWidth="1"/>
    <col min="16169" max="16169" width="5.7109375" style="395" customWidth="1"/>
    <col min="16170" max="16170" width="6.7109375" style="395" customWidth="1"/>
    <col min="16171" max="16171" width="5.42578125" style="395" customWidth="1"/>
    <col min="16172" max="16172" width="8.28515625" style="395" customWidth="1"/>
    <col min="16173" max="16173" width="9.85546875" style="395" customWidth="1"/>
    <col min="16174" max="16174" width="5.140625" style="395" customWidth="1"/>
    <col min="16175" max="16175" width="7" style="395" customWidth="1"/>
    <col min="16176" max="16176" width="6.7109375" style="395" customWidth="1"/>
    <col min="16177" max="16177" width="3" style="395" customWidth="1"/>
    <col min="16178" max="16178" width="5.85546875" style="395" customWidth="1"/>
    <col min="16179" max="16179" width="6.140625" style="395" customWidth="1"/>
    <col min="16180" max="16180" width="5.5703125" style="395" customWidth="1"/>
    <col min="16181" max="16181" width="9.28515625" style="395" customWidth="1"/>
    <col min="16182" max="16182" width="5.140625" style="395" customWidth="1"/>
    <col min="16183" max="16183" width="3.140625" style="395" customWidth="1"/>
    <col min="16184" max="16184" width="5.42578125" style="395" customWidth="1"/>
    <col min="16185" max="16185" width="6.140625" style="395" customWidth="1"/>
    <col min="16186" max="16186" width="5.42578125" style="395" customWidth="1"/>
    <col min="16187" max="16187" width="7" style="395" customWidth="1"/>
    <col min="16188" max="16188" width="9.5703125" style="395" customWidth="1"/>
    <col min="16189" max="16189" width="5.140625" style="395" customWidth="1"/>
    <col min="16190" max="16190" width="7" style="395" customWidth="1"/>
    <col min="16191" max="16191" width="4.85546875" style="395" customWidth="1"/>
    <col min="16192" max="16192" width="3.140625" style="395" customWidth="1"/>
    <col min="16193" max="16193" width="5.28515625" style="395" customWidth="1"/>
    <col min="16194" max="16194" width="6" style="395" customWidth="1"/>
    <col min="16195" max="16195" width="5" style="395" customWidth="1"/>
    <col min="16196" max="16196" width="6.140625" style="395" customWidth="1"/>
    <col min="16197" max="16197" width="7.85546875" style="395" customWidth="1"/>
    <col min="16198" max="16198" width="4.7109375" style="395" customWidth="1"/>
    <col min="16199" max="16199" width="3.42578125" style="395" customWidth="1"/>
    <col min="16200" max="16200" width="7.5703125" style="395" customWidth="1"/>
    <col min="16201" max="16201" width="6" style="395" customWidth="1"/>
    <col min="16202" max="16202" width="4.5703125" style="395" customWidth="1"/>
    <col min="16203" max="16203" width="6.140625" style="395" customWidth="1"/>
    <col min="16204" max="16204" width="8.140625" style="395" customWidth="1"/>
    <col min="16205" max="16205" width="5.140625" style="395" customWidth="1"/>
    <col min="16206" max="16206" width="7" style="395" customWidth="1"/>
    <col min="16207" max="16207" width="4.7109375" style="395" customWidth="1"/>
    <col min="16208" max="16208" width="4.42578125" style="395" customWidth="1"/>
    <col min="16209" max="16209" width="6.140625" style="395" customWidth="1"/>
    <col min="16210" max="16210" width="5.7109375" style="395" customWidth="1"/>
    <col min="16211" max="16211" width="4.140625" style="395" customWidth="1"/>
    <col min="16212" max="16212" width="6.7109375" style="395" customWidth="1"/>
    <col min="16213" max="16213" width="8" style="395" customWidth="1"/>
    <col min="16214" max="16214" width="4.42578125" style="395" customWidth="1"/>
    <col min="16215" max="16215" width="3" style="395" customWidth="1"/>
    <col min="16216" max="16216" width="6" style="395" customWidth="1"/>
    <col min="16217" max="16217" width="5.7109375" style="395" customWidth="1"/>
    <col min="16218" max="16218" width="4.85546875" style="395" customWidth="1"/>
    <col min="16219" max="16219" width="6.42578125" style="395" customWidth="1"/>
    <col min="16220" max="16220" width="8.28515625" style="395" customWidth="1"/>
    <col min="16221" max="16221" width="5.140625" style="395" customWidth="1"/>
    <col min="16222" max="16222" width="7" style="395" customWidth="1"/>
    <col min="16223" max="16223" width="4.7109375" style="395" customWidth="1"/>
    <col min="16224" max="16224" width="3" style="395" customWidth="1"/>
    <col min="16225" max="16225" width="5.85546875" style="395" customWidth="1"/>
    <col min="16226" max="16226" width="5.5703125" style="395" customWidth="1"/>
    <col min="16227" max="16227" width="5.140625" style="395" customWidth="1"/>
    <col min="16228" max="16228" width="6.42578125" style="395" customWidth="1"/>
    <col min="16229" max="16229" width="8.140625" style="395" customWidth="1"/>
    <col min="16230" max="16230" width="4.7109375" style="395" customWidth="1"/>
    <col min="16231" max="16231" width="3" style="395" customWidth="1"/>
    <col min="16232" max="16233" width="6" style="395" customWidth="1"/>
    <col min="16234" max="16234" width="5" style="395" customWidth="1"/>
    <col min="16235" max="16235" width="6.42578125" style="395" customWidth="1"/>
    <col min="16236" max="16236" width="8.42578125" style="395" customWidth="1"/>
    <col min="16237" max="16237" width="5" style="395" customWidth="1"/>
    <col min="16238" max="16238" width="7" style="395" customWidth="1"/>
    <col min="16239" max="16241" width="4.7109375" style="395" customWidth="1"/>
    <col min="16242" max="16242" width="5.5703125" style="395" customWidth="1"/>
    <col min="16243" max="16243" width="4.7109375" style="395" customWidth="1"/>
    <col min="16244" max="16244" width="8.42578125" style="395" customWidth="1"/>
    <col min="16245" max="16246" width="5" style="395" customWidth="1"/>
    <col min="16247" max="16247" width="6.85546875" style="395" customWidth="1"/>
    <col min="16248" max="16248" width="6" style="395" customWidth="1"/>
    <col min="16249" max="16249" width="5" style="395" customWidth="1"/>
    <col min="16250" max="16250" width="6.42578125" style="395" customWidth="1"/>
    <col min="16251" max="16251" width="8.5703125" style="395" customWidth="1"/>
    <col min="16252" max="16252" width="5" style="395" customWidth="1"/>
    <col min="16253" max="16253" width="7" style="395" customWidth="1"/>
    <col min="16254" max="16254" width="6.7109375" style="395" customWidth="1"/>
    <col min="16255" max="16255" width="5.28515625" style="395" customWidth="1"/>
    <col min="16256" max="16259" width="6.7109375" style="395" customWidth="1"/>
    <col min="16260" max="16260" width="9" style="395" customWidth="1"/>
    <col min="16261" max="16262" width="5.7109375" style="395" customWidth="1"/>
    <col min="16263" max="16384" width="9.140625" style="395"/>
  </cols>
  <sheetData>
    <row r="1" spans="1:134" ht="12.75" customHeight="1" x14ac:dyDescent="0.25">
      <c r="A1" s="390" t="s">
        <v>244</v>
      </c>
      <c r="B1" s="390"/>
      <c r="C1" s="391"/>
      <c r="D1" s="392"/>
      <c r="E1" s="393"/>
      <c r="I1" s="391"/>
      <c r="J1" s="392"/>
      <c r="K1" s="393"/>
      <c r="O1" s="390" t="s">
        <v>245</v>
      </c>
      <c r="P1" s="390"/>
      <c r="Q1" s="391"/>
      <c r="R1" s="392"/>
      <c r="S1" s="393"/>
      <c r="X1" s="391"/>
      <c r="Y1" s="392"/>
      <c r="Z1" s="393"/>
      <c r="AE1" s="390" t="s">
        <v>245</v>
      </c>
      <c r="AF1" s="390"/>
      <c r="AG1" s="391"/>
      <c r="AH1" s="392"/>
      <c r="AI1" s="393"/>
      <c r="AM1" s="391"/>
      <c r="AN1" s="392"/>
      <c r="AO1" s="393"/>
      <c r="AT1" s="390" t="s">
        <v>245</v>
      </c>
      <c r="AU1" s="390"/>
      <c r="AV1" s="391"/>
      <c r="AW1" s="392"/>
      <c r="AX1" s="392"/>
      <c r="BB1" s="391"/>
      <c r="BC1" s="392"/>
      <c r="BD1" s="393"/>
      <c r="BI1" s="390" t="s">
        <v>245</v>
      </c>
      <c r="BJ1" s="390"/>
      <c r="BK1" s="391"/>
      <c r="BL1" s="392"/>
      <c r="BM1" s="393"/>
      <c r="BR1" s="391"/>
      <c r="BS1" s="392"/>
      <c r="BT1" s="393"/>
      <c r="BY1" s="390" t="s">
        <v>245</v>
      </c>
      <c r="BZ1" s="390"/>
      <c r="CA1" s="391"/>
      <c r="CB1" s="392"/>
      <c r="CC1" s="393"/>
      <c r="CH1" s="391"/>
      <c r="CI1" s="392"/>
      <c r="CJ1" s="393"/>
      <c r="CO1" s="390" t="s">
        <v>245</v>
      </c>
      <c r="CP1" s="390"/>
      <c r="CQ1" s="391"/>
      <c r="CR1" s="392"/>
      <c r="CS1" s="393"/>
      <c r="CX1" s="391"/>
      <c r="CY1" s="392"/>
      <c r="CZ1" s="393"/>
      <c r="DE1" s="390" t="s">
        <v>245</v>
      </c>
      <c r="DF1" s="390"/>
      <c r="DG1" s="391"/>
      <c r="DH1" s="392"/>
      <c r="DI1" s="393"/>
      <c r="DM1" s="391"/>
      <c r="DN1" s="392"/>
      <c r="DO1" s="393"/>
      <c r="DT1" s="390" t="s">
        <v>245</v>
      </c>
      <c r="DU1" s="390"/>
      <c r="DV1" s="391"/>
      <c r="DW1" s="392"/>
      <c r="DX1" s="393"/>
    </row>
    <row r="2" spans="1:134" ht="10.5" customHeight="1" x14ac:dyDescent="0.25">
      <c r="A2" s="396" t="s">
        <v>246</v>
      </c>
      <c r="B2" s="397"/>
      <c r="C2" s="391"/>
      <c r="D2" s="398"/>
      <c r="E2" s="393"/>
      <c r="I2" s="391"/>
      <c r="J2" s="398"/>
      <c r="K2" s="393"/>
      <c r="O2" s="396" t="s">
        <v>247</v>
      </c>
      <c r="P2" s="397"/>
      <c r="Q2" s="391"/>
      <c r="R2" s="398"/>
      <c r="S2" s="393"/>
      <c r="X2" s="391"/>
      <c r="Y2" s="398"/>
      <c r="Z2" s="393"/>
      <c r="AE2" s="396" t="s">
        <v>247</v>
      </c>
      <c r="AF2" s="397"/>
      <c r="AG2" s="391"/>
      <c r="AH2" s="398"/>
      <c r="AI2" s="393"/>
      <c r="AM2" s="391"/>
      <c r="AN2" s="398"/>
      <c r="AO2" s="393"/>
      <c r="AT2" s="396" t="s">
        <v>247</v>
      </c>
      <c r="AU2" s="397"/>
      <c r="AV2" s="914"/>
      <c r="AW2" s="914"/>
      <c r="AX2" s="914"/>
      <c r="AY2" s="914"/>
      <c r="AZ2" s="914"/>
      <c r="BA2" s="914"/>
      <c r="BB2" s="391"/>
      <c r="BC2" s="398"/>
      <c r="BD2" s="393"/>
      <c r="BI2" s="396" t="s">
        <v>247</v>
      </c>
      <c r="BJ2" s="397"/>
      <c r="BK2" s="391"/>
      <c r="BL2" s="398"/>
      <c r="BM2" s="393"/>
      <c r="BR2" s="391"/>
      <c r="BS2" s="398"/>
      <c r="BT2" s="393"/>
      <c r="BY2" s="396" t="s">
        <v>247</v>
      </c>
      <c r="BZ2" s="397"/>
      <c r="CA2" s="391"/>
      <c r="CB2" s="398"/>
      <c r="CC2" s="393"/>
      <c r="CH2" s="391"/>
      <c r="CI2" s="398"/>
      <c r="CJ2" s="393"/>
      <c r="CO2" s="396" t="s">
        <v>247</v>
      </c>
      <c r="CP2" s="397"/>
      <c r="CQ2" s="391"/>
      <c r="CR2" s="398"/>
      <c r="CS2" s="393"/>
      <c r="CX2" s="391"/>
      <c r="CY2" s="398"/>
      <c r="CZ2" s="393"/>
      <c r="DE2" s="396" t="s">
        <v>247</v>
      </c>
      <c r="DF2" s="397"/>
      <c r="DG2" s="391"/>
      <c r="DH2" s="398"/>
      <c r="DI2" s="393"/>
      <c r="DM2" s="391"/>
      <c r="DN2" s="398"/>
      <c r="DO2" s="393"/>
      <c r="DT2" s="396" t="s">
        <v>247</v>
      </c>
      <c r="DU2" s="397"/>
      <c r="DV2" s="391"/>
      <c r="DW2" s="398"/>
      <c r="DX2" s="393"/>
    </row>
    <row r="3" spans="1:134" s="399" customFormat="1" ht="10.5" customHeight="1" x14ac:dyDescent="0.25">
      <c r="A3" s="915" t="s">
        <v>2</v>
      </c>
      <c r="B3" s="915" t="s">
        <v>3</v>
      </c>
      <c r="C3" s="917" t="s">
        <v>87</v>
      </c>
      <c r="D3" s="918"/>
      <c r="E3" s="918"/>
      <c r="F3" s="918"/>
      <c r="G3" s="918"/>
      <c r="H3" s="919"/>
      <c r="I3" s="917" t="s">
        <v>4</v>
      </c>
      <c r="J3" s="918"/>
      <c r="K3" s="918"/>
      <c r="L3" s="918"/>
      <c r="M3" s="918"/>
      <c r="N3" s="919"/>
      <c r="O3" s="915" t="s">
        <v>2</v>
      </c>
      <c r="P3" s="915" t="s">
        <v>3</v>
      </c>
      <c r="Q3" s="917" t="s">
        <v>89</v>
      </c>
      <c r="R3" s="918"/>
      <c r="S3" s="918"/>
      <c r="T3" s="918"/>
      <c r="U3" s="918"/>
      <c r="V3" s="918"/>
      <c r="W3" s="919"/>
      <c r="X3" s="918" t="s">
        <v>168</v>
      </c>
      <c r="Y3" s="918"/>
      <c r="Z3" s="918"/>
      <c r="AA3" s="918"/>
      <c r="AB3" s="918"/>
      <c r="AC3" s="918"/>
      <c r="AD3" s="918"/>
      <c r="AE3" s="915" t="s">
        <v>2</v>
      </c>
      <c r="AF3" s="915" t="s">
        <v>3</v>
      </c>
      <c r="AG3" s="917" t="s">
        <v>248</v>
      </c>
      <c r="AH3" s="918"/>
      <c r="AI3" s="918"/>
      <c r="AJ3" s="918"/>
      <c r="AK3" s="918"/>
      <c r="AL3" s="919"/>
      <c r="AM3" s="917" t="s">
        <v>169</v>
      </c>
      <c r="AN3" s="918"/>
      <c r="AO3" s="918"/>
      <c r="AP3" s="918"/>
      <c r="AQ3" s="918"/>
      <c r="AR3" s="918"/>
      <c r="AS3" s="918"/>
      <c r="AT3" s="915" t="s">
        <v>2</v>
      </c>
      <c r="AU3" s="915" t="s">
        <v>3</v>
      </c>
      <c r="AV3" s="917" t="s">
        <v>249</v>
      </c>
      <c r="AW3" s="918"/>
      <c r="AX3" s="918"/>
      <c r="AY3" s="918"/>
      <c r="AZ3" s="918"/>
      <c r="BA3" s="919"/>
      <c r="BB3" s="918" t="s">
        <v>90</v>
      </c>
      <c r="BC3" s="918"/>
      <c r="BD3" s="918"/>
      <c r="BE3" s="918"/>
      <c r="BF3" s="918"/>
      <c r="BG3" s="918"/>
      <c r="BH3" s="919"/>
      <c r="BI3" s="915" t="s">
        <v>2</v>
      </c>
      <c r="BJ3" s="915" t="s">
        <v>3</v>
      </c>
      <c r="BK3" s="918" t="s">
        <v>250</v>
      </c>
      <c r="BL3" s="918"/>
      <c r="BM3" s="918"/>
      <c r="BN3" s="918"/>
      <c r="BO3" s="918"/>
      <c r="BP3" s="918"/>
      <c r="BQ3" s="918"/>
      <c r="BR3" s="917" t="s">
        <v>91</v>
      </c>
      <c r="BS3" s="918"/>
      <c r="BT3" s="918"/>
      <c r="BU3" s="918"/>
      <c r="BV3" s="918"/>
      <c r="BW3" s="918"/>
      <c r="BX3" s="919"/>
      <c r="BY3" s="915" t="s">
        <v>2</v>
      </c>
      <c r="BZ3" s="915" t="s">
        <v>3</v>
      </c>
      <c r="CA3" s="918" t="s">
        <v>92</v>
      </c>
      <c r="CB3" s="918"/>
      <c r="CC3" s="918"/>
      <c r="CD3" s="918"/>
      <c r="CE3" s="918"/>
      <c r="CF3" s="918"/>
      <c r="CG3" s="918"/>
      <c r="CH3" s="918" t="s">
        <v>144</v>
      </c>
      <c r="CI3" s="918"/>
      <c r="CJ3" s="918"/>
      <c r="CK3" s="918"/>
      <c r="CL3" s="918"/>
      <c r="CM3" s="918"/>
      <c r="CN3" s="919"/>
      <c r="CO3" s="915" t="s">
        <v>2</v>
      </c>
      <c r="CP3" s="915" t="s">
        <v>3</v>
      </c>
      <c r="CQ3" s="918" t="s">
        <v>251</v>
      </c>
      <c r="CR3" s="918"/>
      <c r="CS3" s="918"/>
      <c r="CT3" s="918"/>
      <c r="CU3" s="918"/>
      <c r="CV3" s="918"/>
      <c r="CW3" s="919"/>
      <c r="CX3" s="918" t="s">
        <v>93</v>
      </c>
      <c r="CY3" s="918"/>
      <c r="CZ3" s="918"/>
      <c r="DA3" s="918"/>
      <c r="DB3" s="918"/>
      <c r="DC3" s="918"/>
      <c r="DD3" s="919"/>
      <c r="DE3" s="915" t="s">
        <v>2</v>
      </c>
      <c r="DF3" s="915" t="s">
        <v>3</v>
      </c>
      <c r="DG3" s="917" t="s">
        <v>171</v>
      </c>
      <c r="DH3" s="918"/>
      <c r="DI3" s="918"/>
      <c r="DJ3" s="918"/>
      <c r="DK3" s="918"/>
      <c r="DL3" s="919"/>
      <c r="DM3" s="918" t="s">
        <v>174</v>
      </c>
      <c r="DN3" s="918"/>
      <c r="DO3" s="918"/>
      <c r="DP3" s="918"/>
      <c r="DQ3" s="918"/>
      <c r="DR3" s="918"/>
      <c r="DS3" s="919"/>
      <c r="DT3" s="915" t="s">
        <v>2</v>
      </c>
      <c r="DU3" s="915" t="s">
        <v>3</v>
      </c>
      <c r="DV3" s="918" t="s">
        <v>252</v>
      </c>
      <c r="DW3" s="918"/>
      <c r="DX3" s="918"/>
      <c r="DY3" s="918"/>
      <c r="DZ3" s="918"/>
      <c r="EA3" s="918"/>
      <c r="EB3" s="919"/>
      <c r="EC3" s="915" t="s">
        <v>253</v>
      </c>
      <c r="ED3" s="920" t="s">
        <v>6</v>
      </c>
    </row>
    <row r="4" spans="1:134" s="412" customFormat="1" ht="81.75" customHeight="1" x14ac:dyDescent="0.25">
      <c r="A4" s="916"/>
      <c r="B4" s="916"/>
      <c r="C4" s="400" t="s">
        <v>7</v>
      </c>
      <c r="D4" s="401" t="s">
        <v>6</v>
      </c>
      <c r="E4" s="402" t="s">
        <v>254</v>
      </c>
      <c r="F4" s="403" t="s">
        <v>50</v>
      </c>
      <c r="G4" s="403" t="s">
        <v>97</v>
      </c>
      <c r="H4" s="404" t="s">
        <v>98</v>
      </c>
      <c r="I4" s="405" t="s">
        <v>7</v>
      </c>
      <c r="J4" s="406" t="s">
        <v>6</v>
      </c>
      <c r="K4" s="407" t="s">
        <v>254</v>
      </c>
      <c r="L4" s="408" t="s">
        <v>50</v>
      </c>
      <c r="M4" s="408" t="s">
        <v>255</v>
      </c>
      <c r="N4" s="409" t="s">
        <v>98</v>
      </c>
      <c r="O4" s="916"/>
      <c r="P4" s="916"/>
      <c r="Q4" s="405" t="s">
        <v>7</v>
      </c>
      <c r="R4" s="406" t="s">
        <v>6</v>
      </c>
      <c r="S4" s="407" t="s">
        <v>254</v>
      </c>
      <c r="T4" s="408" t="s">
        <v>50</v>
      </c>
      <c r="U4" s="408" t="s">
        <v>97</v>
      </c>
      <c r="V4" s="408" t="s">
        <v>255</v>
      </c>
      <c r="W4" s="409" t="s">
        <v>98</v>
      </c>
      <c r="X4" s="408" t="s">
        <v>7</v>
      </c>
      <c r="Y4" s="406" t="s">
        <v>6</v>
      </c>
      <c r="Z4" s="407" t="s">
        <v>254</v>
      </c>
      <c r="AA4" s="408" t="s">
        <v>50</v>
      </c>
      <c r="AB4" s="408" t="s">
        <v>97</v>
      </c>
      <c r="AC4" s="408" t="s">
        <v>255</v>
      </c>
      <c r="AD4" s="410" t="s">
        <v>98</v>
      </c>
      <c r="AE4" s="916"/>
      <c r="AF4" s="916"/>
      <c r="AG4" s="405" t="s">
        <v>7</v>
      </c>
      <c r="AH4" s="406" t="s">
        <v>6</v>
      </c>
      <c r="AI4" s="407" t="s">
        <v>254</v>
      </c>
      <c r="AJ4" s="408" t="s">
        <v>50</v>
      </c>
      <c r="AK4" s="408" t="s">
        <v>97</v>
      </c>
      <c r="AL4" s="409" t="s">
        <v>98</v>
      </c>
      <c r="AM4" s="405" t="s">
        <v>7</v>
      </c>
      <c r="AN4" s="406" t="s">
        <v>6</v>
      </c>
      <c r="AO4" s="407" t="s">
        <v>254</v>
      </c>
      <c r="AP4" s="408" t="s">
        <v>50</v>
      </c>
      <c r="AQ4" s="408" t="s">
        <v>97</v>
      </c>
      <c r="AR4" s="408" t="s">
        <v>255</v>
      </c>
      <c r="AS4" s="410" t="s">
        <v>98</v>
      </c>
      <c r="AT4" s="916"/>
      <c r="AU4" s="916"/>
      <c r="AV4" s="400" t="s">
        <v>7</v>
      </c>
      <c r="AW4" s="401" t="s">
        <v>6</v>
      </c>
      <c r="AX4" s="402" t="s">
        <v>254</v>
      </c>
      <c r="AY4" s="403" t="s">
        <v>50</v>
      </c>
      <c r="AZ4" s="403" t="s">
        <v>256</v>
      </c>
      <c r="BA4" s="404" t="s">
        <v>98</v>
      </c>
      <c r="BB4" s="408" t="s">
        <v>7</v>
      </c>
      <c r="BC4" s="406" t="s">
        <v>6</v>
      </c>
      <c r="BD4" s="407" t="s">
        <v>254</v>
      </c>
      <c r="BE4" s="408" t="s">
        <v>50</v>
      </c>
      <c r="BF4" s="408" t="s">
        <v>97</v>
      </c>
      <c r="BG4" s="408" t="s">
        <v>255</v>
      </c>
      <c r="BH4" s="409" t="s">
        <v>98</v>
      </c>
      <c r="BI4" s="916"/>
      <c r="BJ4" s="916"/>
      <c r="BK4" s="403" t="s">
        <v>7</v>
      </c>
      <c r="BL4" s="401" t="s">
        <v>6</v>
      </c>
      <c r="BM4" s="402" t="s">
        <v>254</v>
      </c>
      <c r="BN4" s="403" t="s">
        <v>50</v>
      </c>
      <c r="BO4" s="403" t="s">
        <v>97</v>
      </c>
      <c r="BP4" s="403" t="s">
        <v>255</v>
      </c>
      <c r="BQ4" s="411" t="s">
        <v>98</v>
      </c>
      <c r="BR4" s="400" t="s">
        <v>7</v>
      </c>
      <c r="BS4" s="401" t="s">
        <v>6</v>
      </c>
      <c r="BT4" s="402" t="s">
        <v>254</v>
      </c>
      <c r="BU4" s="403" t="s">
        <v>50</v>
      </c>
      <c r="BV4" s="403" t="s">
        <v>97</v>
      </c>
      <c r="BW4" s="403" t="s">
        <v>255</v>
      </c>
      <c r="BX4" s="404" t="s">
        <v>98</v>
      </c>
      <c r="BY4" s="916"/>
      <c r="BZ4" s="916"/>
      <c r="CA4" s="408" t="s">
        <v>7</v>
      </c>
      <c r="CB4" s="406" t="s">
        <v>6</v>
      </c>
      <c r="CC4" s="407" t="s">
        <v>254</v>
      </c>
      <c r="CD4" s="408" t="s">
        <v>50</v>
      </c>
      <c r="CE4" s="408" t="s">
        <v>97</v>
      </c>
      <c r="CF4" s="408" t="s">
        <v>255</v>
      </c>
      <c r="CG4" s="410" t="s">
        <v>98</v>
      </c>
      <c r="CH4" s="403" t="s">
        <v>7</v>
      </c>
      <c r="CI4" s="401" t="s">
        <v>6</v>
      </c>
      <c r="CJ4" s="402" t="s">
        <v>254</v>
      </c>
      <c r="CK4" s="403" t="s">
        <v>50</v>
      </c>
      <c r="CL4" s="403" t="s">
        <v>97</v>
      </c>
      <c r="CM4" s="403" t="s">
        <v>255</v>
      </c>
      <c r="CN4" s="404" t="s">
        <v>98</v>
      </c>
      <c r="CO4" s="916"/>
      <c r="CP4" s="916"/>
      <c r="CQ4" s="403" t="s">
        <v>7</v>
      </c>
      <c r="CR4" s="401" t="s">
        <v>6</v>
      </c>
      <c r="CS4" s="402" t="s">
        <v>254</v>
      </c>
      <c r="CT4" s="403" t="s">
        <v>50</v>
      </c>
      <c r="CU4" s="403" t="s">
        <v>97</v>
      </c>
      <c r="CV4" s="403" t="s">
        <v>255</v>
      </c>
      <c r="CW4" s="404" t="s">
        <v>98</v>
      </c>
      <c r="CX4" s="403" t="s">
        <v>7</v>
      </c>
      <c r="CY4" s="401" t="s">
        <v>6</v>
      </c>
      <c r="CZ4" s="402" t="s">
        <v>254</v>
      </c>
      <c r="DA4" s="403" t="s">
        <v>50</v>
      </c>
      <c r="DB4" s="403" t="s">
        <v>97</v>
      </c>
      <c r="DC4" s="403" t="s">
        <v>255</v>
      </c>
      <c r="DD4" s="404" t="s">
        <v>98</v>
      </c>
      <c r="DE4" s="916"/>
      <c r="DF4" s="916"/>
      <c r="DG4" s="405" t="s">
        <v>7</v>
      </c>
      <c r="DH4" s="406" t="s">
        <v>6</v>
      </c>
      <c r="DI4" s="407" t="s">
        <v>254</v>
      </c>
      <c r="DJ4" s="408" t="s">
        <v>50</v>
      </c>
      <c r="DK4" s="408" t="s">
        <v>97</v>
      </c>
      <c r="DL4" s="409" t="s">
        <v>98</v>
      </c>
      <c r="DM4" s="408" t="s">
        <v>7</v>
      </c>
      <c r="DN4" s="406" t="s">
        <v>6</v>
      </c>
      <c r="DO4" s="407" t="s">
        <v>254</v>
      </c>
      <c r="DP4" s="408" t="s">
        <v>50</v>
      </c>
      <c r="DQ4" s="408" t="s">
        <v>97</v>
      </c>
      <c r="DR4" s="408" t="s">
        <v>255</v>
      </c>
      <c r="DS4" s="409" t="s">
        <v>98</v>
      </c>
      <c r="DT4" s="916"/>
      <c r="DU4" s="916"/>
      <c r="DV4" s="403" t="s">
        <v>7</v>
      </c>
      <c r="DW4" s="401" t="s">
        <v>6</v>
      </c>
      <c r="DX4" s="402" t="s">
        <v>254</v>
      </c>
      <c r="DY4" s="403" t="s">
        <v>50</v>
      </c>
      <c r="DZ4" s="403" t="s">
        <v>97</v>
      </c>
      <c r="EA4" s="403" t="s">
        <v>255</v>
      </c>
      <c r="EB4" s="404" t="s">
        <v>98</v>
      </c>
      <c r="EC4" s="916"/>
      <c r="ED4" s="921"/>
    </row>
    <row r="5" spans="1:134" ht="12.75" customHeight="1" x14ac:dyDescent="0.25">
      <c r="A5" s="915" t="s">
        <v>257</v>
      </c>
      <c r="B5" s="413" t="s">
        <v>13</v>
      </c>
      <c r="C5" s="414">
        <v>5.42</v>
      </c>
      <c r="D5" s="415">
        <f>RANK(C5,C$5:C$50)</f>
        <v>20</v>
      </c>
      <c r="E5" s="416">
        <v>290.67</v>
      </c>
      <c r="F5" s="417">
        <v>4.5199999999999996</v>
      </c>
      <c r="G5" s="417">
        <v>18.2</v>
      </c>
      <c r="H5" s="418"/>
      <c r="I5" s="414">
        <v>4.37</v>
      </c>
      <c r="J5" s="415">
        <f>RANK(I5,I$5:I$50)</f>
        <v>21</v>
      </c>
      <c r="K5" s="416">
        <v>282</v>
      </c>
      <c r="L5" s="417">
        <v>3.11</v>
      </c>
      <c r="M5" s="416">
        <v>71.67</v>
      </c>
      <c r="N5" s="418"/>
      <c r="O5" s="915" t="s">
        <v>257</v>
      </c>
      <c r="P5" s="419" t="s">
        <v>13</v>
      </c>
      <c r="Q5" s="414">
        <v>4.7</v>
      </c>
      <c r="R5" s="415">
        <f>RANK(Q5,Q$5:Q$50)</f>
        <v>11</v>
      </c>
      <c r="S5" s="416">
        <v>295.33</v>
      </c>
      <c r="T5" s="417">
        <v>6.36</v>
      </c>
      <c r="U5" s="417">
        <v>27.07</v>
      </c>
      <c r="V5" s="416">
        <v>86.33</v>
      </c>
      <c r="W5" s="418"/>
      <c r="X5" s="414">
        <v>3.25</v>
      </c>
      <c r="Y5" s="415">
        <f>RANK(X5,X$5:X$50)</f>
        <v>33</v>
      </c>
      <c r="Z5" s="416">
        <v>206.67</v>
      </c>
      <c r="AA5" s="417">
        <v>4.17</v>
      </c>
      <c r="AB5" s="417">
        <v>20.6</v>
      </c>
      <c r="AC5" s="416">
        <v>89</v>
      </c>
      <c r="AD5" s="418"/>
      <c r="AE5" s="915" t="s">
        <v>257</v>
      </c>
      <c r="AF5" s="419" t="s">
        <v>13</v>
      </c>
      <c r="AG5" s="414">
        <v>4.93</v>
      </c>
      <c r="AH5" s="415">
        <f>RANK(AG5,AG$5:AG$50)</f>
        <v>13</v>
      </c>
      <c r="AI5" s="416">
        <v>206.67</v>
      </c>
      <c r="AJ5" s="417">
        <v>2.36</v>
      </c>
      <c r="AK5" s="417">
        <v>22.99</v>
      </c>
      <c r="AL5" s="418"/>
      <c r="AM5" s="414">
        <v>3.71</v>
      </c>
      <c r="AN5" s="415">
        <f>RANK(AM5,AM$5:AM$50)</f>
        <v>8</v>
      </c>
      <c r="AO5" s="416">
        <v>129.33000000000001</v>
      </c>
      <c r="AP5" s="417">
        <v>3.97</v>
      </c>
      <c r="AQ5" s="417">
        <v>22.5</v>
      </c>
      <c r="AR5" s="416">
        <v>78</v>
      </c>
      <c r="AS5" s="420"/>
      <c r="AT5" s="915" t="s">
        <v>257</v>
      </c>
      <c r="AU5" s="419" t="s">
        <v>13</v>
      </c>
      <c r="AV5" s="414">
        <v>4.28</v>
      </c>
      <c r="AW5" s="415">
        <f>RANK(AV5,AV$5:AV$50)</f>
        <v>19</v>
      </c>
      <c r="AX5" s="416">
        <v>333.12</v>
      </c>
      <c r="AY5" s="417">
        <v>3.42</v>
      </c>
      <c r="AZ5" s="417">
        <v>84.7</v>
      </c>
      <c r="BA5" s="418"/>
      <c r="BB5" s="414">
        <v>2.5</v>
      </c>
      <c r="BC5" s="415">
        <f>RANK(BB5,BB$5:BB$50)</f>
        <v>36</v>
      </c>
      <c r="BD5" s="416">
        <v>210.1</v>
      </c>
      <c r="BE5" s="417">
        <v>3.42</v>
      </c>
      <c r="BF5" s="417">
        <v>18.38</v>
      </c>
      <c r="BG5" s="416">
        <v>97</v>
      </c>
      <c r="BH5" s="420"/>
      <c r="BI5" s="915" t="s">
        <v>257</v>
      </c>
      <c r="BJ5" s="419" t="s">
        <v>13</v>
      </c>
      <c r="BK5" s="414">
        <v>7.1</v>
      </c>
      <c r="BL5" s="415">
        <f>RANK(BK5,BK$5:BK$50)</f>
        <v>15</v>
      </c>
      <c r="BM5" s="416">
        <v>211.33</v>
      </c>
      <c r="BN5" s="417">
        <v>5.85</v>
      </c>
      <c r="BO5" s="417">
        <v>24.93</v>
      </c>
      <c r="BP5" s="416">
        <v>88.67</v>
      </c>
      <c r="BQ5" s="418"/>
      <c r="BR5" s="414">
        <v>6</v>
      </c>
      <c r="BS5" s="415">
        <f>RANK(BR5,BR$5:BR$50)</f>
        <v>33</v>
      </c>
      <c r="BT5" s="416">
        <v>353.33</v>
      </c>
      <c r="BU5" s="417">
        <v>4.24</v>
      </c>
      <c r="BV5" s="417">
        <v>26.16</v>
      </c>
      <c r="BW5" s="416">
        <v>102</v>
      </c>
      <c r="BX5" s="418"/>
      <c r="BY5" s="915" t="s">
        <v>257</v>
      </c>
      <c r="BZ5" s="419" t="s">
        <v>13</v>
      </c>
      <c r="CA5" s="414">
        <v>6.63</v>
      </c>
      <c r="CB5" s="415">
        <f>RANK(CA5,CA$5:CA$50)</f>
        <v>15</v>
      </c>
      <c r="CC5" s="416">
        <v>306.67</v>
      </c>
      <c r="CD5" s="417">
        <v>4.63</v>
      </c>
      <c r="CE5" s="417">
        <v>25.75</v>
      </c>
      <c r="CF5" s="416">
        <v>98</v>
      </c>
      <c r="CG5" s="418"/>
      <c r="CH5" s="421">
        <v>2.98</v>
      </c>
      <c r="CI5" s="415">
        <f>RANK(CH5,CH$5:CH$50)</f>
        <v>17</v>
      </c>
      <c r="CJ5" s="416">
        <v>222.67</v>
      </c>
      <c r="CK5" s="417">
        <v>3.36</v>
      </c>
      <c r="CL5" s="417">
        <v>26.3</v>
      </c>
      <c r="CM5" s="416">
        <v>92.33</v>
      </c>
      <c r="CN5" s="418"/>
      <c r="CO5" s="915" t="s">
        <v>257</v>
      </c>
      <c r="CP5" s="419" t="s">
        <v>13</v>
      </c>
      <c r="CQ5" s="414">
        <v>3.86</v>
      </c>
      <c r="CR5" s="415">
        <f>RANK(CQ5,CQ$5:CQ$50)</f>
        <v>23</v>
      </c>
      <c r="CS5" s="416">
        <v>335.33</v>
      </c>
      <c r="CT5" s="417">
        <v>3.9</v>
      </c>
      <c r="CU5" s="417">
        <v>24.97</v>
      </c>
      <c r="CV5" s="416">
        <v>87</v>
      </c>
      <c r="CW5" s="418"/>
      <c r="CX5" s="414">
        <v>5.94</v>
      </c>
      <c r="CY5" s="415">
        <f>RANK(CX5,CX$5:CX$50)</f>
        <v>18</v>
      </c>
      <c r="CZ5" s="416">
        <v>332.33</v>
      </c>
      <c r="DA5" s="417">
        <v>4.9000000000000004</v>
      </c>
      <c r="DB5" s="417">
        <v>23.2</v>
      </c>
      <c r="DC5" s="416">
        <v>109.67</v>
      </c>
      <c r="DD5" s="418"/>
      <c r="DE5" s="915" t="s">
        <v>257</v>
      </c>
      <c r="DF5" s="419" t="s">
        <v>13</v>
      </c>
      <c r="DG5" s="414">
        <v>4.93</v>
      </c>
      <c r="DH5" s="415">
        <f>RANK(DG5,DG$5:DG$50)</f>
        <v>22</v>
      </c>
      <c r="DI5" s="416">
        <v>287.60000000000002</v>
      </c>
      <c r="DJ5" s="417">
        <v>7.88</v>
      </c>
      <c r="DK5" s="417">
        <v>3.21</v>
      </c>
      <c r="DL5" s="418"/>
      <c r="DM5" s="414">
        <v>5.28</v>
      </c>
      <c r="DN5" s="415">
        <f>RANK(DM5,DM$5:DM$50)</f>
        <v>3</v>
      </c>
      <c r="DO5" s="416">
        <v>180</v>
      </c>
      <c r="DP5" s="417">
        <v>49.37</v>
      </c>
      <c r="DQ5" s="417">
        <v>28.14</v>
      </c>
      <c r="DR5" s="416">
        <v>101</v>
      </c>
      <c r="DS5" s="418"/>
      <c r="DT5" s="915" t="s">
        <v>257</v>
      </c>
      <c r="DU5" s="419" t="s">
        <v>13</v>
      </c>
      <c r="DV5" s="414">
        <v>5.59</v>
      </c>
      <c r="DW5" s="415">
        <f>RANK(DV5,DV$5:DV$50)</f>
        <v>11</v>
      </c>
      <c r="DX5" s="416">
        <v>337</v>
      </c>
      <c r="DY5" s="417">
        <v>6.63</v>
      </c>
      <c r="DZ5" s="417">
        <v>25</v>
      </c>
      <c r="EA5" s="416">
        <v>91.67</v>
      </c>
      <c r="EB5" s="418"/>
      <c r="EC5" s="391">
        <f t="shared" ref="EC5:EC50" si="0">AVERAGE(C5,I5,Q5,X5,AG5,BB5,CH5,AM5,AV5,BK5,BR5,CA5,CQ5,CX5,DG5,DM5)</f>
        <v>4.7424999999999997</v>
      </c>
      <c r="ED5" s="422">
        <f>RANK(EC5,EC$5:EC$50)</f>
        <v>21</v>
      </c>
    </row>
    <row r="6" spans="1:134" ht="12.75" customHeight="1" x14ac:dyDescent="0.25">
      <c r="A6" s="922"/>
      <c r="B6" s="423" t="s">
        <v>14</v>
      </c>
      <c r="C6" s="29">
        <v>4.9800000000000004</v>
      </c>
      <c r="D6" s="424">
        <f t="shared" ref="D6:D50" si="1">RANK(C6,C$5:C$50)</f>
        <v>23</v>
      </c>
      <c r="E6" s="52">
        <v>284.67</v>
      </c>
      <c r="F6" s="6">
        <v>5.22</v>
      </c>
      <c r="G6" s="6">
        <v>19.23</v>
      </c>
      <c r="H6" s="425"/>
      <c r="I6" s="29">
        <v>4.12</v>
      </c>
      <c r="J6" s="424">
        <f t="shared" ref="J6:J48" si="2">RANK(I6,I$5:I$50)</f>
        <v>23</v>
      </c>
      <c r="K6" s="52">
        <v>310</v>
      </c>
      <c r="L6" s="6">
        <v>3.21</v>
      </c>
      <c r="M6" s="52">
        <v>74</v>
      </c>
      <c r="N6" s="425"/>
      <c r="O6" s="922"/>
      <c r="P6" s="50" t="s">
        <v>14</v>
      </c>
      <c r="Q6" s="29">
        <v>4.46</v>
      </c>
      <c r="R6" s="424">
        <f t="shared" ref="R6:R50" si="3">RANK(Q6,Q$5:Q$50)</f>
        <v>16</v>
      </c>
      <c r="S6" s="52">
        <v>261</v>
      </c>
      <c r="T6" s="6">
        <v>6.2</v>
      </c>
      <c r="U6" s="6">
        <v>26</v>
      </c>
      <c r="V6" s="52">
        <v>89.33</v>
      </c>
      <c r="W6" s="425"/>
      <c r="X6" s="29">
        <v>3.9</v>
      </c>
      <c r="Y6" s="424">
        <f t="shared" ref="Y6:Y50" si="4">RANK(X6,X$5:X$50)</f>
        <v>18</v>
      </c>
      <c r="Z6" s="52">
        <v>213</v>
      </c>
      <c r="AA6" s="6">
        <v>4.2</v>
      </c>
      <c r="AB6" s="6">
        <v>29.2</v>
      </c>
      <c r="AC6" s="52">
        <v>91</v>
      </c>
      <c r="AD6" s="425"/>
      <c r="AE6" s="922"/>
      <c r="AF6" s="50" t="s">
        <v>14</v>
      </c>
      <c r="AG6" s="29">
        <v>4.42</v>
      </c>
      <c r="AH6" s="424">
        <f t="shared" ref="AH6:AH50" si="5">RANK(AG6,AG$5:AG$50)</f>
        <v>21</v>
      </c>
      <c r="AI6" s="52">
        <v>207.33</v>
      </c>
      <c r="AJ6" s="6">
        <v>2.54</v>
      </c>
      <c r="AK6" s="6">
        <v>23.69</v>
      </c>
      <c r="AL6" s="425"/>
      <c r="AM6" s="29">
        <v>2.68</v>
      </c>
      <c r="AN6" s="424">
        <f t="shared" ref="AN6:AN48" si="6">RANK(AM6,AM$5:AM$50)</f>
        <v>29</v>
      </c>
      <c r="AO6" s="52">
        <v>123.33</v>
      </c>
      <c r="AP6" s="6">
        <v>3.77</v>
      </c>
      <c r="AQ6" s="6">
        <v>21.97</v>
      </c>
      <c r="AR6" s="52">
        <v>76</v>
      </c>
      <c r="AS6" s="426"/>
      <c r="AT6" s="922"/>
      <c r="AU6" s="50" t="s">
        <v>14</v>
      </c>
      <c r="AV6" s="29">
        <v>4.4800000000000004</v>
      </c>
      <c r="AW6" s="424">
        <f t="shared" ref="AW6:AW48" si="7">RANK(AV6,AV$5:AV$50)</f>
        <v>14</v>
      </c>
      <c r="AX6" s="52">
        <v>361.55</v>
      </c>
      <c r="AY6" s="6">
        <v>3.28</v>
      </c>
      <c r="AZ6" s="6">
        <v>98.63</v>
      </c>
      <c r="BA6" s="425"/>
      <c r="BB6" s="29">
        <v>5.45</v>
      </c>
      <c r="BC6" s="424">
        <f t="shared" ref="BC6:BC50" si="8">RANK(BB6,BB$5:BB$50)</f>
        <v>5</v>
      </c>
      <c r="BD6" s="52">
        <v>277.2</v>
      </c>
      <c r="BE6" s="6">
        <v>6.39</v>
      </c>
      <c r="BF6" s="6">
        <v>25.71</v>
      </c>
      <c r="BG6" s="52">
        <v>93</v>
      </c>
      <c r="BH6" s="426"/>
      <c r="BI6" s="922"/>
      <c r="BJ6" s="50" t="s">
        <v>14</v>
      </c>
      <c r="BK6" s="29">
        <v>7.55</v>
      </c>
      <c r="BL6" s="424">
        <f t="shared" ref="BL6:BL50" si="9">RANK(BK6,BK$5:BK$50)</f>
        <v>10</v>
      </c>
      <c r="BM6" s="52">
        <v>214.67</v>
      </c>
      <c r="BN6" s="6">
        <v>6.67</v>
      </c>
      <c r="BO6" s="6">
        <v>27.4</v>
      </c>
      <c r="BP6" s="52">
        <v>88</v>
      </c>
      <c r="BQ6" s="425"/>
      <c r="BR6" s="29">
        <v>6.93</v>
      </c>
      <c r="BS6" s="424">
        <f t="shared" ref="BS6:BS50" si="10">RANK(BR6,BR$5:BR$50)</f>
        <v>14</v>
      </c>
      <c r="BT6" s="52">
        <v>308.33</v>
      </c>
      <c r="BU6" s="6">
        <v>4.5599999999999996</v>
      </c>
      <c r="BV6" s="6">
        <v>26.75</v>
      </c>
      <c r="BW6" s="52">
        <v>98</v>
      </c>
      <c r="BX6" s="425"/>
      <c r="BY6" s="922"/>
      <c r="BZ6" s="50" t="s">
        <v>14</v>
      </c>
      <c r="CA6" s="29">
        <v>4.68</v>
      </c>
      <c r="CB6" s="424">
        <f t="shared" ref="CB6:CB48" si="11">RANK(CA6,CA$5:CA$50)</f>
        <v>34</v>
      </c>
      <c r="CC6" s="52">
        <v>296</v>
      </c>
      <c r="CD6" s="6">
        <v>5.07</v>
      </c>
      <c r="CE6" s="6">
        <v>27.52</v>
      </c>
      <c r="CF6" s="52">
        <v>94</v>
      </c>
      <c r="CG6" s="425"/>
      <c r="CH6" s="26">
        <v>2.86</v>
      </c>
      <c r="CI6" s="424">
        <f t="shared" ref="CI6:CI45" si="12">RANK(CH6,CH$5:CH$50)</f>
        <v>21</v>
      </c>
      <c r="CJ6" s="52">
        <v>233</v>
      </c>
      <c r="CK6" s="6">
        <v>3.36</v>
      </c>
      <c r="CL6" s="6">
        <v>26.3</v>
      </c>
      <c r="CM6" s="52">
        <v>95.67</v>
      </c>
      <c r="CN6" s="425"/>
      <c r="CO6" s="922"/>
      <c r="CP6" s="50" t="s">
        <v>14</v>
      </c>
      <c r="CQ6" s="29">
        <v>3.5</v>
      </c>
      <c r="CR6" s="424">
        <f t="shared" ref="CR6:CR50" si="13">RANK(CQ6,CQ$5:CQ$50)</f>
        <v>32</v>
      </c>
      <c r="CS6" s="52">
        <v>302.67</v>
      </c>
      <c r="CT6" s="6">
        <v>4.97</v>
      </c>
      <c r="CU6" s="6">
        <v>26.23</v>
      </c>
      <c r="CV6" s="52">
        <v>91.67</v>
      </c>
      <c r="CW6" s="425"/>
      <c r="CX6" s="29">
        <v>5.58</v>
      </c>
      <c r="CY6" s="424">
        <f t="shared" ref="CY6:CY50" si="14">RANK(CX6,CX$5:CX$50)</f>
        <v>29</v>
      </c>
      <c r="CZ6" s="52">
        <v>342.33</v>
      </c>
      <c r="DA6" s="6">
        <v>4.8499999999999996</v>
      </c>
      <c r="DB6" s="6">
        <v>24.77</v>
      </c>
      <c r="DC6" s="52">
        <v>103.33</v>
      </c>
      <c r="DD6" s="425"/>
      <c r="DE6" s="922"/>
      <c r="DF6" s="50" t="s">
        <v>14</v>
      </c>
      <c r="DG6" s="29">
        <v>4.58</v>
      </c>
      <c r="DH6" s="424">
        <f t="shared" ref="DH6:DH50" si="15">RANK(DG6,DG$5:DG$50)</f>
        <v>35</v>
      </c>
      <c r="DI6" s="52">
        <v>234.11</v>
      </c>
      <c r="DJ6" s="6">
        <v>4.0199999999999996</v>
      </c>
      <c r="DK6" s="6">
        <v>2.3199999999999998</v>
      </c>
      <c r="DL6" s="425"/>
      <c r="DM6" s="29">
        <v>3.98</v>
      </c>
      <c r="DN6" s="424">
        <f t="shared" ref="DN6:DN50" si="16">RANK(DM6,DM$5:DM$50)</f>
        <v>26</v>
      </c>
      <c r="DO6" s="52">
        <v>200.33</v>
      </c>
      <c r="DP6" s="6">
        <v>42.93</v>
      </c>
      <c r="DQ6" s="6">
        <v>29.63</v>
      </c>
      <c r="DR6" s="52">
        <v>96.67</v>
      </c>
      <c r="DS6" s="425"/>
      <c r="DT6" s="922"/>
      <c r="DU6" s="50" t="s">
        <v>14</v>
      </c>
      <c r="DV6" s="29">
        <v>4.91</v>
      </c>
      <c r="DW6" s="424">
        <f t="shared" ref="DW6:DW48" si="17">RANK(DV6,DV$5:DV$50)</f>
        <v>18</v>
      </c>
      <c r="DX6" s="52">
        <v>313.33</v>
      </c>
      <c r="DY6" s="6">
        <v>6.77</v>
      </c>
      <c r="DZ6" s="6">
        <v>26</v>
      </c>
      <c r="EA6" s="52">
        <v>84.67</v>
      </c>
      <c r="EB6" s="425"/>
      <c r="EC6" s="391">
        <f t="shared" si="0"/>
        <v>4.6343750000000004</v>
      </c>
      <c r="ED6" s="427">
        <f t="shared" ref="ED6:ED50" si="18">RANK(EC6,EC$5:EC$50)</f>
        <v>25</v>
      </c>
    </row>
    <row r="7" spans="1:134" ht="12.75" customHeight="1" x14ac:dyDescent="0.25">
      <c r="A7" s="922"/>
      <c r="B7" s="423" t="s">
        <v>15</v>
      </c>
      <c r="C7" s="29">
        <v>5.62</v>
      </c>
      <c r="D7" s="424">
        <f t="shared" si="1"/>
        <v>19</v>
      </c>
      <c r="E7" s="52">
        <v>281.33</v>
      </c>
      <c r="F7" s="6">
        <v>4.34</v>
      </c>
      <c r="G7" s="6">
        <v>18.600000000000001</v>
      </c>
      <c r="H7" s="428"/>
      <c r="I7" s="29">
        <v>4.4800000000000004</v>
      </c>
      <c r="J7" s="424">
        <f t="shared" si="2"/>
        <v>20</v>
      </c>
      <c r="K7" s="52">
        <v>375</v>
      </c>
      <c r="L7" s="6">
        <v>3.87</v>
      </c>
      <c r="M7" s="52">
        <v>70</v>
      </c>
      <c r="N7" s="428"/>
      <c r="O7" s="922"/>
      <c r="P7" s="50" t="s">
        <v>15</v>
      </c>
      <c r="Q7" s="29">
        <v>4.6399999999999997</v>
      </c>
      <c r="R7" s="424">
        <f t="shared" si="3"/>
        <v>12</v>
      </c>
      <c r="S7" s="52">
        <v>277.67</v>
      </c>
      <c r="T7" s="6">
        <v>6.25</v>
      </c>
      <c r="U7" s="6">
        <v>26.53</v>
      </c>
      <c r="V7" s="52">
        <v>85.33</v>
      </c>
      <c r="W7" s="428"/>
      <c r="X7" s="29">
        <v>3.3</v>
      </c>
      <c r="Y7" s="424">
        <f t="shared" si="4"/>
        <v>30</v>
      </c>
      <c r="Z7" s="52">
        <v>217.33</v>
      </c>
      <c r="AA7" s="6">
        <v>3.23</v>
      </c>
      <c r="AB7" s="6">
        <v>21.7</v>
      </c>
      <c r="AC7" s="52">
        <v>92</v>
      </c>
      <c r="AD7" s="428"/>
      <c r="AE7" s="922"/>
      <c r="AF7" s="50" t="s">
        <v>15</v>
      </c>
      <c r="AG7" s="29">
        <v>6.02</v>
      </c>
      <c r="AH7" s="424">
        <f t="shared" si="5"/>
        <v>2</v>
      </c>
      <c r="AI7" s="52">
        <v>224.33</v>
      </c>
      <c r="AJ7" s="6">
        <v>2.81</v>
      </c>
      <c r="AK7" s="6">
        <v>26.38</v>
      </c>
      <c r="AL7" s="428"/>
      <c r="AM7" s="29">
        <v>3.47</v>
      </c>
      <c r="AN7" s="424">
        <f t="shared" si="6"/>
        <v>15</v>
      </c>
      <c r="AO7" s="52">
        <v>134.66999999999999</v>
      </c>
      <c r="AP7" s="6">
        <v>4.03</v>
      </c>
      <c r="AQ7" s="6">
        <v>21.3</v>
      </c>
      <c r="AR7" s="52">
        <v>79</v>
      </c>
      <c r="AS7" s="391"/>
      <c r="AT7" s="922"/>
      <c r="AU7" s="50" t="s">
        <v>15</v>
      </c>
      <c r="AV7" s="29">
        <v>4.1100000000000003</v>
      </c>
      <c r="AW7" s="424">
        <f t="shared" si="7"/>
        <v>24</v>
      </c>
      <c r="AX7" s="52">
        <v>324.99</v>
      </c>
      <c r="AY7" s="6">
        <v>3.34</v>
      </c>
      <c r="AZ7" s="6">
        <v>81.77</v>
      </c>
      <c r="BA7" s="428"/>
      <c r="BB7" s="29">
        <v>5.47</v>
      </c>
      <c r="BC7" s="424">
        <f t="shared" si="8"/>
        <v>4</v>
      </c>
      <c r="BD7" s="52">
        <v>311.3</v>
      </c>
      <c r="BE7" s="6">
        <v>6.9</v>
      </c>
      <c r="BF7" s="6">
        <v>29.73</v>
      </c>
      <c r="BG7" s="52">
        <v>94.67</v>
      </c>
      <c r="BH7" s="391"/>
      <c r="BI7" s="922"/>
      <c r="BJ7" s="50" t="s">
        <v>15</v>
      </c>
      <c r="BK7" s="29">
        <v>7.07</v>
      </c>
      <c r="BL7" s="424">
        <f t="shared" si="9"/>
        <v>16</v>
      </c>
      <c r="BM7" s="52">
        <v>220.67</v>
      </c>
      <c r="BN7" s="6">
        <v>5.64</v>
      </c>
      <c r="BO7" s="6">
        <v>26.56</v>
      </c>
      <c r="BP7" s="52">
        <v>84.33</v>
      </c>
      <c r="BQ7" s="428"/>
      <c r="BR7" s="29">
        <v>6.63</v>
      </c>
      <c r="BS7" s="424">
        <f t="shared" si="10"/>
        <v>21</v>
      </c>
      <c r="BT7" s="52">
        <v>316.5</v>
      </c>
      <c r="BU7" s="6">
        <v>4.9000000000000004</v>
      </c>
      <c r="BV7" s="6">
        <v>27.51</v>
      </c>
      <c r="BW7" s="52">
        <v>100.67</v>
      </c>
      <c r="BX7" s="428"/>
      <c r="BY7" s="922"/>
      <c r="BZ7" s="50" t="s">
        <v>15</v>
      </c>
      <c r="CA7" s="29">
        <v>6.3</v>
      </c>
      <c r="CB7" s="424">
        <f t="shared" si="11"/>
        <v>19</v>
      </c>
      <c r="CC7" s="52">
        <v>284</v>
      </c>
      <c r="CD7" s="6">
        <v>5.18</v>
      </c>
      <c r="CE7" s="6">
        <v>24.89</v>
      </c>
      <c r="CF7" s="52">
        <v>95.33</v>
      </c>
      <c r="CG7" s="428"/>
      <c r="CH7" s="26">
        <v>2.92</v>
      </c>
      <c r="CI7" s="424">
        <f t="shared" si="12"/>
        <v>19</v>
      </c>
      <c r="CJ7" s="52">
        <v>229.67</v>
      </c>
      <c r="CK7" s="6">
        <v>3.47</v>
      </c>
      <c r="CL7" s="6">
        <v>26.37</v>
      </c>
      <c r="CM7" s="52">
        <v>89.33</v>
      </c>
      <c r="CN7" s="428"/>
      <c r="CO7" s="922"/>
      <c r="CP7" s="50" t="s">
        <v>15</v>
      </c>
      <c r="CQ7" s="29">
        <v>4.2699999999999996</v>
      </c>
      <c r="CR7" s="424">
        <f t="shared" si="13"/>
        <v>17</v>
      </c>
      <c r="CS7" s="52">
        <v>318.67</v>
      </c>
      <c r="CT7" s="6">
        <v>4.07</v>
      </c>
      <c r="CU7" s="6">
        <v>26.4</v>
      </c>
      <c r="CV7" s="52">
        <v>100.67</v>
      </c>
      <c r="CW7" s="428"/>
      <c r="CX7" s="29">
        <v>5.78</v>
      </c>
      <c r="CY7" s="424">
        <f t="shared" si="14"/>
        <v>22</v>
      </c>
      <c r="CZ7" s="52">
        <v>285.67</v>
      </c>
      <c r="DA7" s="6">
        <v>4.0999999999999996</v>
      </c>
      <c r="DB7" s="6">
        <v>24.53</v>
      </c>
      <c r="DC7" s="52">
        <v>99</v>
      </c>
      <c r="DD7" s="428"/>
      <c r="DE7" s="922"/>
      <c r="DF7" s="50" t="s">
        <v>15</v>
      </c>
      <c r="DG7" s="29">
        <v>4.74</v>
      </c>
      <c r="DH7" s="424">
        <f t="shared" si="15"/>
        <v>30</v>
      </c>
      <c r="DI7" s="52">
        <v>288.08999999999997</v>
      </c>
      <c r="DJ7" s="6">
        <v>4.1900000000000004</v>
      </c>
      <c r="DK7" s="6">
        <v>2.27</v>
      </c>
      <c r="DL7" s="428"/>
      <c r="DM7" s="29">
        <v>4.5199999999999996</v>
      </c>
      <c r="DN7" s="424">
        <f t="shared" si="16"/>
        <v>17</v>
      </c>
      <c r="DO7" s="52">
        <v>182</v>
      </c>
      <c r="DP7" s="6">
        <v>42.83</v>
      </c>
      <c r="DQ7" s="6">
        <v>26.95</v>
      </c>
      <c r="DR7" s="52">
        <v>95.67</v>
      </c>
      <c r="DS7" s="428"/>
      <c r="DT7" s="922"/>
      <c r="DU7" s="50" t="s">
        <v>15</v>
      </c>
      <c r="DV7" s="29">
        <v>7.1</v>
      </c>
      <c r="DW7" s="424">
        <f t="shared" si="17"/>
        <v>3</v>
      </c>
      <c r="DX7" s="52">
        <v>335.33</v>
      </c>
      <c r="DY7" s="6">
        <v>6.03</v>
      </c>
      <c r="DZ7" s="6">
        <v>28.9</v>
      </c>
      <c r="EA7" s="52">
        <v>86.33</v>
      </c>
      <c r="EB7" s="428"/>
      <c r="EC7" s="391">
        <f t="shared" si="0"/>
        <v>4.9587499999999993</v>
      </c>
      <c r="ED7" s="427">
        <f t="shared" si="18"/>
        <v>19</v>
      </c>
    </row>
    <row r="8" spans="1:134" ht="12.75" customHeight="1" x14ac:dyDescent="0.25">
      <c r="A8" s="922"/>
      <c r="B8" s="423" t="s">
        <v>16</v>
      </c>
      <c r="C8" s="29">
        <v>4.8</v>
      </c>
      <c r="D8" s="424">
        <f t="shared" si="1"/>
        <v>27</v>
      </c>
      <c r="E8" s="52">
        <v>262.33</v>
      </c>
      <c r="F8" s="6">
        <v>2.2599999999999998</v>
      </c>
      <c r="G8" s="6">
        <v>16.47</v>
      </c>
      <c r="H8" s="428"/>
      <c r="I8" s="29">
        <v>4.66</v>
      </c>
      <c r="J8" s="424">
        <f t="shared" si="2"/>
        <v>15</v>
      </c>
      <c r="K8" s="52">
        <v>393</v>
      </c>
      <c r="L8" s="6">
        <v>3.95</v>
      </c>
      <c r="M8" s="52">
        <v>78</v>
      </c>
      <c r="N8" s="428"/>
      <c r="O8" s="922"/>
      <c r="P8" s="50" t="s">
        <v>16</v>
      </c>
      <c r="Q8" s="29">
        <v>3.63</v>
      </c>
      <c r="R8" s="424">
        <f t="shared" si="3"/>
        <v>31</v>
      </c>
      <c r="S8" s="52">
        <v>235.67</v>
      </c>
      <c r="T8" s="6">
        <v>4.22</v>
      </c>
      <c r="U8" s="6">
        <v>22.53</v>
      </c>
      <c r="V8" s="52">
        <v>86.33</v>
      </c>
      <c r="W8" s="428"/>
      <c r="X8" s="29">
        <v>3.33</v>
      </c>
      <c r="Y8" s="424">
        <f t="shared" si="4"/>
        <v>28</v>
      </c>
      <c r="Z8" s="52">
        <v>225</v>
      </c>
      <c r="AA8" s="6">
        <v>4.2300000000000004</v>
      </c>
      <c r="AB8" s="6">
        <v>22.57</v>
      </c>
      <c r="AC8" s="52">
        <v>87</v>
      </c>
      <c r="AD8" s="428"/>
      <c r="AE8" s="922"/>
      <c r="AF8" s="50" t="s">
        <v>16</v>
      </c>
      <c r="AG8" s="29">
        <v>3.37</v>
      </c>
      <c r="AH8" s="424">
        <f t="shared" si="5"/>
        <v>33</v>
      </c>
      <c r="AI8" s="52">
        <v>150</v>
      </c>
      <c r="AJ8" s="6">
        <v>2.83</v>
      </c>
      <c r="AK8" s="6">
        <v>18.39</v>
      </c>
      <c r="AL8" s="428"/>
      <c r="AM8" s="29">
        <v>3.43</v>
      </c>
      <c r="AN8" s="424">
        <f t="shared" si="6"/>
        <v>16</v>
      </c>
      <c r="AO8" s="52">
        <v>141</v>
      </c>
      <c r="AP8" s="6">
        <v>3.7</v>
      </c>
      <c r="AQ8" s="6">
        <v>21.57</v>
      </c>
      <c r="AR8" s="52">
        <v>78.33</v>
      </c>
      <c r="AS8" s="391"/>
      <c r="AT8" s="922"/>
      <c r="AU8" s="50" t="s">
        <v>16</v>
      </c>
      <c r="AV8" s="29">
        <v>4.49</v>
      </c>
      <c r="AW8" s="424">
        <f t="shared" si="7"/>
        <v>11</v>
      </c>
      <c r="AX8" s="52">
        <v>314.83999999999997</v>
      </c>
      <c r="AY8" s="6">
        <v>3.44</v>
      </c>
      <c r="AZ8" s="6">
        <v>79.930000000000007</v>
      </c>
      <c r="BA8" s="428"/>
      <c r="BB8" s="29">
        <v>4.67</v>
      </c>
      <c r="BC8" s="424">
        <f t="shared" si="8"/>
        <v>14</v>
      </c>
      <c r="BD8" s="52">
        <v>255.23</v>
      </c>
      <c r="BE8" s="6">
        <v>5.4</v>
      </c>
      <c r="BF8" s="6">
        <v>20.7</v>
      </c>
      <c r="BG8" s="52">
        <v>93.67</v>
      </c>
      <c r="BH8" s="391"/>
      <c r="BI8" s="922"/>
      <c r="BJ8" s="50" t="s">
        <v>16</v>
      </c>
      <c r="BK8" s="29">
        <v>7.16</v>
      </c>
      <c r="BL8" s="424">
        <f t="shared" si="9"/>
        <v>14</v>
      </c>
      <c r="BM8" s="52">
        <v>215.67</v>
      </c>
      <c r="BN8" s="6">
        <v>5.96</v>
      </c>
      <c r="BO8" s="6">
        <v>23.5</v>
      </c>
      <c r="BP8" s="52">
        <v>85.33</v>
      </c>
      <c r="BQ8" s="428"/>
      <c r="BR8" s="29">
        <v>6.61</v>
      </c>
      <c r="BS8" s="424">
        <f t="shared" si="10"/>
        <v>23</v>
      </c>
      <c r="BT8" s="52">
        <v>314.17</v>
      </c>
      <c r="BU8" s="6">
        <v>4.9000000000000004</v>
      </c>
      <c r="BV8" s="6">
        <v>25.09</v>
      </c>
      <c r="BW8" s="52">
        <v>98</v>
      </c>
      <c r="BX8" s="428"/>
      <c r="BY8" s="922"/>
      <c r="BZ8" s="50" t="s">
        <v>16</v>
      </c>
      <c r="CA8" s="29">
        <v>6.31</v>
      </c>
      <c r="CB8" s="424">
        <f t="shared" si="11"/>
        <v>18</v>
      </c>
      <c r="CC8" s="52">
        <v>285.33</v>
      </c>
      <c r="CD8" s="6">
        <v>5.34</v>
      </c>
      <c r="CE8" s="6">
        <v>24.43</v>
      </c>
      <c r="CF8" s="52">
        <v>95.67</v>
      </c>
      <c r="CG8" s="428"/>
      <c r="CH8" s="26">
        <v>2.58</v>
      </c>
      <c r="CI8" s="424">
        <f t="shared" si="12"/>
        <v>23</v>
      </c>
      <c r="CJ8" s="52">
        <v>233.33</v>
      </c>
      <c r="CK8" s="6">
        <v>3.47</v>
      </c>
      <c r="CL8" s="6">
        <v>26.37</v>
      </c>
      <c r="CM8" s="52">
        <v>88</v>
      </c>
      <c r="CN8" s="428"/>
      <c r="CO8" s="922"/>
      <c r="CP8" s="50" t="s">
        <v>16</v>
      </c>
      <c r="CQ8" s="29">
        <v>4.01</v>
      </c>
      <c r="CR8" s="424">
        <f t="shared" si="13"/>
        <v>19</v>
      </c>
      <c r="CS8" s="52">
        <v>331.67</v>
      </c>
      <c r="CT8" s="6">
        <v>5.15</v>
      </c>
      <c r="CU8" s="6">
        <v>23.53</v>
      </c>
      <c r="CV8" s="52">
        <v>88.67</v>
      </c>
      <c r="CW8" s="428"/>
      <c r="CX8" s="29">
        <v>6.73</v>
      </c>
      <c r="CY8" s="424">
        <f t="shared" si="14"/>
        <v>4</v>
      </c>
      <c r="CZ8" s="52">
        <v>263.67</v>
      </c>
      <c r="DA8" s="6">
        <v>5.25</v>
      </c>
      <c r="DB8" s="6">
        <v>23.47</v>
      </c>
      <c r="DC8" s="52">
        <v>98.67</v>
      </c>
      <c r="DD8" s="428"/>
      <c r="DE8" s="922"/>
      <c r="DF8" s="50" t="s">
        <v>16</v>
      </c>
      <c r="DG8" s="29">
        <v>4.8</v>
      </c>
      <c r="DH8" s="424">
        <f t="shared" si="15"/>
        <v>26</v>
      </c>
      <c r="DI8" s="52">
        <v>251.94</v>
      </c>
      <c r="DJ8" s="6">
        <v>6.96</v>
      </c>
      <c r="DK8" s="6">
        <v>2.4</v>
      </c>
      <c r="DL8" s="428"/>
      <c r="DM8" s="29">
        <v>4.05</v>
      </c>
      <c r="DN8" s="424">
        <f t="shared" si="16"/>
        <v>22</v>
      </c>
      <c r="DO8" s="52">
        <v>161</v>
      </c>
      <c r="DP8" s="6">
        <v>42.93</v>
      </c>
      <c r="DQ8" s="6">
        <v>26.27</v>
      </c>
      <c r="DR8" s="52">
        <v>97</v>
      </c>
      <c r="DS8" s="428"/>
      <c r="DT8" s="922"/>
      <c r="DU8" s="50" t="s">
        <v>16</v>
      </c>
      <c r="DV8" s="29">
        <v>5.56</v>
      </c>
      <c r="DW8" s="424">
        <f t="shared" si="17"/>
        <v>12</v>
      </c>
      <c r="DX8" s="52">
        <v>328.67</v>
      </c>
      <c r="DY8" s="6">
        <v>6.53</v>
      </c>
      <c r="DZ8" s="6">
        <v>24.07</v>
      </c>
      <c r="EA8" s="52">
        <v>82.67</v>
      </c>
      <c r="EB8" s="428"/>
      <c r="EC8" s="391">
        <f t="shared" si="0"/>
        <v>4.6643749999999997</v>
      </c>
      <c r="ED8" s="427">
        <f t="shared" si="18"/>
        <v>24</v>
      </c>
    </row>
    <row r="9" spans="1:134" ht="12.75" customHeight="1" x14ac:dyDescent="0.25">
      <c r="A9" s="922"/>
      <c r="B9" s="423" t="s">
        <v>56</v>
      </c>
      <c r="C9" s="29">
        <v>4.54</v>
      </c>
      <c r="D9" s="424">
        <f t="shared" si="1"/>
        <v>31</v>
      </c>
      <c r="E9" s="52">
        <v>268.33</v>
      </c>
      <c r="F9" s="6">
        <v>3.34</v>
      </c>
      <c r="G9" s="6">
        <v>15.47</v>
      </c>
      <c r="H9" s="428"/>
      <c r="I9" s="29">
        <v>4.7</v>
      </c>
      <c r="J9" s="424">
        <f t="shared" si="2"/>
        <v>14</v>
      </c>
      <c r="K9" s="52">
        <v>404.67</v>
      </c>
      <c r="L9" s="6">
        <v>3.96</v>
      </c>
      <c r="M9" s="52">
        <v>80</v>
      </c>
      <c r="N9" s="428"/>
      <c r="O9" s="922"/>
      <c r="P9" s="50" t="s">
        <v>56</v>
      </c>
      <c r="Q9" s="29">
        <v>3.72</v>
      </c>
      <c r="R9" s="424">
        <f t="shared" si="3"/>
        <v>30</v>
      </c>
      <c r="S9" s="52">
        <v>238</v>
      </c>
      <c r="T9" s="6">
        <v>4.4000000000000004</v>
      </c>
      <c r="U9" s="6">
        <v>22.67</v>
      </c>
      <c r="V9" s="52">
        <v>83.33</v>
      </c>
      <c r="W9" s="428"/>
      <c r="X9" s="29">
        <v>3.49</v>
      </c>
      <c r="Y9" s="424">
        <f t="shared" si="4"/>
        <v>27</v>
      </c>
      <c r="Z9" s="52">
        <v>221</v>
      </c>
      <c r="AA9" s="6">
        <v>3.87</v>
      </c>
      <c r="AB9" s="6">
        <v>24.27</v>
      </c>
      <c r="AC9" s="52">
        <v>88.67</v>
      </c>
      <c r="AD9" s="428"/>
      <c r="AE9" s="922"/>
      <c r="AF9" s="50" t="s">
        <v>56</v>
      </c>
      <c r="AG9" s="29">
        <v>3.04</v>
      </c>
      <c r="AH9" s="424">
        <f t="shared" si="5"/>
        <v>38</v>
      </c>
      <c r="AI9" s="52">
        <v>149.33000000000001</v>
      </c>
      <c r="AJ9" s="6">
        <v>2.66</v>
      </c>
      <c r="AK9" s="6">
        <v>24.16</v>
      </c>
      <c r="AL9" s="428"/>
      <c r="AM9" s="29">
        <v>3.43</v>
      </c>
      <c r="AN9" s="424">
        <f t="shared" si="6"/>
        <v>16</v>
      </c>
      <c r="AO9" s="52">
        <v>147</v>
      </c>
      <c r="AP9" s="6">
        <v>3.73</v>
      </c>
      <c r="AQ9" s="6">
        <v>22.63</v>
      </c>
      <c r="AR9" s="52">
        <v>79</v>
      </c>
      <c r="AS9" s="391"/>
      <c r="AT9" s="922"/>
      <c r="AU9" s="50" t="s">
        <v>56</v>
      </c>
      <c r="AV9" s="29">
        <v>4.2</v>
      </c>
      <c r="AW9" s="424">
        <f t="shared" si="7"/>
        <v>23</v>
      </c>
      <c r="AX9" s="52">
        <v>305.7</v>
      </c>
      <c r="AY9" s="6">
        <v>3.4</v>
      </c>
      <c r="AZ9" s="6">
        <v>82.57</v>
      </c>
      <c r="BA9" s="428"/>
      <c r="BB9" s="29">
        <v>3.94</v>
      </c>
      <c r="BC9" s="424">
        <f t="shared" si="8"/>
        <v>24</v>
      </c>
      <c r="BD9" s="52">
        <v>242</v>
      </c>
      <c r="BE9" s="6">
        <v>4.13</v>
      </c>
      <c r="BF9" s="6">
        <v>19.84</v>
      </c>
      <c r="BG9" s="52">
        <v>93.67</v>
      </c>
      <c r="BH9" s="391"/>
      <c r="BI9" s="922"/>
      <c r="BJ9" s="50" t="s">
        <v>56</v>
      </c>
      <c r="BK9" s="29">
        <v>6.66</v>
      </c>
      <c r="BL9" s="424">
        <f t="shared" si="9"/>
        <v>20</v>
      </c>
      <c r="BM9" s="52">
        <v>231.33</v>
      </c>
      <c r="BN9" s="6">
        <v>4.6900000000000004</v>
      </c>
      <c r="BO9" s="6">
        <v>24.99</v>
      </c>
      <c r="BP9" s="52">
        <v>83.67</v>
      </c>
      <c r="BQ9" s="428"/>
      <c r="BR9" s="29">
        <v>6.66</v>
      </c>
      <c r="BS9" s="424">
        <f t="shared" si="10"/>
        <v>19</v>
      </c>
      <c r="BT9" s="52">
        <v>293.33</v>
      </c>
      <c r="BU9" s="6">
        <v>4.8899999999999997</v>
      </c>
      <c r="BV9" s="6">
        <v>24.49</v>
      </c>
      <c r="BW9" s="52">
        <v>94</v>
      </c>
      <c r="BX9" s="428"/>
      <c r="BY9" s="922"/>
      <c r="BZ9" s="50" t="s">
        <v>56</v>
      </c>
      <c r="CA9" s="29">
        <v>6.26</v>
      </c>
      <c r="CB9" s="424">
        <f t="shared" si="11"/>
        <v>21</v>
      </c>
      <c r="CC9" s="52">
        <v>297</v>
      </c>
      <c r="CD9" s="6">
        <v>4.66</v>
      </c>
      <c r="CE9" s="6">
        <v>25.17</v>
      </c>
      <c r="CF9" s="52">
        <v>95</v>
      </c>
      <c r="CG9" s="428"/>
      <c r="CH9" s="26">
        <v>2.58</v>
      </c>
      <c r="CI9" s="424">
        <f t="shared" si="12"/>
        <v>23</v>
      </c>
      <c r="CJ9" s="52">
        <v>240.67</v>
      </c>
      <c r="CK9" s="6">
        <v>3.18</v>
      </c>
      <c r="CL9" s="6">
        <v>26.3</v>
      </c>
      <c r="CM9" s="52">
        <v>89.33</v>
      </c>
      <c r="CN9" s="428"/>
      <c r="CO9" s="922"/>
      <c r="CP9" s="50" t="s">
        <v>56</v>
      </c>
      <c r="CQ9" s="29">
        <v>3.75</v>
      </c>
      <c r="CR9" s="424">
        <f t="shared" si="13"/>
        <v>27</v>
      </c>
      <c r="CS9" s="52">
        <v>315</v>
      </c>
      <c r="CT9" s="6">
        <v>3.97</v>
      </c>
      <c r="CU9" s="6">
        <v>22.77</v>
      </c>
      <c r="CV9" s="52">
        <v>90.67</v>
      </c>
      <c r="CW9" s="428"/>
      <c r="CX9" s="29">
        <v>5.78</v>
      </c>
      <c r="CY9" s="424">
        <f t="shared" si="14"/>
        <v>22</v>
      </c>
      <c r="CZ9" s="52">
        <v>302.33</v>
      </c>
      <c r="DA9" s="6">
        <v>3.52</v>
      </c>
      <c r="DB9" s="6">
        <v>23.37</v>
      </c>
      <c r="DC9" s="52">
        <v>103.33</v>
      </c>
      <c r="DD9" s="428"/>
      <c r="DE9" s="922"/>
      <c r="DF9" s="50" t="s">
        <v>56</v>
      </c>
      <c r="DG9" s="29">
        <v>5.03</v>
      </c>
      <c r="DH9" s="424">
        <f t="shared" si="15"/>
        <v>20</v>
      </c>
      <c r="DI9" s="52">
        <v>312.43</v>
      </c>
      <c r="DJ9" s="6">
        <v>5.53</v>
      </c>
      <c r="DK9" s="6">
        <v>2.65</v>
      </c>
      <c r="DL9" s="428"/>
      <c r="DM9" s="29">
        <v>4.0199999999999996</v>
      </c>
      <c r="DN9" s="424">
        <f t="shared" si="16"/>
        <v>24</v>
      </c>
      <c r="DO9" s="52">
        <v>165</v>
      </c>
      <c r="DP9" s="6">
        <v>36.83</v>
      </c>
      <c r="DQ9" s="6">
        <v>26.16</v>
      </c>
      <c r="DR9" s="52">
        <v>94.33</v>
      </c>
      <c r="DS9" s="428"/>
      <c r="DT9" s="922"/>
      <c r="DU9" s="50" t="s">
        <v>56</v>
      </c>
      <c r="DV9" s="29">
        <v>4.79</v>
      </c>
      <c r="DW9" s="424">
        <f t="shared" si="17"/>
        <v>19</v>
      </c>
      <c r="DX9" s="52">
        <v>323.67</v>
      </c>
      <c r="DY9" s="6">
        <v>6.37</v>
      </c>
      <c r="DZ9" s="6">
        <v>25.6</v>
      </c>
      <c r="EA9" s="52">
        <v>87.67</v>
      </c>
      <c r="EB9" s="428"/>
      <c r="EC9" s="391">
        <f t="shared" si="0"/>
        <v>4.4874999999999998</v>
      </c>
      <c r="ED9" s="427">
        <f t="shared" si="18"/>
        <v>30</v>
      </c>
    </row>
    <row r="10" spans="1:134" ht="12.75" customHeight="1" x14ac:dyDescent="0.25">
      <c r="A10" s="922"/>
      <c r="B10" s="423" t="s">
        <v>57</v>
      </c>
      <c r="C10" s="29">
        <v>4.7</v>
      </c>
      <c r="D10" s="424">
        <f t="shared" si="1"/>
        <v>29</v>
      </c>
      <c r="E10" s="52">
        <v>262.33</v>
      </c>
      <c r="F10" s="6">
        <v>4.22</v>
      </c>
      <c r="G10" s="6">
        <v>18.27</v>
      </c>
      <c r="H10" s="428"/>
      <c r="I10" s="29">
        <v>4.1500000000000004</v>
      </c>
      <c r="J10" s="424">
        <f t="shared" si="2"/>
        <v>22</v>
      </c>
      <c r="K10" s="52">
        <v>305.67</v>
      </c>
      <c r="L10" s="6">
        <v>3.75</v>
      </c>
      <c r="M10" s="52">
        <v>85</v>
      </c>
      <c r="N10" s="428"/>
      <c r="O10" s="922"/>
      <c r="P10" s="50" t="s">
        <v>57</v>
      </c>
      <c r="Q10" s="29">
        <v>4.1500000000000004</v>
      </c>
      <c r="R10" s="424">
        <f t="shared" si="3"/>
        <v>23</v>
      </c>
      <c r="S10" s="52">
        <v>250.67</v>
      </c>
      <c r="T10" s="6">
        <v>5.52</v>
      </c>
      <c r="U10" s="6">
        <v>24.67</v>
      </c>
      <c r="V10" s="52">
        <v>97.67</v>
      </c>
      <c r="W10" s="428"/>
      <c r="X10" s="29">
        <v>3.11</v>
      </c>
      <c r="Y10" s="424">
        <f t="shared" si="4"/>
        <v>36</v>
      </c>
      <c r="Z10" s="52">
        <v>213.67</v>
      </c>
      <c r="AA10" s="6">
        <v>3.2</v>
      </c>
      <c r="AB10" s="6">
        <v>23.63</v>
      </c>
      <c r="AC10" s="52">
        <v>91</v>
      </c>
      <c r="AD10" s="428"/>
      <c r="AE10" s="922"/>
      <c r="AF10" s="50" t="s">
        <v>57</v>
      </c>
      <c r="AG10" s="29">
        <v>5.59</v>
      </c>
      <c r="AH10" s="424">
        <f t="shared" si="5"/>
        <v>7</v>
      </c>
      <c r="AI10" s="52">
        <v>188.67</v>
      </c>
      <c r="AJ10" s="6">
        <v>2.99</v>
      </c>
      <c r="AK10" s="6">
        <v>29.57</v>
      </c>
      <c r="AL10" s="428"/>
      <c r="AM10" s="29">
        <v>3.99</v>
      </c>
      <c r="AN10" s="424">
        <f t="shared" si="6"/>
        <v>4</v>
      </c>
      <c r="AO10" s="52">
        <v>135</v>
      </c>
      <c r="AP10" s="6">
        <v>4</v>
      </c>
      <c r="AQ10" s="6">
        <v>22.97</v>
      </c>
      <c r="AR10" s="52">
        <v>84</v>
      </c>
      <c r="AS10" s="391"/>
      <c r="AT10" s="922"/>
      <c r="AU10" s="50" t="s">
        <v>57</v>
      </c>
      <c r="AV10" s="29">
        <v>4.62</v>
      </c>
      <c r="AW10" s="424">
        <f t="shared" si="7"/>
        <v>5</v>
      </c>
      <c r="AX10" s="52">
        <v>330.07</v>
      </c>
      <c r="AY10" s="6">
        <v>3.61</v>
      </c>
      <c r="AZ10" s="6">
        <v>78.78</v>
      </c>
      <c r="BA10" s="428"/>
      <c r="BB10" s="29">
        <v>4.34</v>
      </c>
      <c r="BC10" s="424">
        <f t="shared" si="8"/>
        <v>21</v>
      </c>
      <c r="BD10" s="52">
        <v>253.1</v>
      </c>
      <c r="BE10" s="6">
        <v>5.13</v>
      </c>
      <c r="BF10" s="6">
        <v>20.41</v>
      </c>
      <c r="BG10" s="52">
        <v>97.33</v>
      </c>
      <c r="BH10" s="391"/>
      <c r="BI10" s="922"/>
      <c r="BJ10" s="50" t="s">
        <v>57</v>
      </c>
      <c r="BK10" s="29">
        <v>6.48</v>
      </c>
      <c r="BL10" s="424">
        <f t="shared" si="9"/>
        <v>22</v>
      </c>
      <c r="BM10" s="52">
        <v>228.33</v>
      </c>
      <c r="BN10" s="6">
        <v>5.03</v>
      </c>
      <c r="BO10" s="6">
        <v>29.62</v>
      </c>
      <c r="BP10" s="52">
        <v>94.33</v>
      </c>
      <c r="BQ10" s="428"/>
      <c r="BR10" s="29">
        <v>6.62</v>
      </c>
      <c r="BS10" s="424">
        <f t="shared" si="10"/>
        <v>22</v>
      </c>
      <c r="BT10" s="52">
        <v>319</v>
      </c>
      <c r="BU10" s="6">
        <v>3.54</v>
      </c>
      <c r="BV10" s="6">
        <v>28.46</v>
      </c>
      <c r="BW10" s="52">
        <v>100.33</v>
      </c>
      <c r="BX10" s="428"/>
      <c r="BY10" s="922"/>
      <c r="BZ10" s="50" t="s">
        <v>57</v>
      </c>
      <c r="CA10" s="29">
        <v>5.18</v>
      </c>
      <c r="CB10" s="424">
        <f t="shared" si="11"/>
        <v>33</v>
      </c>
      <c r="CC10" s="52">
        <v>300.33</v>
      </c>
      <c r="CD10" s="6">
        <v>4.59</v>
      </c>
      <c r="CE10" s="6">
        <v>22.4</v>
      </c>
      <c r="CF10" s="52">
        <v>100.33</v>
      </c>
      <c r="CG10" s="428"/>
      <c r="CH10" s="26">
        <v>2.2200000000000002</v>
      </c>
      <c r="CI10" s="424">
        <f t="shared" si="12"/>
        <v>30</v>
      </c>
      <c r="CJ10" s="52">
        <v>227.67</v>
      </c>
      <c r="CK10" s="6">
        <v>3.52</v>
      </c>
      <c r="CL10" s="6">
        <v>26.27</v>
      </c>
      <c r="CM10" s="52">
        <v>113</v>
      </c>
      <c r="CN10" s="428"/>
      <c r="CO10" s="922"/>
      <c r="CP10" s="50" t="s">
        <v>57</v>
      </c>
      <c r="CQ10" s="29">
        <v>3.76</v>
      </c>
      <c r="CR10" s="424">
        <f t="shared" si="13"/>
        <v>26</v>
      </c>
      <c r="CS10" s="52">
        <v>318.67</v>
      </c>
      <c r="CT10" s="6">
        <v>4.42</v>
      </c>
      <c r="CU10" s="6">
        <v>30.67</v>
      </c>
      <c r="CV10" s="52">
        <v>88.67</v>
      </c>
      <c r="CW10" s="428"/>
      <c r="CX10" s="29">
        <v>5.54</v>
      </c>
      <c r="CY10" s="424">
        <f t="shared" si="14"/>
        <v>31</v>
      </c>
      <c r="CZ10" s="52">
        <v>281</v>
      </c>
      <c r="DA10" s="6">
        <v>4.3099999999999996</v>
      </c>
      <c r="DB10" s="6">
        <v>25.93</v>
      </c>
      <c r="DC10" s="52">
        <v>111.67</v>
      </c>
      <c r="DD10" s="428"/>
      <c r="DE10" s="922"/>
      <c r="DF10" s="50" t="s">
        <v>57</v>
      </c>
      <c r="DG10" s="29">
        <v>4.59</v>
      </c>
      <c r="DH10" s="424">
        <f t="shared" si="15"/>
        <v>34</v>
      </c>
      <c r="DI10" s="52">
        <v>209.74</v>
      </c>
      <c r="DJ10" s="6">
        <v>3.15</v>
      </c>
      <c r="DK10" s="6">
        <v>2.3199999999999998</v>
      </c>
      <c r="DL10" s="428"/>
      <c r="DM10" s="29">
        <v>4.0199999999999996</v>
      </c>
      <c r="DN10" s="424">
        <f t="shared" si="16"/>
        <v>24</v>
      </c>
      <c r="DO10" s="52">
        <v>179.67</v>
      </c>
      <c r="DP10" s="6">
        <v>32.03</v>
      </c>
      <c r="DQ10" s="6">
        <v>30.88</v>
      </c>
      <c r="DR10" s="52">
        <v>103</v>
      </c>
      <c r="DS10" s="428"/>
      <c r="DT10" s="922"/>
      <c r="DU10" s="50" t="s">
        <v>57</v>
      </c>
      <c r="DV10" s="29">
        <v>3.81</v>
      </c>
      <c r="DW10" s="424">
        <f t="shared" si="17"/>
        <v>30</v>
      </c>
      <c r="DX10" s="52">
        <v>327</v>
      </c>
      <c r="DY10" s="6">
        <v>5.23</v>
      </c>
      <c r="DZ10" s="6">
        <v>29.4</v>
      </c>
      <c r="EA10" s="52">
        <v>89.67</v>
      </c>
      <c r="EB10" s="428"/>
      <c r="EC10" s="391">
        <f t="shared" si="0"/>
        <v>4.5662499999999993</v>
      </c>
      <c r="ED10" s="427">
        <f t="shared" si="18"/>
        <v>28</v>
      </c>
    </row>
    <row r="11" spans="1:134" ht="12.75" customHeight="1" x14ac:dyDescent="0.25">
      <c r="A11" s="922"/>
      <c r="B11" s="423" t="s">
        <v>58</v>
      </c>
      <c r="C11" s="29">
        <v>5.87</v>
      </c>
      <c r="D11" s="424">
        <f t="shared" si="1"/>
        <v>17</v>
      </c>
      <c r="E11" s="52">
        <v>280.33</v>
      </c>
      <c r="F11" s="6">
        <v>5.55</v>
      </c>
      <c r="G11" s="6">
        <v>19.600000000000001</v>
      </c>
      <c r="H11" s="428"/>
      <c r="I11" s="29">
        <v>4.0599999999999996</v>
      </c>
      <c r="J11" s="424">
        <f t="shared" si="2"/>
        <v>24</v>
      </c>
      <c r="K11" s="52">
        <v>227</v>
      </c>
      <c r="L11" s="6">
        <v>3.85</v>
      </c>
      <c r="M11" s="52">
        <v>84</v>
      </c>
      <c r="N11" s="428"/>
      <c r="O11" s="922"/>
      <c r="P11" s="50" t="s">
        <v>58</v>
      </c>
      <c r="Q11" s="29">
        <v>3.25</v>
      </c>
      <c r="R11" s="424">
        <f t="shared" si="3"/>
        <v>35</v>
      </c>
      <c r="S11" s="52">
        <v>225.33</v>
      </c>
      <c r="T11" s="6">
        <v>2.98</v>
      </c>
      <c r="U11" s="6">
        <v>21.2</v>
      </c>
      <c r="V11" s="52">
        <v>100.33</v>
      </c>
      <c r="W11" s="428"/>
      <c r="X11" s="29">
        <v>3.19</v>
      </c>
      <c r="Y11" s="424">
        <f t="shared" si="4"/>
        <v>35</v>
      </c>
      <c r="Z11" s="52">
        <v>216.67</v>
      </c>
      <c r="AA11" s="6">
        <v>3.57</v>
      </c>
      <c r="AB11" s="6">
        <v>23.9</v>
      </c>
      <c r="AC11" s="52">
        <v>87</v>
      </c>
      <c r="AD11" s="428"/>
      <c r="AE11" s="922"/>
      <c r="AF11" s="50" t="s">
        <v>58</v>
      </c>
      <c r="AG11" s="29">
        <v>4.8600000000000003</v>
      </c>
      <c r="AH11" s="424">
        <f t="shared" si="5"/>
        <v>18</v>
      </c>
      <c r="AI11" s="52">
        <v>167.67</v>
      </c>
      <c r="AJ11" s="6">
        <v>3.87</v>
      </c>
      <c r="AK11" s="6">
        <v>19.309999999999999</v>
      </c>
      <c r="AL11" s="428"/>
      <c r="AM11" s="29">
        <v>3.67</v>
      </c>
      <c r="AN11" s="424">
        <f t="shared" si="6"/>
        <v>9</v>
      </c>
      <c r="AO11" s="52">
        <v>137.66999999999999</v>
      </c>
      <c r="AP11" s="6">
        <v>4.3</v>
      </c>
      <c r="AQ11" s="6">
        <v>22.27</v>
      </c>
      <c r="AR11" s="52">
        <v>82.67</v>
      </c>
      <c r="AS11" s="391"/>
      <c r="AT11" s="922"/>
      <c r="AU11" s="50" t="s">
        <v>58</v>
      </c>
      <c r="AV11" s="29">
        <v>3.9</v>
      </c>
      <c r="AW11" s="424">
        <f t="shared" si="7"/>
        <v>29</v>
      </c>
      <c r="AX11" s="52">
        <v>306.70999999999998</v>
      </c>
      <c r="AY11" s="6">
        <v>3.39</v>
      </c>
      <c r="AZ11" s="6">
        <v>85.65</v>
      </c>
      <c r="BA11" s="428"/>
      <c r="BB11" s="29">
        <v>4.7300000000000004</v>
      </c>
      <c r="BC11" s="424">
        <f t="shared" si="8"/>
        <v>12</v>
      </c>
      <c r="BD11" s="52">
        <v>258.3</v>
      </c>
      <c r="BE11" s="6">
        <v>5.71</v>
      </c>
      <c r="BF11" s="6">
        <v>21.31</v>
      </c>
      <c r="BG11" s="52">
        <v>96.33</v>
      </c>
      <c r="BH11" s="391"/>
      <c r="BI11" s="922"/>
      <c r="BJ11" s="50" t="s">
        <v>58</v>
      </c>
      <c r="BK11" s="29">
        <v>6.94</v>
      </c>
      <c r="BL11" s="424">
        <f t="shared" si="9"/>
        <v>17</v>
      </c>
      <c r="BM11" s="52">
        <v>246.33</v>
      </c>
      <c r="BN11" s="6">
        <v>4.79</v>
      </c>
      <c r="BO11" s="6">
        <v>21.87</v>
      </c>
      <c r="BP11" s="52">
        <v>98.33</v>
      </c>
      <c r="BQ11" s="428"/>
      <c r="BR11" s="29">
        <v>6.49</v>
      </c>
      <c r="BS11" s="424">
        <f t="shared" si="10"/>
        <v>25</v>
      </c>
      <c r="BT11" s="52">
        <v>305</v>
      </c>
      <c r="BU11" s="6">
        <v>4.99</v>
      </c>
      <c r="BV11" s="6">
        <v>20.350000000000001</v>
      </c>
      <c r="BW11" s="52">
        <v>98.67</v>
      </c>
      <c r="BX11" s="428"/>
      <c r="BY11" s="922"/>
      <c r="BZ11" s="50" t="s">
        <v>58</v>
      </c>
      <c r="CA11" s="29">
        <v>6.57</v>
      </c>
      <c r="CB11" s="424">
        <f t="shared" si="11"/>
        <v>16</v>
      </c>
      <c r="CC11" s="52">
        <v>247.67</v>
      </c>
      <c r="CD11" s="6">
        <v>6.66</v>
      </c>
      <c r="CE11" s="6">
        <v>21.09</v>
      </c>
      <c r="CF11" s="52">
        <v>101</v>
      </c>
      <c r="CG11" s="428"/>
      <c r="CH11" s="26">
        <v>2.46</v>
      </c>
      <c r="CI11" s="424">
        <f t="shared" si="12"/>
        <v>25</v>
      </c>
      <c r="CJ11" s="52">
        <v>226</v>
      </c>
      <c r="CK11" s="6">
        <v>2.92</v>
      </c>
      <c r="CL11" s="6">
        <v>26.39</v>
      </c>
      <c r="CM11" s="52">
        <v>108.67</v>
      </c>
      <c r="CN11" s="428"/>
      <c r="CO11" s="922"/>
      <c r="CP11" s="50" t="s">
        <v>58</v>
      </c>
      <c r="CQ11" s="29">
        <v>3.96</v>
      </c>
      <c r="CR11" s="424">
        <f t="shared" si="13"/>
        <v>20</v>
      </c>
      <c r="CS11" s="52">
        <v>311.33</v>
      </c>
      <c r="CT11" s="6">
        <v>7.53</v>
      </c>
      <c r="CU11" s="6">
        <v>20.67</v>
      </c>
      <c r="CV11" s="52">
        <v>89.67</v>
      </c>
      <c r="CW11" s="428"/>
      <c r="CX11" s="29">
        <v>5.65</v>
      </c>
      <c r="CY11" s="424">
        <f t="shared" si="14"/>
        <v>25</v>
      </c>
      <c r="CZ11" s="52">
        <v>258</v>
      </c>
      <c r="DA11" s="6">
        <v>4.3499999999999996</v>
      </c>
      <c r="DB11" s="6">
        <v>18.899999999999999</v>
      </c>
      <c r="DC11" s="52">
        <v>110.33</v>
      </c>
      <c r="DD11" s="428"/>
      <c r="DE11" s="922"/>
      <c r="DF11" s="50" t="s">
        <v>58</v>
      </c>
      <c r="DG11" s="29">
        <v>4.9000000000000004</v>
      </c>
      <c r="DH11" s="424">
        <f t="shared" si="15"/>
        <v>23</v>
      </c>
      <c r="DI11" s="52">
        <v>298.01</v>
      </c>
      <c r="DJ11" s="6">
        <v>6.07</v>
      </c>
      <c r="DK11" s="6">
        <v>2.09</v>
      </c>
      <c r="DL11" s="428"/>
      <c r="DM11" s="29">
        <v>5</v>
      </c>
      <c r="DN11" s="424">
        <f t="shared" si="16"/>
        <v>10</v>
      </c>
      <c r="DO11" s="52">
        <v>157.66999999999999</v>
      </c>
      <c r="DP11" s="6">
        <v>45.67</v>
      </c>
      <c r="DQ11" s="6">
        <v>20.38</v>
      </c>
      <c r="DR11" s="52">
        <v>108</v>
      </c>
      <c r="DS11" s="428"/>
      <c r="DT11" s="922"/>
      <c r="DU11" s="50" t="s">
        <v>58</v>
      </c>
      <c r="DV11" s="29">
        <v>6.76</v>
      </c>
      <c r="DW11" s="424">
        <f t="shared" si="17"/>
        <v>4</v>
      </c>
      <c r="DX11" s="52">
        <v>315</v>
      </c>
      <c r="DY11" s="6">
        <v>6.43</v>
      </c>
      <c r="DZ11" s="6">
        <v>18.93</v>
      </c>
      <c r="EA11" s="52">
        <v>82.33</v>
      </c>
      <c r="EB11" s="428"/>
      <c r="EC11" s="391">
        <f t="shared" si="0"/>
        <v>4.7187500000000009</v>
      </c>
      <c r="ED11" s="427">
        <f t="shared" si="18"/>
        <v>23</v>
      </c>
    </row>
    <row r="12" spans="1:134" ht="12.75" customHeight="1" x14ac:dyDescent="0.25">
      <c r="A12" s="922"/>
      <c r="B12" s="423" t="s">
        <v>59</v>
      </c>
      <c r="C12" s="29">
        <v>5.04</v>
      </c>
      <c r="D12" s="424">
        <f t="shared" si="1"/>
        <v>22</v>
      </c>
      <c r="E12" s="52">
        <v>265.33</v>
      </c>
      <c r="F12" s="6">
        <v>5.32</v>
      </c>
      <c r="G12" s="6">
        <v>19.7</v>
      </c>
      <c r="H12" s="428"/>
      <c r="I12" s="29">
        <v>4.05</v>
      </c>
      <c r="J12" s="424">
        <f t="shared" si="2"/>
        <v>25</v>
      </c>
      <c r="K12" s="52">
        <v>342</v>
      </c>
      <c r="L12" s="6">
        <v>3.79</v>
      </c>
      <c r="M12" s="52">
        <v>88</v>
      </c>
      <c r="N12" s="428"/>
      <c r="O12" s="922"/>
      <c r="P12" s="50" t="s">
        <v>59</v>
      </c>
      <c r="Q12" s="29">
        <v>4.01</v>
      </c>
      <c r="R12" s="424">
        <f t="shared" si="3"/>
        <v>26</v>
      </c>
      <c r="S12" s="52">
        <v>245.67</v>
      </c>
      <c r="T12" s="6">
        <v>5.15</v>
      </c>
      <c r="U12" s="6">
        <v>24</v>
      </c>
      <c r="V12" s="52">
        <v>104</v>
      </c>
      <c r="W12" s="428"/>
      <c r="X12" s="29">
        <v>3.7</v>
      </c>
      <c r="Y12" s="424">
        <f t="shared" si="4"/>
        <v>22</v>
      </c>
      <c r="Z12" s="52">
        <v>209.33</v>
      </c>
      <c r="AA12" s="6">
        <v>4.2</v>
      </c>
      <c r="AB12" s="6">
        <v>25.3</v>
      </c>
      <c r="AC12" s="52">
        <v>84</v>
      </c>
      <c r="AD12" s="428"/>
      <c r="AE12" s="922"/>
      <c r="AF12" s="50" t="s">
        <v>59</v>
      </c>
      <c r="AG12" s="29">
        <v>5.7</v>
      </c>
      <c r="AH12" s="424">
        <f t="shared" si="5"/>
        <v>5</v>
      </c>
      <c r="AI12" s="52">
        <v>169.33</v>
      </c>
      <c r="AJ12" s="6">
        <v>3.37</v>
      </c>
      <c r="AK12" s="6">
        <v>21.99</v>
      </c>
      <c r="AL12" s="428"/>
      <c r="AM12" s="29">
        <v>3.49</v>
      </c>
      <c r="AN12" s="424">
        <f t="shared" si="6"/>
        <v>12</v>
      </c>
      <c r="AO12" s="52">
        <v>131</v>
      </c>
      <c r="AP12" s="6">
        <v>3.53</v>
      </c>
      <c r="AQ12" s="6">
        <v>21.27</v>
      </c>
      <c r="AR12" s="52">
        <v>76</v>
      </c>
      <c r="AS12" s="391"/>
      <c r="AT12" s="922"/>
      <c r="AU12" s="50" t="s">
        <v>59</v>
      </c>
      <c r="AV12" s="29">
        <v>4.54</v>
      </c>
      <c r="AW12" s="424">
        <f t="shared" si="7"/>
        <v>10</v>
      </c>
      <c r="AX12" s="52">
        <v>312.8</v>
      </c>
      <c r="AY12" s="6">
        <v>3.56</v>
      </c>
      <c r="AZ12" s="6">
        <v>79.930000000000007</v>
      </c>
      <c r="BA12" s="428"/>
      <c r="BB12" s="29">
        <v>4.1500000000000004</v>
      </c>
      <c r="BC12" s="424">
        <f t="shared" si="8"/>
        <v>23</v>
      </c>
      <c r="BD12" s="52">
        <v>245.3</v>
      </c>
      <c r="BE12" s="6">
        <v>4.87</v>
      </c>
      <c r="BF12" s="6">
        <v>19.87</v>
      </c>
      <c r="BG12" s="52">
        <v>95.67</v>
      </c>
      <c r="BH12" s="391"/>
      <c r="BI12" s="922"/>
      <c r="BJ12" s="50" t="s">
        <v>59</v>
      </c>
      <c r="BK12" s="29">
        <v>6.2</v>
      </c>
      <c r="BL12" s="424">
        <f t="shared" si="9"/>
        <v>26</v>
      </c>
      <c r="BM12" s="52">
        <v>256</v>
      </c>
      <c r="BN12" s="6">
        <v>4.29</v>
      </c>
      <c r="BO12" s="6">
        <v>21.84</v>
      </c>
      <c r="BP12" s="52">
        <v>103.33</v>
      </c>
      <c r="BQ12" s="428"/>
      <c r="BR12" s="29">
        <v>6.66</v>
      </c>
      <c r="BS12" s="424">
        <f t="shared" si="10"/>
        <v>19</v>
      </c>
      <c r="BT12" s="52">
        <v>332.33</v>
      </c>
      <c r="BU12" s="6">
        <v>4.29</v>
      </c>
      <c r="BV12" s="6">
        <v>21.99</v>
      </c>
      <c r="BW12" s="52">
        <v>99</v>
      </c>
      <c r="BX12" s="428"/>
      <c r="BY12" s="922"/>
      <c r="BZ12" s="50" t="s">
        <v>59</v>
      </c>
      <c r="CA12" s="29">
        <v>7.27</v>
      </c>
      <c r="CB12" s="424">
        <f t="shared" si="11"/>
        <v>3</v>
      </c>
      <c r="CC12" s="52">
        <v>302</v>
      </c>
      <c r="CD12" s="6">
        <v>5.98</v>
      </c>
      <c r="CE12" s="6">
        <v>20.83</v>
      </c>
      <c r="CF12" s="52">
        <v>99</v>
      </c>
      <c r="CG12" s="428"/>
      <c r="CH12" s="26">
        <v>2.93</v>
      </c>
      <c r="CI12" s="424">
        <f t="shared" si="12"/>
        <v>18</v>
      </c>
      <c r="CJ12" s="52">
        <v>220.67</v>
      </c>
      <c r="CK12" s="6">
        <v>3.15</v>
      </c>
      <c r="CL12" s="6">
        <v>26.3</v>
      </c>
      <c r="CM12" s="52">
        <v>114.67</v>
      </c>
      <c r="CN12" s="428"/>
      <c r="CO12" s="922"/>
      <c r="CP12" s="50" t="s">
        <v>59</v>
      </c>
      <c r="CQ12" s="29">
        <v>3.86</v>
      </c>
      <c r="CR12" s="424">
        <f t="shared" si="13"/>
        <v>23</v>
      </c>
      <c r="CS12" s="52">
        <v>338.33</v>
      </c>
      <c r="CT12" s="6">
        <v>6.07</v>
      </c>
      <c r="CU12" s="6">
        <v>18</v>
      </c>
      <c r="CV12" s="52">
        <v>90.67</v>
      </c>
      <c r="CW12" s="428"/>
      <c r="CX12" s="29">
        <v>5.72</v>
      </c>
      <c r="CY12" s="424">
        <f t="shared" si="14"/>
        <v>24</v>
      </c>
      <c r="CZ12" s="52">
        <v>345.33</v>
      </c>
      <c r="DA12" s="6">
        <v>4.58</v>
      </c>
      <c r="DB12" s="6">
        <v>19.100000000000001</v>
      </c>
      <c r="DC12" s="52">
        <v>110.33</v>
      </c>
      <c r="DD12" s="428"/>
      <c r="DE12" s="922"/>
      <c r="DF12" s="50" t="s">
        <v>59</v>
      </c>
      <c r="DG12" s="29">
        <v>5.19</v>
      </c>
      <c r="DH12" s="424">
        <f t="shared" si="15"/>
        <v>19</v>
      </c>
      <c r="DI12" s="52">
        <v>348</v>
      </c>
      <c r="DJ12" s="6">
        <v>6.29</v>
      </c>
      <c r="DK12" s="6">
        <v>2.1</v>
      </c>
      <c r="DL12" s="428"/>
      <c r="DM12" s="29">
        <v>5.18</v>
      </c>
      <c r="DN12" s="424">
        <f t="shared" si="16"/>
        <v>5</v>
      </c>
      <c r="DO12" s="52">
        <v>165</v>
      </c>
      <c r="DP12" s="6">
        <v>38.229999999999997</v>
      </c>
      <c r="DQ12" s="6">
        <v>20.62</v>
      </c>
      <c r="DR12" s="52">
        <v>110.67</v>
      </c>
      <c r="DS12" s="428"/>
      <c r="DT12" s="922"/>
      <c r="DU12" s="50" t="s">
        <v>59</v>
      </c>
      <c r="DV12" s="29">
        <v>6.18</v>
      </c>
      <c r="DW12" s="424">
        <f t="shared" si="17"/>
        <v>7</v>
      </c>
      <c r="DX12" s="52">
        <v>338</v>
      </c>
      <c r="DY12" s="6">
        <v>5.37</v>
      </c>
      <c r="DZ12" s="6">
        <v>15.37</v>
      </c>
      <c r="EA12" s="52">
        <v>87.67</v>
      </c>
      <c r="EB12" s="428"/>
      <c r="EC12" s="391">
        <f t="shared" si="0"/>
        <v>4.8556249999999999</v>
      </c>
      <c r="ED12" s="427">
        <f t="shared" si="18"/>
        <v>20</v>
      </c>
    </row>
    <row r="13" spans="1:134" ht="12.75" customHeight="1" x14ac:dyDescent="0.25">
      <c r="A13" s="922"/>
      <c r="B13" s="423" t="s">
        <v>99</v>
      </c>
      <c r="C13" s="29">
        <v>4.3600000000000003</v>
      </c>
      <c r="D13" s="424">
        <f t="shared" si="1"/>
        <v>33</v>
      </c>
      <c r="E13" s="52">
        <v>286.67</v>
      </c>
      <c r="F13" s="6">
        <v>6.11</v>
      </c>
      <c r="G13" s="6">
        <v>20.23</v>
      </c>
      <c r="H13" s="428"/>
      <c r="I13" s="29">
        <v>4.04</v>
      </c>
      <c r="J13" s="424">
        <f t="shared" si="2"/>
        <v>26</v>
      </c>
      <c r="K13" s="52">
        <v>350</v>
      </c>
      <c r="L13" s="6">
        <v>3.99</v>
      </c>
      <c r="M13" s="52">
        <v>84</v>
      </c>
      <c r="N13" s="428"/>
      <c r="O13" s="922"/>
      <c r="P13" s="50" t="s">
        <v>99</v>
      </c>
      <c r="Q13" s="29">
        <v>4.0999999999999996</v>
      </c>
      <c r="R13" s="424">
        <f t="shared" si="3"/>
        <v>24</v>
      </c>
      <c r="S13" s="52">
        <v>246</v>
      </c>
      <c r="T13" s="6">
        <v>5.33</v>
      </c>
      <c r="U13" s="6">
        <v>24.4</v>
      </c>
      <c r="V13" s="52">
        <v>103.33</v>
      </c>
      <c r="W13" s="428"/>
      <c r="X13" s="29">
        <v>3.67</v>
      </c>
      <c r="Y13" s="424">
        <f t="shared" si="4"/>
        <v>23</v>
      </c>
      <c r="Z13" s="52">
        <v>224.33</v>
      </c>
      <c r="AA13" s="6">
        <v>4.63</v>
      </c>
      <c r="AB13" s="6">
        <v>26.03</v>
      </c>
      <c r="AC13" s="52">
        <v>89</v>
      </c>
      <c r="AD13" s="428"/>
      <c r="AE13" s="922"/>
      <c r="AF13" s="50" t="s">
        <v>99</v>
      </c>
      <c r="AG13" s="29">
        <v>5.14</v>
      </c>
      <c r="AH13" s="424">
        <f t="shared" si="5"/>
        <v>11</v>
      </c>
      <c r="AI13" s="52">
        <v>129.66999999999999</v>
      </c>
      <c r="AJ13" s="6">
        <v>3.29</v>
      </c>
      <c r="AK13" s="6">
        <v>20.38</v>
      </c>
      <c r="AL13" s="428"/>
      <c r="AM13" s="29">
        <v>3.33</v>
      </c>
      <c r="AN13" s="424">
        <f t="shared" si="6"/>
        <v>20</v>
      </c>
      <c r="AO13" s="52">
        <v>132</v>
      </c>
      <c r="AP13" s="6">
        <v>4.07</v>
      </c>
      <c r="AQ13" s="6">
        <v>22.03</v>
      </c>
      <c r="AR13" s="52">
        <v>82</v>
      </c>
      <c r="AS13" s="391"/>
      <c r="AT13" s="922"/>
      <c r="AU13" s="50" t="s">
        <v>99</v>
      </c>
      <c r="AV13" s="29">
        <v>4.0999999999999996</v>
      </c>
      <c r="AW13" s="424">
        <f t="shared" si="7"/>
        <v>26</v>
      </c>
      <c r="AX13" s="52">
        <v>326.01</v>
      </c>
      <c r="AY13" s="6">
        <v>3.25</v>
      </c>
      <c r="AZ13" s="6">
        <v>84.17</v>
      </c>
      <c r="BA13" s="428"/>
      <c r="BB13" s="29">
        <v>5.12</v>
      </c>
      <c r="BC13" s="424">
        <f t="shared" si="8"/>
        <v>8</v>
      </c>
      <c r="BD13" s="52">
        <v>271.07</v>
      </c>
      <c r="BE13" s="6">
        <v>5.79</v>
      </c>
      <c r="BF13" s="6">
        <v>23.25</v>
      </c>
      <c r="BG13" s="52">
        <v>93</v>
      </c>
      <c r="BH13" s="391"/>
      <c r="BI13" s="922"/>
      <c r="BJ13" s="50" t="s">
        <v>99</v>
      </c>
      <c r="BK13" s="29">
        <v>6.03</v>
      </c>
      <c r="BL13" s="424">
        <f t="shared" si="9"/>
        <v>27</v>
      </c>
      <c r="BM13" s="52">
        <v>213.33</v>
      </c>
      <c r="BN13" s="6">
        <v>5.09</v>
      </c>
      <c r="BO13" s="6">
        <v>20.56</v>
      </c>
      <c r="BP13" s="52">
        <v>99</v>
      </c>
      <c r="BQ13" s="428"/>
      <c r="BR13" s="29">
        <v>6.34</v>
      </c>
      <c r="BS13" s="424">
        <f t="shared" si="10"/>
        <v>28</v>
      </c>
      <c r="BT13" s="52">
        <v>293.33</v>
      </c>
      <c r="BU13" s="6">
        <v>5.0199999999999996</v>
      </c>
      <c r="BV13" s="6">
        <v>21.83</v>
      </c>
      <c r="BW13" s="52">
        <v>99.33</v>
      </c>
      <c r="BX13" s="428"/>
      <c r="BY13" s="922"/>
      <c r="BZ13" s="50" t="s">
        <v>99</v>
      </c>
      <c r="CA13" s="29">
        <v>6.75</v>
      </c>
      <c r="CB13" s="424">
        <f t="shared" si="11"/>
        <v>12</v>
      </c>
      <c r="CC13" s="52">
        <v>308.67</v>
      </c>
      <c r="CD13" s="6">
        <v>5.49</v>
      </c>
      <c r="CE13" s="6">
        <v>20.51</v>
      </c>
      <c r="CF13" s="52">
        <v>105.33</v>
      </c>
      <c r="CG13" s="428"/>
      <c r="CH13" s="26">
        <v>3.14</v>
      </c>
      <c r="CI13" s="424">
        <f t="shared" si="12"/>
        <v>16</v>
      </c>
      <c r="CJ13" s="52">
        <v>217.67</v>
      </c>
      <c r="CK13" s="6">
        <v>3.36</v>
      </c>
      <c r="CL13" s="6">
        <v>26.34</v>
      </c>
      <c r="CM13" s="52">
        <v>113.33</v>
      </c>
      <c r="CN13" s="428"/>
      <c r="CO13" s="922"/>
      <c r="CP13" s="50" t="s">
        <v>99</v>
      </c>
      <c r="CQ13" s="29">
        <v>3.68</v>
      </c>
      <c r="CR13" s="424">
        <f t="shared" si="13"/>
        <v>28</v>
      </c>
      <c r="CS13" s="52">
        <v>312.67</v>
      </c>
      <c r="CT13" s="6">
        <v>3.77</v>
      </c>
      <c r="CU13" s="6">
        <v>20.170000000000002</v>
      </c>
      <c r="CV13" s="52">
        <v>90.67</v>
      </c>
      <c r="CW13" s="428"/>
      <c r="CX13" s="29">
        <v>5.6</v>
      </c>
      <c r="CY13" s="424">
        <f t="shared" si="14"/>
        <v>27</v>
      </c>
      <c r="CZ13" s="52">
        <v>217.33</v>
      </c>
      <c r="DA13" s="6">
        <v>4.66</v>
      </c>
      <c r="DB13" s="6">
        <v>20.87</v>
      </c>
      <c r="DC13" s="52">
        <v>116.33</v>
      </c>
      <c r="DD13" s="428"/>
      <c r="DE13" s="922"/>
      <c r="DF13" s="50" t="s">
        <v>99</v>
      </c>
      <c r="DG13" s="29">
        <v>4.96</v>
      </c>
      <c r="DH13" s="424">
        <f t="shared" si="15"/>
        <v>21</v>
      </c>
      <c r="DI13" s="52">
        <v>320.7</v>
      </c>
      <c r="DJ13" s="6">
        <v>6.09</v>
      </c>
      <c r="DK13" s="6">
        <v>1.99</v>
      </c>
      <c r="DL13" s="428"/>
      <c r="DM13" s="29">
        <v>3.47</v>
      </c>
      <c r="DN13" s="424">
        <f t="shared" si="16"/>
        <v>33</v>
      </c>
      <c r="DO13" s="52">
        <v>147.33000000000001</v>
      </c>
      <c r="DP13" s="6">
        <v>41.83</v>
      </c>
      <c r="DQ13" s="6">
        <v>21.08</v>
      </c>
      <c r="DR13" s="52">
        <v>112</v>
      </c>
      <c r="DS13" s="428"/>
      <c r="DT13" s="922"/>
      <c r="DU13" s="50" t="s">
        <v>99</v>
      </c>
      <c r="DV13" s="29">
        <v>4.12</v>
      </c>
      <c r="DW13" s="424">
        <f t="shared" si="17"/>
        <v>24</v>
      </c>
      <c r="DX13" s="52">
        <v>325.67</v>
      </c>
      <c r="DY13" s="6">
        <v>7.47</v>
      </c>
      <c r="DZ13" s="6">
        <v>23.13</v>
      </c>
      <c r="EA13" s="52">
        <v>91.33</v>
      </c>
      <c r="EB13" s="428"/>
      <c r="EC13" s="391">
        <f t="shared" si="0"/>
        <v>4.6143749999999999</v>
      </c>
      <c r="ED13" s="427">
        <f t="shared" si="18"/>
        <v>26</v>
      </c>
    </row>
    <row r="14" spans="1:134" ht="12.75" customHeight="1" x14ac:dyDescent="0.25">
      <c r="A14" s="922"/>
      <c r="B14" s="423" t="s">
        <v>100</v>
      </c>
      <c r="C14" s="29">
        <v>4.7699999999999996</v>
      </c>
      <c r="D14" s="424">
        <f t="shared" si="1"/>
        <v>28</v>
      </c>
      <c r="E14" s="52">
        <v>260.33</v>
      </c>
      <c r="F14" s="6">
        <v>2.68</v>
      </c>
      <c r="G14" s="6">
        <v>15.33</v>
      </c>
      <c r="H14" s="428"/>
      <c r="I14" s="29">
        <v>3.56</v>
      </c>
      <c r="J14" s="424">
        <f t="shared" si="2"/>
        <v>28</v>
      </c>
      <c r="K14" s="52">
        <v>356.33</v>
      </c>
      <c r="L14" s="6">
        <v>2.99</v>
      </c>
      <c r="M14" s="52">
        <v>82</v>
      </c>
      <c r="N14" s="428"/>
      <c r="O14" s="922"/>
      <c r="P14" s="50" t="s">
        <v>100</v>
      </c>
      <c r="Q14" s="29">
        <v>3.76</v>
      </c>
      <c r="R14" s="424">
        <f t="shared" si="3"/>
        <v>29</v>
      </c>
      <c r="S14" s="52">
        <v>238.67</v>
      </c>
      <c r="T14" s="6">
        <v>4.47</v>
      </c>
      <c r="U14" s="6">
        <v>23.07</v>
      </c>
      <c r="V14" s="52">
        <v>93.33</v>
      </c>
      <c r="W14" s="428"/>
      <c r="X14" s="29">
        <v>2.94</v>
      </c>
      <c r="Y14" s="424">
        <f t="shared" si="4"/>
        <v>38</v>
      </c>
      <c r="Z14" s="52">
        <v>222.67</v>
      </c>
      <c r="AA14" s="6">
        <v>4.13</v>
      </c>
      <c r="AB14" s="6">
        <v>23.8</v>
      </c>
      <c r="AC14" s="52">
        <v>82</v>
      </c>
      <c r="AD14" s="428"/>
      <c r="AE14" s="922"/>
      <c r="AF14" s="50" t="s">
        <v>100</v>
      </c>
      <c r="AG14" s="29">
        <v>5.12</v>
      </c>
      <c r="AH14" s="424">
        <f t="shared" si="5"/>
        <v>12</v>
      </c>
      <c r="AI14" s="52">
        <v>193.33</v>
      </c>
      <c r="AJ14" s="6">
        <v>2.97</v>
      </c>
      <c r="AK14" s="6">
        <v>20.86</v>
      </c>
      <c r="AL14" s="428"/>
      <c r="AM14" s="29">
        <v>2.56</v>
      </c>
      <c r="AN14" s="424">
        <f t="shared" si="6"/>
        <v>31</v>
      </c>
      <c r="AO14" s="52">
        <v>147</v>
      </c>
      <c r="AP14" s="6">
        <v>4.13</v>
      </c>
      <c r="AQ14" s="6">
        <v>22.57</v>
      </c>
      <c r="AR14" s="52">
        <v>84</v>
      </c>
      <c r="AS14" s="391"/>
      <c r="AT14" s="922"/>
      <c r="AU14" s="50" t="s">
        <v>100</v>
      </c>
      <c r="AV14" s="29">
        <v>3.8</v>
      </c>
      <c r="AW14" s="424">
        <f t="shared" si="7"/>
        <v>32</v>
      </c>
      <c r="AX14" s="52">
        <v>305.7</v>
      </c>
      <c r="AY14" s="6">
        <v>3.14</v>
      </c>
      <c r="AZ14" s="6">
        <v>81.45</v>
      </c>
      <c r="BA14" s="428"/>
      <c r="BB14" s="29">
        <v>4.43</v>
      </c>
      <c r="BC14" s="424">
        <f t="shared" si="8"/>
        <v>17</v>
      </c>
      <c r="BD14" s="52">
        <v>254.1</v>
      </c>
      <c r="BE14" s="6">
        <v>5.2</v>
      </c>
      <c r="BF14" s="6">
        <v>20.47</v>
      </c>
      <c r="BG14" s="52">
        <v>96.33</v>
      </c>
      <c r="BH14" s="391"/>
      <c r="BI14" s="922"/>
      <c r="BJ14" s="50" t="s">
        <v>100</v>
      </c>
      <c r="BK14" s="29">
        <v>5.94</v>
      </c>
      <c r="BL14" s="424">
        <f t="shared" si="9"/>
        <v>28</v>
      </c>
      <c r="BM14" s="52">
        <v>249.33</v>
      </c>
      <c r="BN14" s="6">
        <v>4.3899999999999997</v>
      </c>
      <c r="BO14" s="6">
        <v>21.14</v>
      </c>
      <c r="BP14" s="52">
        <v>93.33</v>
      </c>
      <c r="BQ14" s="428"/>
      <c r="BR14" s="29">
        <v>5.73</v>
      </c>
      <c r="BS14" s="424">
        <f t="shared" si="10"/>
        <v>35</v>
      </c>
      <c r="BT14" s="52">
        <v>320</v>
      </c>
      <c r="BU14" s="6">
        <v>3.44</v>
      </c>
      <c r="BV14" s="6">
        <v>21.78</v>
      </c>
      <c r="BW14" s="52">
        <v>106</v>
      </c>
      <c r="BX14" s="428"/>
      <c r="BY14" s="922"/>
      <c r="BZ14" s="50" t="s">
        <v>100</v>
      </c>
      <c r="CA14" s="29">
        <v>6.85</v>
      </c>
      <c r="CB14" s="424">
        <f t="shared" si="11"/>
        <v>10</v>
      </c>
      <c r="CC14" s="52">
        <v>293.33</v>
      </c>
      <c r="CD14" s="6">
        <v>5.4</v>
      </c>
      <c r="CE14" s="6">
        <v>20.34</v>
      </c>
      <c r="CF14" s="52">
        <v>100</v>
      </c>
      <c r="CG14" s="428"/>
      <c r="CH14" s="26">
        <v>2.44</v>
      </c>
      <c r="CI14" s="424">
        <f t="shared" si="12"/>
        <v>27</v>
      </c>
      <c r="CJ14" s="52">
        <v>205.67</v>
      </c>
      <c r="CK14" s="6">
        <v>2.96</v>
      </c>
      <c r="CL14" s="6">
        <v>26.4</v>
      </c>
      <c r="CM14" s="52">
        <v>97.33</v>
      </c>
      <c r="CN14" s="428"/>
      <c r="CO14" s="922"/>
      <c r="CP14" s="50" t="s">
        <v>100</v>
      </c>
      <c r="CQ14" s="29">
        <v>3.82</v>
      </c>
      <c r="CR14" s="424">
        <f t="shared" si="13"/>
        <v>25</v>
      </c>
      <c r="CS14" s="52">
        <v>334.67</v>
      </c>
      <c r="CT14" s="6">
        <v>3.75</v>
      </c>
      <c r="CU14" s="6">
        <v>21.37</v>
      </c>
      <c r="CV14" s="52">
        <v>89.33</v>
      </c>
      <c r="CW14" s="428"/>
      <c r="CX14" s="29">
        <v>4.7300000000000004</v>
      </c>
      <c r="CY14" s="424">
        <f t="shared" si="14"/>
        <v>35</v>
      </c>
      <c r="CZ14" s="52">
        <v>253.33</v>
      </c>
      <c r="DA14" s="6">
        <v>3.53</v>
      </c>
      <c r="DB14" s="6">
        <v>17.77</v>
      </c>
      <c r="DC14" s="52">
        <v>108.67</v>
      </c>
      <c r="DD14" s="428"/>
      <c r="DE14" s="922"/>
      <c r="DF14" s="50" t="s">
        <v>100</v>
      </c>
      <c r="DG14" s="29">
        <v>4.9000000000000004</v>
      </c>
      <c r="DH14" s="424">
        <f t="shared" si="15"/>
        <v>23</v>
      </c>
      <c r="DI14" s="52">
        <v>274.11</v>
      </c>
      <c r="DJ14" s="6">
        <v>5.85</v>
      </c>
      <c r="DK14" s="6">
        <v>2.1</v>
      </c>
      <c r="DL14" s="428"/>
      <c r="DM14" s="29">
        <v>4.17</v>
      </c>
      <c r="DN14" s="424">
        <f t="shared" si="16"/>
        <v>21</v>
      </c>
      <c r="DO14" s="52">
        <v>190</v>
      </c>
      <c r="DP14" s="6">
        <v>31.2</v>
      </c>
      <c r="DQ14" s="6">
        <v>22.15</v>
      </c>
      <c r="DR14" s="52">
        <v>107.67</v>
      </c>
      <c r="DS14" s="428"/>
      <c r="DT14" s="922"/>
      <c r="DU14" s="50" t="s">
        <v>100</v>
      </c>
      <c r="DV14" s="29">
        <v>4.1100000000000003</v>
      </c>
      <c r="DW14" s="424">
        <f t="shared" si="17"/>
        <v>25</v>
      </c>
      <c r="DX14" s="52">
        <v>333</v>
      </c>
      <c r="DY14" s="6">
        <v>4.17</v>
      </c>
      <c r="DZ14" s="6">
        <v>20.13</v>
      </c>
      <c r="EA14" s="52">
        <v>89.67</v>
      </c>
      <c r="EB14" s="428"/>
      <c r="EC14" s="391">
        <f t="shared" si="0"/>
        <v>4.3450000000000006</v>
      </c>
      <c r="ED14" s="427">
        <f t="shared" si="18"/>
        <v>31</v>
      </c>
    </row>
    <row r="15" spans="1:134" ht="12.75" customHeight="1" x14ac:dyDescent="0.25">
      <c r="A15" s="922"/>
      <c r="B15" s="423" t="s">
        <v>180</v>
      </c>
      <c r="C15" s="29">
        <v>4.7</v>
      </c>
      <c r="D15" s="424">
        <f t="shared" si="1"/>
        <v>29</v>
      </c>
      <c r="E15" s="52">
        <v>281.33</v>
      </c>
      <c r="F15" s="6">
        <v>3.22</v>
      </c>
      <c r="G15" s="6">
        <v>18.2</v>
      </c>
      <c r="H15" s="428"/>
      <c r="I15" s="29">
        <v>3.5</v>
      </c>
      <c r="J15" s="424">
        <f t="shared" si="2"/>
        <v>29</v>
      </c>
      <c r="K15" s="52">
        <v>225</v>
      </c>
      <c r="L15" s="6">
        <v>3.01</v>
      </c>
      <c r="M15" s="52">
        <v>75</v>
      </c>
      <c r="N15" s="428"/>
      <c r="O15" s="922"/>
      <c r="P15" s="50" t="s">
        <v>180</v>
      </c>
      <c r="Q15" s="29">
        <v>3.59</v>
      </c>
      <c r="R15" s="424">
        <f t="shared" si="3"/>
        <v>32</v>
      </c>
      <c r="S15" s="52">
        <v>228.67</v>
      </c>
      <c r="T15" s="6">
        <v>4.01</v>
      </c>
      <c r="U15" s="6">
        <v>22.27</v>
      </c>
      <c r="V15" s="52">
        <v>84.67</v>
      </c>
      <c r="W15" s="428"/>
      <c r="X15" s="29">
        <v>3.33</v>
      </c>
      <c r="Y15" s="424">
        <f t="shared" si="4"/>
        <v>28</v>
      </c>
      <c r="Z15" s="52">
        <v>217</v>
      </c>
      <c r="AA15" s="6">
        <v>4.2699999999999996</v>
      </c>
      <c r="AB15" s="6">
        <v>25.37</v>
      </c>
      <c r="AC15" s="52">
        <v>88</v>
      </c>
      <c r="AD15" s="428"/>
      <c r="AE15" s="922"/>
      <c r="AF15" s="50" t="s">
        <v>180</v>
      </c>
      <c r="AG15" s="29">
        <v>4.87</v>
      </c>
      <c r="AH15" s="424">
        <f t="shared" si="5"/>
        <v>17</v>
      </c>
      <c r="AI15" s="52">
        <v>206.67</v>
      </c>
      <c r="AJ15" s="6">
        <v>2.66</v>
      </c>
      <c r="AK15" s="6">
        <v>18.079999999999998</v>
      </c>
      <c r="AL15" s="428"/>
      <c r="AM15" s="29">
        <v>3.48</v>
      </c>
      <c r="AN15" s="424">
        <f t="shared" si="6"/>
        <v>13</v>
      </c>
      <c r="AO15" s="52">
        <v>138.33000000000001</v>
      </c>
      <c r="AP15" s="6">
        <v>4.07</v>
      </c>
      <c r="AQ15" s="6">
        <v>23.13</v>
      </c>
      <c r="AR15" s="52">
        <v>81.33</v>
      </c>
      <c r="AS15" s="391"/>
      <c r="AT15" s="922"/>
      <c r="AU15" s="50" t="s">
        <v>180</v>
      </c>
      <c r="AV15" s="29">
        <v>3.99</v>
      </c>
      <c r="AW15" s="424">
        <f t="shared" si="7"/>
        <v>27</v>
      </c>
      <c r="AX15" s="52">
        <v>331.09</v>
      </c>
      <c r="AY15" s="6">
        <v>3.1</v>
      </c>
      <c r="AZ15" s="6">
        <v>80.31</v>
      </c>
      <c r="BA15" s="428"/>
      <c r="BB15" s="29">
        <v>3.85</v>
      </c>
      <c r="BC15" s="424">
        <f t="shared" si="8"/>
        <v>25</v>
      </c>
      <c r="BD15" s="52">
        <v>238.7</v>
      </c>
      <c r="BE15" s="6">
        <v>4.0599999999999996</v>
      </c>
      <c r="BF15" s="6">
        <v>19.64</v>
      </c>
      <c r="BG15" s="52">
        <v>91</v>
      </c>
      <c r="BH15" s="391"/>
      <c r="BI15" s="922"/>
      <c r="BJ15" s="50" t="s">
        <v>180</v>
      </c>
      <c r="BK15" s="29">
        <v>5.79</v>
      </c>
      <c r="BL15" s="424">
        <f t="shared" si="9"/>
        <v>30</v>
      </c>
      <c r="BM15" s="52">
        <v>263</v>
      </c>
      <c r="BN15" s="6">
        <v>4.07</v>
      </c>
      <c r="BO15" s="6">
        <v>20.62</v>
      </c>
      <c r="BP15" s="52">
        <v>84.67</v>
      </c>
      <c r="BQ15" s="428"/>
      <c r="BR15" s="29">
        <v>6.32</v>
      </c>
      <c r="BS15" s="424">
        <f t="shared" si="10"/>
        <v>29</v>
      </c>
      <c r="BT15" s="52">
        <v>317.5</v>
      </c>
      <c r="BU15" s="6">
        <v>3.71</v>
      </c>
      <c r="BV15" s="6">
        <v>23.36</v>
      </c>
      <c r="BW15" s="52">
        <v>96.67</v>
      </c>
      <c r="BX15" s="428"/>
      <c r="BY15" s="922"/>
      <c r="BZ15" s="50" t="s">
        <v>180</v>
      </c>
      <c r="CA15" s="29">
        <v>5.57</v>
      </c>
      <c r="CB15" s="424">
        <f t="shared" si="11"/>
        <v>32</v>
      </c>
      <c r="CC15" s="52">
        <v>291</v>
      </c>
      <c r="CD15" s="6">
        <v>4.1900000000000004</v>
      </c>
      <c r="CE15" s="6">
        <v>20.52</v>
      </c>
      <c r="CF15" s="52">
        <v>95.33</v>
      </c>
      <c r="CG15" s="428"/>
      <c r="CH15" s="26">
        <v>2.83</v>
      </c>
      <c r="CI15" s="424">
        <f t="shared" si="12"/>
        <v>22</v>
      </c>
      <c r="CJ15" s="52">
        <v>255.33</v>
      </c>
      <c r="CK15" s="6">
        <v>3.57</v>
      </c>
      <c r="CL15" s="6">
        <v>26.67</v>
      </c>
      <c r="CM15" s="52">
        <v>90</v>
      </c>
      <c r="CN15" s="428"/>
      <c r="CO15" s="922"/>
      <c r="CP15" s="50" t="s">
        <v>180</v>
      </c>
      <c r="CQ15" s="29">
        <v>3.38</v>
      </c>
      <c r="CR15" s="424">
        <f t="shared" si="13"/>
        <v>34</v>
      </c>
      <c r="CS15" s="52">
        <v>317</v>
      </c>
      <c r="CT15" s="6">
        <v>2.88</v>
      </c>
      <c r="CU15" s="6">
        <v>18.63</v>
      </c>
      <c r="CV15" s="52">
        <v>90.67</v>
      </c>
      <c r="CW15" s="428"/>
      <c r="CX15" s="29">
        <v>5.54</v>
      </c>
      <c r="CY15" s="424">
        <f t="shared" si="14"/>
        <v>31</v>
      </c>
      <c r="CZ15" s="52">
        <v>302</v>
      </c>
      <c r="DA15" s="6">
        <v>3.79</v>
      </c>
      <c r="DB15" s="6">
        <v>19.23</v>
      </c>
      <c r="DC15" s="52">
        <v>109</v>
      </c>
      <c r="DD15" s="428"/>
      <c r="DE15" s="922"/>
      <c r="DF15" s="50" t="s">
        <v>180</v>
      </c>
      <c r="DG15" s="29">
        <v>4.71</v>
      </c>
      <c r="DH15" s="424">
        <f t="shared" si="15"/>
        <v>32</v>
      </c>
      <c r="DI15" s="52">
        <v>262.76</v>
      </c>
      <c r="DJ15" s="6">
        <v>6.34</v>
      </c>
      <c r="DK15" s="6">
        <v>2.97</v>
      </c>
      <c r="DL15" s="428"/>
      <c r="DM15" s="29">
        <v>3.58</v>
      </c>
      <c r="DN15" s="424">
        <f t="shared" si="16"/>
        <v>30</v>
      </c>
      <c r="DO15" s="52">
        <v>219</v>
      </c>
      <c r="DP15" s="6">
        <v>26.47</v>
      </c>
      <c r="DQ15" s="6">
        <v>23.6</v>
      </c>
      <c r="DR15" s="52">
        <v>95</v>
      </c>
      <c r="DS15" s="428"/>
      <c r="DT15" s="922"/>
      <c r="DU15" s="50" t="s">
        <v>180</v>
      </c>
      <c r="DV15" s="29">
        <v>3.8</v>
      </c>
      <c r="DW15" s="424">
        <f t="shared" si="17"/>
        <v>31</v>
      </c>
      <c r="DX15" s="52">
        <v>321.33</v>
      </c>
      <c r="DY15" s="6">
        <v>5.7</v>
      </c>
      <c r="DZ15" s="6">
        <v>21.83</v>
      </c>
      <c r="EA15" s="52">
        <v>83.33</v>
      </c>
      <c r="EB15" s="428"/>
      <c r="EC15" s="391">
        <f t="shared" si="0"/>
        <v>4.3143750000000001</v>
      </c>
      <c r="ED15" s="427">
        <f t="shared" si="18"/>
        <v>32</v>
      </c>
    </row>
    <row r="16" spans="1:134" ht="12.75" customHeight="1" x14ac:dyDescent="0.25">
      <c r="A16" s="922"/>
      <c r="B16" s="423" t="s">
        <v>181</v>
      </c>
      <c r="C16" s="29">
        <v>4.34</v>
      </c>
      <c r="D16" s="424">
        <f t="shared" si="1"/>
        <v>35</v>
      </c>
      <c r="E16" s="52">
        <v>274</v>
      </c>
      <c r="F16" s="6">
        <v>2.52</v>
      </c>
      <c r="G16" s="6">
        <v>16.23</v>
      </c>
      <c r="H16" s="428"/>
      <c r="I16" s="29">
        <v>3.3</v>
      </c>
      <c r="J16" s="424">
        <f t="shared" si="2"/>
        <v>33</v>
      </c>
      <c r="K16" s="52">
        <v>248</v>
      </c>
      <c r="L16" s="6">
        <v>2.97</v>
      </c>
      <c r="M16" s="52">
        <v>67</v>
      </c>
      <c r="N16" s="428"/>
      <c r="O16" s="922"/>
      <c r="P16" s="50" t="s">
        <v>181</v>
      </c>
      <c r="Q16" s="29">
        <v>3.87</v>
      </c>
      <c r="R16" s="424">
        <f t="shared" si="3"/>
        <v>27</v>
      </c>
      <c r="S16" s="52">
        <v>242</v>
      </c>
      <c r="T16" s="6">
        <v>5.14</v>
      </c>
      <c r="U16" s="6">
        <v>23.47</v>
      </c>
      <c r="V16" s="52">
        <v>83.67</v>
      </c>
      <c r="W16" s="428"/>
      <c r="X16" s="29">
        <v>3.74</v>
      </c>
      <c r="Y16" s="424">
        <f t="shared" si="4"/>
        <v>20</v>
      </c>
      <c r="Z16" s="52">
        <v>233</v>
      </c>
      <c r="AA16" s="6">
        <v>4.37</v>
      </c>
      <c r="AB16" s="6">
        <v>23.6</v>
      </c>
      <c r="AC16" s="52">
        <v>94</v>
      </c>
      <c r="AD16" s="428"/>
      <c r="AE16" s="922"/>
      <c r="AF16" s="50" t="s">
        <v>181</v>
      </c>
      <c r="AG16" s="29">
        <v>4.16</v>
      </c>
      <c r="AH16" s="424">
        <f t="shared" si="5"/>
        <v>25</v>
      </c>
      <c r="AI16" s="52">
        <v>198</v>
      </c>
      <c r="AJ16" s="6">
        <v>2.04</v>
      </c>
      <c r="AK16" s="6">
        <v>20.420000000000002</v>
      </c>
      <c r="AL16" s="428"/>
      <c r="AM16" s="29">
        <v>2.82</v>
      </c>
      <c r="AN16" s="424">
        <f t="shared" si="6"/>
        <v>24</v>
      </c>
      <c r="AO16" s="52">
        <v>145.33000000000001</v>
      </c>
      <c r="AP16" s="6">
        <v>3.67</v>
      </c>
      <c r="AQ16" s="6">
        <v>21.23</v>
      </c>
      <c r="AR16" s="52">
        <v>80</v>
      </c>
      <c r="AS16" s="391"/>
      <c r="AT16" s="922"/>
      <c r="AU16" s="50" t="s">
        <v>181</v>
      </c>
      <c r="AV16" s="29">
        <v>3.85</v>
      </c>
      <c r="AW16" s="424">
        <f t="shared" si="7"/>
        <v>31</v>
      </c>
      <c r="AX16" s="52">
        <v>318.89999999999998</v>
      </c>
      <c r="AY16" s="6">
        <v>3.24</v>
      </c>
      <c r="AZ16" s="6">
        <v>87.1</v>
      </c>
      <c r="BA16" s="428"/>
      <c r="BB16" s="29">
        <v>4.24</v>
      </c>
      <c r="BC16" s="424">
        <f t="shared" si="8"/>
        <v>22</v>
      </c>
      <c r="BD16" s="52">
        <v>252.73</v>
      </c>
      <c r="BE16" s="6">
        <v>5.1100000000000003</v>
      </c>
      <c r="BF16" s="6">
        <v>20.350000000000001</v>
      </c>
      <c r="BG16" s="52">
        <v>93.67</v>
      </c>
      <c r="BH16" s="391"/>
      <c r="BI16" s="922"/>
      <c r="BJ16" s="50" t="s">
        <v>181</v>
      </c>
      <c r="BK16" s="29">
        <v>6.34</v>
      </c>
      <c r="BL16" s="424">
        <f t="shared" si="9"/>
        <v>23</v>
      </c>
      <c r="BM16" s="52">
        <v>261</v>
      </c>
      <c r="BN16" s="6">
        <v>4.25</v>
      </c>
      <c r="BO16" s="6">
        <v>21.88</v>
      </c>
      <c r="BP16" s="52">
        <v>84.67</v>
      </c>
      <c r="BQ16" s="428"/>
      <c r="BR16" s="29">
        <v>6.4</v>
      </c>
      <c r="BS16" s="424">
        <f t="shared" si="10"/>
        <v>26</v>
      </c>
      <c r="BT16" s="52">
        <v>319.17</v>
      </c>
      <c r="BU16" s="6">
        <v>3.78</v>
      </c>
      <c r="BV16" s="6">
        <v>22.46</v>
      </c>
      <c r="BW16" s="52">
        <v>91.67</v>
      </c>
      <c r="BX16" s="428"/>
      <c r="BY16" s="922"/>
      <c r="BZ16" s="50" t="s">
        <v>181</v>
      </c>
      <c r="CA16" s="29">
        <v>5.83</v>
      </c>
      <c r="CB16" s="424">
        <f t="shared" si="11"/>
        <v>27</v>
      </c>
      <c r="CC16" s="52">
        <v>308</v>
      </c>
      <c r="CD16" s="6">
        <v>4.09</v>
      </c>
      <c r="CE16" s="6">
        <v>22.56</v>
      </c>
      <c r="CF16" s="52">
        <v>94.67</v>
      </c>
      <c r="CG16" s="428"/>
      <c r="CH16" s="26">
        <v>2.4500000000000002</v>
      </c>
      <c r="CI16" s="424">
        <f t="shared" si="12"/>
        <v>26</v>
      </c>
      <c r="CJ16" s="52">
        <v>212</v>
      </c>
      <c r="CK16" s="6">
        <v>2.98</v>
      </c>
      <c r="CL16" s="6">
        <v>27.07</v>
      </c>
      <c r="CM16" s="52">
        <v>90.67</v>
      </c>
      <c r="CN16" s="428"/>
      <c r="CO16" s="922"/>
      <c r="CP16" s="50" t="s">
        <v>181</v>
      </c>
      <c r="CQ16" s="29">
        <v>3.58</v>
      </c>
      <c r="CR16" s="424">
        <f t="shared" si="13"/>
        <v>30</v>
      </c>
      <c r="CS16" s="52">
        <v>315</v>
      </c>
      <c r="CT16" s="6">
        <v>3</v>
      </c>
      <c r="CU16" s="6">
        <v>21.83</v>
      </c>
      <c r="CV16" s="52">
        <v>91.67</v>
      </c>
      <c r="CW16" s="428"/>
      <c r="CX16" s="29">
        <v>5.61</v>
      </c>
      <c r="CY16" s="424">
        <f t="shared" si="14"/>
        <v>26</v>
      </c>
      <c r="CZ16" s="52">
        <v>301.33</v>
      </c>
      <c r="DA16" s="6">
        <v>4.3899999999999997</v>
      </c>
      <c r="DB16" s="6">
        <v>20.100000000000001</v>
      </c>
      <c r="DC16" s="52">
        <v>103.33</v>
      </c>
      <c r="DD16" s="428"/>
      <c r="DE16" s="922"/>
      <c r="DF16" s="50" t="s">
        <v>181</v>
      </c>
      <c r="DG16" s="29">
        <v>4.9000000000000004</v>
      </c>
      <c r="DH16" s="424">
        <f t="shared" si="15"/>
        <v>23</v>
      </c>
      <c r="DI16" s="52">
        <v>271.32</v>
      </c>
      <c r="DJ16" s="6">
        <v>2.73</v>
      </c>
      <c r="DK16" s="6">
        <v>2.62</v>
      </c>
      <c r="DL16" s="428"/>
      <c r="DM16" s="29">
        <v>3.48</v>
      </c>
      <c r="DN16" s="424">
        <f t="shared" si="16"/>
        <v>31</v>
      </c>
      <c r="DO16" s="52">
        <v>195.67</v>
      </c>
      <c r="DP16" s="6">
        <v>24.77</v>
      </c>
      <c r="DQ16" s="6">
        <v>22.46</v>
      </c>
      <c r="DR16" s="52">
        <v>95.67</v>
      </c>
      <c r="DS16" s="428"/>
      <c r="DT16" s="922"/>
      <c r="DU16" s="50" t="s">
        <v>181</v>
      </c>
      <c r="DV16" s="29">
        <v>3.29</v>
      </c>
      <c r="DW16" s="424">
        <f t="shared" si="17"/>
        <v>34</v>
      </c>
      <c r="DX16" s="52">
        <v>371</v>
      </c>
      <c r="DY16" s="6">
        <v>4.67</v>
      </c>
      <c r="DZ16" s="6">
        <v>19.07</v>
      </c>
      <c r="EA16" s="52">
        <v>85.33</v>
      </c>
      <c r="EB16" s="428"/>
      <c r="EC16" s="391">
        <f t="shared" si="0"/>
        <v>4.3068749999999998</v>
      </c>
      <c r="ED16" s="427">
        <f t="shared" si="18"/>
        <v>33</v>
      </c>
    </row>
    <row r="17" spans="1:134" ht="12.75" customHeight="1" x14ac:dyDescent="0.25">
      <c r="A17" s="922"/>
      <c r="B17" s="423" t="s">
        <v>182</v>
      </c>
      <c r="C17" s="29">
        <v>4.91</v>
      </c>
      <c r="D17" s="424">
        <f t="shared" si="1"/>
        <v>24</v>
      </c>
      <c r="E17" s="52">
        <v>260.67</v>
      </c>
      <c r="F17" s="6">
        <v>4.3</v>
      </c>
      <c r="G17" s="6">
        <v>18.37</v>
      </c>
      <c r="H17" s="428"/>
      <c r="I17" s="29">
        <v>3.74</v>
      </c>
      <c r="J17" s="424">
        <f t="shared" si="2"/>
        <v>27</v>
      </c>
      <c r="K17" s="52">
        <v>180</v>
      </c>
      <c r="L17" s="6">
        <v>3.02</v>
      </c>
      <c r="M17" s="52">
        <v>98</v>
      </c>
      <c r="N17" s="428"/>
      <c r="O17" s="922"/>
      <c r="P17" s="50" t="s">
        <v>182</v>
      </c>
      <c r="Q17" s="29">
        <v>4.34</v>
      </c>
      <c r="R17" s="424">
        <f t="shared" si="3"/>
        <v>21</v>
      </c>
      <c r="S17" s="52">
        <v>253</v>
      </c>
      <c r="T17" s="6">
        <v>5.88</v>
      </c>
      <c r="U17" s="6">
        <v>25.47</v>
      </c>
      <c r="V17" s="52">
        <v>107.67</v>
      </c>
      <c r="W17" s="428"/>
      <c r="X17" s="29">
        <v>3.29</v>
      </c>
      <c r="Y17" s="424">
        <f t="shared" si="4"/>
        <v>31</v>
      </c>
      <c r="Z17" s="52">
        <v>222.33</v>
      </c>
      <c r="AA17" s="6">
        <v>2.83</v>
      </c>
      <c r="AB17" s="6">
        <v>23.5</v>
      </c>
      <c r="AC17" s="52">
        <v>82</v>
      </c>
      <c r="AD17" s="428"/>
      <c r="AE17" s="922"/>
      <c r="AF17" s="50" t="s">
        <v>182</v>
      </c>
      <c r="AG17" s="29">
        <v>3.84</v>
      </c>
      <c r="AH17" s="424">
        <f t="shared" si="5"/>
        <v>29</v>
      </c>
      <c r="AI17" s="52">
        <v>167.67</v>
      </c>
      <c r="AJ17" s="6">
        <v>2.76</v>
      </c>
      <c r="AK17" s="6">
        <v>17.420000000000002</v>
      </c>
      <c r="AL17" s="428"/>
      <c r="AM17" s="29">
        <v>3.48</v>
      </c>
      <c r="AN17" s="424">
        <f t="shared" si="6"/>
        <v>13</v>
      </c>
      <c r="AO17" s="52">
        <v>127.67</v>
      </c>
      <c r="AP17" s="6">
        <v>4.2699999999999996</v>
      </c>
      <c r="AQ17" s="6">
        <v>22.23</v>
      </c>
      <c r="AR17" s="52">
        <v>82.33</v>
      </c>
      <c r="AS17" s="391"/>
      <c r="AT17" s="922"/>
      <c r="AU17" s="50" t="s">
        <v>182</v>
      </c>
      <c r="AV17" s="29">
        <v>4.1100000000000003</v>
      </c>
      <c r="AW17" s="424">
        <f t="shared" si="7"/>
        <v>24</v>
      </c>
      <c r="AX17" s="52">
        <v>309.76</v>
      </c>
      <c r="AY17" s="6">
        <v>3.22</v>
      </c>
      <c r="AZ17" s="6">
        <v>83.72</v>
      </c>
      <c r="BA17" s="428"/>
      <c r="BB17" s="29">
        <v>4.92</v>
      </c>
      <c r="BC17" s="424">
        <f t="shared" si="8"/>
        <v>10</v>
      </c>
      <c r="BD17" s="52">
        <v>263.47000000000003</v>
      </c>
      <c r="BE17" s="6">
        <v>5.77</v>
      </c>
      <c r="BF17" s="6">
        <v>22.46</v>
      </c>
      <c r="BG17" s="52">
        <v>98</v>
      </c>
      <c r="BH17" s="391"/>
      <c r="BI17" s="922"/>
      <c r="BJ17" s="50" t="s">
        <v>182</v>
      </c>
      <c r="BK17" s="29">
        <v>5.34</v>
      </c>
      <c r="BL17" s="424">
        <f t="shared" si="9"/>
        <v>31</v>
      </c>
      <c r="BM17" s="52">
        <v>258.33</v>
      </c>
      <c r="BN17" s="6">
        <v>3.81</v>
      </c>
      <c r="BO17" s="6">
        <v>18.34</v>
      </c>
      <c r="BP17" s="52">
        <v>100</v>
      </c>
      <c r="BQ17" s="428"/>
      <c r="BR17" s="29">
        <v>6.26</v>
      </c>
      <c r="BS17" s="424">
        <f t="shared" si="10"/>
        <v>30</v>
      </c>
      <c r="BT17" s="52">
        <v>295.83</v>
      </c>
      <c r="BU17" s="6">
        <v>3.61</v>
      </c>
      <c r="BV17" s="6">
        <v>19.100000000000001</v>
      </c>
      <c r="BW17" s="52">
        <v>98</v>
      </c>
      <c r="BX17" s="428"/>
      <c r="BY17" s="922"/>
      <c r="BZ17" s="50" t="s">
        <v>182</v>
      </c>
      <c r="CA17" s="29">
        <v>5.59</v>
      </c>
      <c r="CB17" s="424">
        <f t="shared" si="11"/>
        <v>31</v>
      </c>
      <c r="CC17" s="52">
        <v>305.33</v>
      </c>
      <c r="CD17" s="6">
        <v>4.9000000000000004</v>
      </c>
      <c r="CE17" s="6">
        <v>20.02</v>
      </c>
      <c r="CF17" s="52">
        <v>111.33</v>
      </c>
      <c r="CG17" s="428"/>
      <c r="CH17" s="26">
        <v>2.9</v>
      </c>
      <c r="CI17" s="424">
        <f t="shared" si="12"/>
        <v>20</v>
      </c>
      <c r="CJ17" s="52">
        <v>233.33</v>
      </c>
      <c r="CK17" s="6">
        <v>3.47</v>
      </c>
      <c r="CL17" s="6">
        <v>26.37</v>
      </c>
      <c r="CM17" s="52">
        <v>114.33</v>
      </c>
      <c r="CN17" s="428"/>
      <c r="CO17" s="922"/>
      <c r="CP17" s="50" t="s">
        <v>182</v>
      </c>
      <c r="CQ17" s="29">
        <v>3.61</v>
      </c>
      <c r="CR17" s="424">
        <f t="shared" si="13"/>
        <v>29</v>
      </c>
      <c r="CS17" s="52">
        <v>322.33</v>
      </c>
      <c r="CT17" s="6">
        <v>2.92</v>
      </c>
      <c r="CU17" s="6">
        <v>17.8</v>
      </c>
      <c r="CV17" s="52">
        <v>102.67</v>
      </c>
      <c r="CW17" s="428"/>
      <c r="CX17" s="29">
        <v>3.79</v>
      </c>
      <c r="CY17" s="424">
        <f t="shared" si="14"/>
        <v>36</v>
      </c>
      <c r="CZ17" s="52">
        <v>272.67</v>
      </c>
      <c r="DA17" s="6">
        <v>2.54</v>
      </c>
      <c r="DB17" s="6">
        <v>17.7</v>
      </c>
      <c r="DC17" s="52">
        <v>118.33</v>
      </c>
      <c r="DD17" s="428"/>
      <c r="DE17" s="922"/>
      <c r="DF17" s="50" t="s">
        <v>182</v>
      </c>
      <c r="DG17" s="29">
        <v>4.7699999999999996</v>
      </c>
      <c r="DH17" s="424">
        <f t="shared" si="15"/>
        <v>28</v>
      </c>
      <c r="DI17" s="52">
        <v>214.84</v>
      </c>
      <c r="DJ17" s="6">
        <v>6.9</v>
      </c>
      <c r="DK17" s="6">
        <v>2.69</v>
      </c>
      <c r="DL17" s="428"/>
      <c r="DM17" s="29">
        <v>3.61</v>
      </c>
      <c r="DN17" s="424">
        <f t="shared" si="16"/>
        <v>29</v>
      </c>
      <c r="DO17" s="52">
        <v>185.33</v>
      </c>
      <c r="DP17" s="6">
        <v>28.67</v>
      </c>
      <c r="DQ17" s="6">
        <v>18.5</v>
      </c>
      <c r="DR17" s="52">
        <v>115</v>
      </c>
      <c r="DS17" s="428"/>
      <c r="DT17" s="922"/>
      <c r="DU17" s="50" t="s">
        <v>182</v>
      </c>
      <c r="DV17" s="29">
        <v>3.98</v>
      </c>
      <c r="DW17" s="424">
        <f t="shared" si="17"/>
        <v>27</v>
      </c>
      <c r="DX17" s="52">
        <v>333.67</v>
      </c>
      <c r="DY17" s="6">
        <v>5.53</v>
      </c>
      <c r="DZ17" s="6">
        <v>18.600000000000001</v>
      </c>
      <c r="EA17" s="52">
        <v>100.67</v>
      </c>
      <c r="EB17" s="428"/>
      <c r="EC17" s="391">
        <f t="shared" si="0"/>
        <v>4.28125</v>
      </c>
      <c r="ED17" s="427">
        <f t="shared" si="18"/>
        <v>34</v>
      </c>
    </row>
    <row r="18" spans="1:134" ht="12.75" customHeight="1" x14ac:dyDescent="0.25">
      <c r="A18" s="922"/>
      <c r="B18" s="423" t="s">
        <v>183</v>
      </c>
      <c r="C18" s="29">
        <v>4.3600000000000003</v>
      </c>
      <c r="D18" s="424">
        <f t="shared" si="1"/>
        <v>33</v>
      </c>
      <c r="E18" s="52">
        <v>250.67</v>
      </c>
      <c r="F18" s="6">
        <v>3.09</v>
      </c>
      <c r="G18" s="6">
        <v>19.3</v>
      </c>
      <c r="H18" s="428"/>
      <c r="I18" s="29">
        <v>2.5</v>
      </c>
      <c r="J18" s="424">
        <f t="shared" si="2"/>
        <v>34</v>
      </c>
      <c r="K18" s="52">
        <v>343</v>
      </c>
      <c r="L18" s="6">
        <v>2.13</v>
      </c>
      <c r="M18" s="52">
        <v>67</v>
      </c>
      <c r="N18" s="428"/>
      <c r="O18" s="922"/>
      <c r="P18" s="50" t="s">
        <v>183</v>
      </c>
      <c r="Q18" s="29">
        <v>3.8</v>
      </c>
      <c r="R18" s="424">
        <f t="shared" si="3"/>
        <v>28</v>
      </c>
      <c r="S18" s="52">
        <v>241.33</v>
      </c>
      <c r="T18" s="6">
        <v>5.03</v>
      </c>
      <c r="U18" s="6">
        <v>23.33</v>
      </c>
      <c r="V18" s="52">
        <v>81.67</v>
      </c>
      <c r="W18" s="428"/>
      <c r="X18" s="29">
        <v>3.58</v>
      </c>
      <c r="Y18" s="424">
        <f t="shared" si="4"/>
        <v>25</v>
      </c>
      <c r="Z18" s="52">
        <v>202.67</v>
      </c>
      <c r="AA18" s="6">
        <v>3.4</v>
      </c>
      <c r="AB18" s="6">
        <v>23.6</v>
      </c>
      <c r="AC18" s="52">
        <v>89</v>
      </c>
      <c r="AD18" s="428"/>
      <c r="AE18" s="922"/>
      <c r="AF18" s="50" t="s">
        <v>183</v>
      </c>
      <c r="AG18" s="29">
        <v>4.76</v>
      </c>
      <c r="AH18" s="424">
        <f t="shared" si="5"/>
        <v>19</v>
      </c>
      <c r="AI18" s="52">
        <v>116.67</v>
      </c>
      <c r="AJ18" s="6">
        <v>4.7</v>
      </c>
      <c r="AK18" s="6">
        <v>19.34</v>
      </c>
      <c r="AL18" s="428"/>
      <c r="AM18" s="29">
        <v>2.2999999999999998</v>
      </c>
      <c r="AN18" s="424">
        <f t="shared" si="6"/>
        <v>33</v>
      </c>
      <c r="AO18" s="52">
        <v>129.33000000000001</v>
      </c>
      <c r="AP18" s="6">
        <v>3.63</v>
      </c>
      <c r="AQ18" s="6">
        <v>21.9</v>
      </c>
      <c r="AR18" s="52">
        <v>79</v>
      </c>
      <c r="AS18" s="391"/>
      <c r="AT18" s="922"/>
      <c r="AU18" s="50" t="s">
        <v>183</v>
      </c>
      <c r="AV18" s="29">
        <v>3.9</v>
      </c>
      <c r="AW18" s="424">
        <f t="shared" si="7"/>
        <v>29</v>
      </c>
      <c r="AX18" s="52">
        <v>316.87</v>
      </c>
      <c r="AY18" s="6">
        <v>3.08</v>
      </c>
      <c r="AZ18" s="6">
        <v>82.98</v>
      </c>
      <c r="BA18" s="428"/>
      <c r="BB18" s="29">
        <v>3.43</v>
      </c>
      <c r="BC18" s="424">
        <f t="shared" si="8"/>
        <v>31</v>
      </c>
      <c r="BD18" s="52">
        <v>229</v>
      </c>
      <c r="BE18" s="6">
        <v>3.77</v>
      </c>
      <c r="BF18" s="6">
        <v>18.920000000000002</v>
      </c>
      <c r="BG18" s="52">
        <v>93.67</v>
      </c>
      <c r="BH18" s="391"/>
      <c r="BI18" s="922"/>
      <c r="BJ18" s="50" t="s">
        <v>183</v>
      </c>
      <c r="BK18" s="29">
        <v>5.9</v>
      </c>
      <c r="BL18" s="424">
        <f t="shared" si="9"/>
        <v>29</v>
      </c>
      <c r="BM18" s="52">
        <v>242.67</v>
      </c>
      <c r="BN18" s="6">
        <v>4.67</v>
      </c>
      <c r="BO18" s="6">
        <v>20.57</v>
      </c>
      <c r="BP18" s="52">
        <v>82</v>
      </c>
      <c r="BQ18" s="428"/>
      <c r="BR18" s="29">
        <v>5.89</v>
      </c>
      <c r="BS18" s="424">
        <f t="shared" si="10"/>
        <v>34</v>
      </c>
      <c r="BT18" s="52">
        <v>310</v>
      </c>
      <c r="BU18" s="6">
        <v>4.9400000000000004</v>
      </c>
      <c r="BV18" s="6">
        <v>20.65</v>
      </c>
      <c r="BW18" s="52">
        <v>98</v>
      </c>
      <c r="BX18" s="428"/>
      <c r="BY18" s="922"/>
      <c r="BZ18" s="50" t="s">
        <v>183</v>
      </c>
      <c r="CA18" s="29">
        <v>5.95</v>
      </c>
      <c r="CB18" s="424">
        <f t="shared" si="11"/>
        <v>24</v>
      </c>
      <c r="CC18" s="52">
        <v>311.33</v>
      </c>
      <c r="CD18" s="6">
        <v>4.74</v>
      </c>
      <c r="CE18" s="6">
        <v>21.03</v>
      </c>
      <c r="CF18" s="52">
        <v>85.33</v>
      </c>
      <c r="CG18" s="428"/>
      <c r="CH18" s="26">
        <v>2.36</v>
      </c>
      <c r="CI18" s="424">
        <f t="shared" si="12"/>
        <v>28</v>
      </c>
      <c r="CJ18" s="52">
        <v>207</v>
      </c>
      <c r="CK18" s="6">
        <v>3.29</v>
      </c>
      <c r="CL18" s="6">
        <v>26.3</v>
      </c>
      <c r="CM18" s="52">
        <v>83</v>
      </c>
      <c r="CN18" s="428"/>
      <c r="CO18" s="922"/>
      <c r="CP18" s="50" t="s">
        <v>183</v>
      </c>
      <c r="CQ18" s="29">
        <v>4.6100000000000003</v>
      </c>
      <c r="CR18" s="424">
        <f t="shared" si="13"/>
        <v>11</v>
      </c>
      <c r="CS18" s="52">
        <v>310.67</v>
      </c>
      <c r="CT18" s="6">
        <v>4.75</v>
      </c>
      <c r="CU18" s="6">
        <v>20.07</v>
      </c>
      <c r="CV18" s="52">
        <v>88.33</v>
      </c>
      <c r="CW18" s="428"/>
      <c r="CX18" s="29">
        <v>5.57</v>
      </c>
      <c r="CY18" s="424">
        <f t="shared" si="14"/>
        <v>30</v>
      </c>
      <c r="CZ18" s="52">
        <v>351.33</v>
      </c>
      <c r="DA18" s="6">
        <v>4.79</v>
      </c>
      <c r="DB18" s="6">
        <v>19.7</v>
      </c>
      <c r="DC18" s="52">
        <v>97.33</v>
      </c>
      <c r="DD18" s="428"/>
      <c r="DE18" s="922"/>
      <c r="DF18" s="50" t="s">
        <v>183</v>
      </c>
      <c r="DG18" s="29">
        <v>4.75</v>
      </c>
      <c r="DH18" s="424">
        <f t="shared" si="15"/>
        <v>29</v>
      </c>
      <c r="DI18" s="52">
        <v>182.33</v>
      </c>
      <c r="DJ18" s="6">
        <v>5.1100000000000003</v>
      </c>
      <c r="DK18" s="6">
        <v>2.48</v>
      </c>
      <c r="DL18" s="428"/>
      <c r="DM18" s="29">
        <v>3.64</v>
      </c>
      <c r="DN18" s="424">
        <f t="shared" si="16"/>
        <v>27</v>
      </c>
      <c r="DO18" s="52">
        <v>181.33</v>
      </c>
      <c r="DP18" s="6">
        <v>31.5</v>
      </c>
      <c r="DQ18" s="6">
        <v>21.76</v>
      </c>
      <c r="DR18" s="52">
        <v>96</v>
      </c>
      <c r="DS18" s="428"/>
      <c r="DT18" s="922"/>
      <c r="DU18" s="50" t="s">
        <v>183</v>
      </c>
      <c r="DV18" s="29">
        <v>4.05</v>
      </c>
      <c r="DW18" s="424">
        <f t="shared" si="17"/>
        <v>26</v>
      </c>
      <c r="DX18" s="52">
        <v>332.33</v>
      </c>
      <c r="DY18" s="6">
        <v>5.47</v>
      </c>
      <c r="DZ18" s="6">
        <v>23.13</v>
      </c>
      <c r="EA18" s="52">
        <v>85.33</v>
      </c>
      <c r="EB18" s="428"/>
      <c r="EC18" s="391">
        <f t="shared" si="0"/>
        <v>4.2062499999999998</v>
      </c>
      <c r="ED18" s="427">
        <f t="shared" si="18"/>
        <v>36</v>
      </c>
    </row>
    <row r="19" spans="1:134" ht="12.75" customHeight="1" x14ac:dyDescent="0.25">
      <c r="A19" s="922"/>
      <c r="B19" s="423" t="s">
        <v>184</v>
      </c>
      <c r="C19" s="29" t="s">
        <v>30</v>
      </c>
      <c r="D19" s="424"/>
      <c r="E19" s="52" t="s">
        <v>30</v>
      </c>
      <c r="F19" s="6" t="s">
        <v>30</v>
      </c>
      <c r="G19" s="6" t="s">
        <v>30</v>
      </c>
      <c r="H19" s="428"/>
      <c r="I19" s="29" t="s">
        <v>30</v>
      </c>
      <c r="J19" s="424"/>
      <c r="K19" s="52" t="s">
        <v>30</v>
      </c>
      <c r="L19" s="6" t="s">
        <v>30</v>
      </c>
      <c r="M19" s="52" t="s">
        <v>30</v>
      </c>
      <c r="N19" s="428"/>
      <c r="O19" s="922"/>
      <c r="P19" s="50" t="s">
        <v>184</v>
      </c>
      <c r="Q19" s="29" t="s">
        <v>30</v>
      </c>
      <c r="R19" s="424"/>
      <c r="S19" s="52" t="s">
        <v>30</v>
      </c>
      <c r="T19" s="6" t="s">
        <v>30</v>
      </c>
      <c r="U19" s="6" t="s">
        <v>30</v>
      </c>
      <c r="V19" s="52" t="s">
        <v>30</v>
      </c>
      <c r="W19" s="428"/>
      <c r="X19" s="29" t="s">
        <v>30</v>
      </c>
      <c r="Y19" s="424"/>
      <c r="Z19" s="52" t="s">
        <v>30</v>
      </c>
      <c r="AA19" s="6" t="s">
        <v>30</v>
      </c>
      <c r="AB19" s="6" t="s">
        <v>30</v>
      </c>
      <c r="AC19" s="52" t="s">
        <v>30</v>
      </c>
      <c r="AD19" s="428"/>
      <c r="AE19" s="922"/>
      <c r="AF19" s="50" t="s">
        <v>184</v>
      </c>
      <c r="AG19" s="29">
        <v>3.16</v>
      </c>
      <c r="AH19" s="424">
        <f t="shared" si="5"/>
        <v>36</v>
      </c>
      <c r="AI19" s="52">
        <v>178.67</v>
      </c>
      <c r="AJ19" s="6">
        <v>2.5499999999999998</v>
      </c>
      <c r="AK19" s="6">
        <v>25.97</v>
      </c>
      <c r="AL19" s="428"/>
      <c r="AM19" s="29" t="s">
        <v>30</v>
      </c>
      <c r="AN19" s="424"/>
      <c r="AO19" s="52" t="s">
        <v>30</v>
      </c>
      <c r="AP19" s="6" t="s">
        <v>30</v>
      </c>
      <c r="AQ19" s="6" t="s">
        <v>30</v>
      </c>
      <c r="AR19" s="52" t="s">
        <v>30</v>
      </c>
      <c r="AS19" s="391"/>
      <c r="AT19" s="922"/>
      <c r="AU19" s="50" t="s">
        <v>184</v>
      </c>
      <c r="AV19" s="29" t="s">
        <v>30</v>
      </c>
      <c r="AW19" s="424"/>
      <c r="AX19" s="52" t="s">
        <v>30</v>
      </c>
      <c r="AY19" s="6" t="s">
        <v>30</v>
      </c>
      <c r="AZ19" s="6" t="s">
        <v>30</v>
      </c>
      <c r="BA19" s="428"/>
      <c r="BB19" s="29" t="s">
        <v>30</v>
      </c>
      <c r="BC19" s="424"/>
      <c r="BD19" s="52" t="s">
        <v>30</v>
      </c>
      <c r="BE19" s="6" t="s">
        <v>30</v>
      </c>
      <c r="BF19" s="6" t="s">
        <v>30</v>
      </c>
      <c r="BG19" s="52" t="s">
        <v>30</v>
      </c>
      <c r="BH19" s="391"/>
      <c r="BI19" s="922"/>
      <c r="BJ19" s="50" t="s">
        <v>184</v>
      </c>
      <c r="BK19" s="29">
        <v>6.28</v>
      </c>
      <c r="BL19" s="424">
        <f t="shared" si="9"/>
        <v>24</v>
      </c>
      <c r="BM19" s="52">
        <v>225.67</v>
      </c>
      <c r="BN19" s="6">
        <v>5.2</v>
      </c>
      <c r="BO19" s="6">
        <v>24.46</v>
      </c>
      <c r="BP19" s="52">
        <v>88</v>
      </c>
      <c r="BQ19" s="428"/>
      <c r="BR19" s="29" t="s">
        <v>30</v>
      </c>
      <c r="BS19" s="424"/>
      <c r="BT19" s="52" t="s">
        <v>30</v>
      </c>
      <c r="BU19" s="6" t="s">
        <v>30</v>
      </c>
      <c r="BV19" s="6" t="s">
        <v>30</v>
      </c>
      <c r="BW19" s="52" t="s">
        <v>30</v>
      </c>
      <c r="BX19" s="428"/>
      <c r="BY19" s="922"/>
      <c r="BZ19" s="50" t="s">
        <v>184</v>
      </c>
      <c r="CA19" s="29" t="s">
        <v>30</v>
      </c>
      <c r="CB19" s="424"/>
      <c r="CC19" s="52" t="s">
        <v>30</v>
      </c>
      <c r="CD19" s="6" t="s">
        <v>30</v>
      </c>
      <c r="CE19" s="6" t="s">
        <v>30</v>
      </c>
      <c r="CF19" s="52" t="s">
        <v>30</v>
      </c>
      <c r="CG19" s="428"/>
      <c r="CH19" s="29" t="s">
        <v>30</v>
      </c>
      <c r="CI19" s="424"/>
      <c r="CJ19" s="52" t="s">
        <v>30</v>
      </c>
      <c r="CK19" s="6" t="s">
        <v>30</v>
      </c>
      <c r="CL19" s="6" t="s">
        <v>30</v>
      </c>
      <c r="CM19" s="52" t="s">
        <v>30</v>
      </c>
      <c r="CN19" s="428"/>
      <c r="CO19" s="922"/>
      <c r="CP19" s="50" t="s">
        <v>184</v>
      </c>
      <c r="CQ19" s="29" t="s">
        <v>30</v>
      </c>
      <c r="CR19" s="424"/>
      <c r="CS19" s="52" t="s">
        <v>30</v>
      </c>
      <c r="CT19" s="6" t="s">
        <v>30</v>
      </c>
      <c r="CU19" s="6" t="s">
        <v>30</v>
      </c>
      <c r="CV19" s="52" t="s">
        <v>30</v>
      </c>
      <c r="CW19" s="428"/>
      <c r="CX19" s="29" t="s">
        <v>30</v>
      </c>
      <c r="CY19" s="424"/>
      <c r="CZ19" s="52" t="s">
        <v>30</v>
      </c>
      <c r="DA19" s="6" t="s">
        <v>30</v>
      </c>
      <c r="DB19" s="6" t="s">
        <v>30</v>
      </c>
      <c r="DC19" s="52" t="s">
        <v>30</v>
      </c>
      <c r="DD19" s="428"/>
      <c r="DE19" s="922"/>
      <c r="DF19" s="50" t="s">
        <v>184</v>
      </c>
      <c r="DG19" s="29" t="s">
        <v>30</v>
      </c>
      <c r="DH19" s="424"/>
      <c r="DI19" s="52" t="s">
        <v>30</v>
      </c>
      <c r="DJ19" s="6" t="s">
        <v>30</v>
      </c>
      <c r="DK19" s="6" t="s">
        <v>30</v>
      </c>
      <c r="DL19" s="428"/>
      <c r="DM19" s="29" t="s">
        <v>30</v>
      </c>
      <c r="DN19" s="424"/>
      <c r="DO19" s="52" t="s">
        <v>30</v>
      </c>
      <c r="DP19" s="6" t="s">
        <v>30</v>
      </c>
      <c r="DQ19" s="6" t="s">
        <v>30</v>
      </c>
      <c r="DR19" s="52" t="s">
        <v>30</v>
      </c>
      <c r="DS19" s="428"/>
      <c r="DT19" s="922"/>
      <c r="DU19" s="50" t="s">
        <v>184</v>
      </c>
      <c r="DV19" s="29" t="s">
        <v>30</v>
      </c>
      <c r="DW19" s="424"/>
      <c r="DX19" s="52" t="s">
        <v>30</v>
      </c>
      <c r="DY19" s="6" t="s">
        <v>30</v>
      </c>
      <c r="DZ19" s="6" t="s">
        <v>30</v>
      </c>
      <c r="EA19" s="52" t="s">
        <v>30</v>
      </c>
      <c r="EB19" s="428"/>
      <c r="EC19" s="391">
        <f t="shared" si="0"/>
        <v>4.7200000000000006</v>
      </c>
      <c r="ED19" s="427">
        <f t="shared" si="18"/>
        <v>22</v>
      </c>
    </row>
    <row r="20" spans="1:134" ht="12.75" customHeight="1" x14ac:dyDescent="0.25">
      <c r="A20" s="922"/>
      <c r="B20" s="423" t="s">
        <v>185</v>
      </c>
      <c r="C20" s="29" t="s">
        <v>30</v>
      </c>
      <c r="D20" s="424"/>
      <c r="E20" s="52" t="s">
        <v>30</v>
      </c>
      <c r="F20" s="6" t="s">
        <v>30</v>
      </c>
      <c r="G20" s="6" t="s">
        <v>30</v>
      </c>
      <c r="H20" s="428"/>
      <c r="I20" s="29" t="s">
        <v>30</v>
      </c>
      <c r="J20" s="424"/>
      <c r="K20" s="52" t="s">
        <v>30</v>
      </c>
      <c r="L20" s="6" t="s">
        <v>30</v>
      </c>
      <c r="M20" s="52" t="s">
        <v>30</v>
      </c>
      <c r="N20" s="428"/>
      <c r="O20" s="922"/>
      <c r="P20" s="50" t="s">
        <v>185</v>
      </c>
      <c r="Q20" s="29" t="s">
        <v>30</v>
      </c>
      <c r="R20" s="424"/>
      <c r="S20" s="52" t="s">
        <v>30</v>
      </c>
      <c r="T20" s="6" t="s">
        <v>30</v>
      </c>
      <c r="U20" s="6" t="s">
        <v>30</v>
      </c>
      <c r="V20" s="52" t="s">
        <v>30</v>
      </c>
      <c r="W20" s="428"/>
      <c r="X20" s="29" t="s">
        <v>30</v>
      </c>
      <c r="Y20" s="424"/>
      <c r="Z20" s="52" t="s">
        <v>30</v>
      </c>
      <c r="AA20" s="6" t="s">
        <v>30</v>
      </c>
      <c r="AB20" s="6" t="s">
        <v>30</v>
      </c>
      <c r="AC20" s="52" t="s">
        <v>30</v>
      </c>
      <c r="AD20" s="428"/>
      <c r="AE20" s="922"/>
      <c r="AF20" s="50" t="s">
        <v>185</v>
      </c>
      <c r="AG20" s="29">
        <v>4</v>
      </c>
      <c r="AH20" s="424">
        <f t="shared" si="5"/>
        <v>26</v>
      </c>
      <c r="AI20" s="52">
        <v>169.67</v>
      </c>
      <c r="AJ20" s="6">
        <v>1.36</v>
      </c>
      <c r="AK20" s="6">
        <v>22.82</v>
      </c>
      <c r="AL20" s="428"/>
      <c r="AM20" s="29" t="s">
        <v>30</v>
      </c>
      <c r="AN20" s="424"/>
      <c r="AO20" s="52" t="s">
        <v>30</v>
      </c>
      <c r="AP20" s="6" t="s">
        <v>30</v>
      </c>
      <c r="AQ20" s="6" t="s">
        <v>30</v>
      </c>
      <c r="AR20" s="52" t="s">
        <v>30</v>
      </c>
      <c r="AS20" s="391"/>
      <c r="AT20" s="922"/>
      <c r="AU20" s="50" t="s">
        <v>185</v>
      </c>
      <c r="AV20" s="29" t="s">
        <v>30</v>
      </c>
      <c r="AW20" s="424"/>
      <c r="AX20" s="52" t="s">
        <v>30</v>
      </c>
      <c r="AY20" s="6" t="s">
        <v>30</v>
      </c>
      <c r="AZ20" s="6" t="s">
        <v>30</v>
      </c>
      <c r="BA20" s="428"/>
      <c r="BB20" s="29" t="s">
        <v>30</v>
      </c>
      <c r="BC20" s="424"/>
      <c r="BD20" s="52" t="s">
        <v>30</v>
      </c>
      <c r="BE20" s="6" t="s">
        <v>30</v>
      </c>
      <c r="BF20" s="6" t="s">
        <v>30</v>
      </c>
      <c r="BG20" s="52" t="s">
        <v>30</v>
      </c>
      <c r="BH20" s="391"/>
      <c r="BI20" s="922"/>
      <c r="BJ20" s="50" t="s">
        <v>185</v>
      </c>
      <c r="BK20" s="29" t="s">
        <v>30</v>
      </c>
      <c r="BL20" s="424"/>
      <c r="BM20" s="52" t="s">
        <v>30</v>
      </c>
      <c r="BN20" s="6" t="s">
        <v>30</v>
      </c>
      <c r="BO20" s="6" t="s">
        <v>30</v>
      </c>
      <c r="BP20" s="52" t="s">
        <v>30</v>
      </c>
      <c r="BQ20" s="428"/>
      <c r="BR20" s="29" t="s">
        <v>30</v>
      </c>
      <c r="BS20" s="424"/>
      <c r="BT20" s="52" t="s">
        <v>30</v>
      </c>
      <c r="BU20" s="6" t="s">
        <v>30</v>
      </c>
      <c r="BV20" s="6" t="s">
        <v>30</v>
      </c>
      <c r="BW20" s="52" t="s">
        <v>30</v>
      </c>
      <c r="BX20" s="428"/>
      <c r="BY20" s="922"/>
      <c r="BZ20" s="50" t="s">
        <v>185</v>
      </c>
      <c r="CA20" s="29" t="s">
        <v>30</v>
      </c>
      <c r="CB20" s="424"/>
      <c r="CC20" s="52" t="s">
        <v>30</v>
      </c>
      <c r="CD20" s="6" t="s">
        <v>30</v>
      </c>
      <c r="CE20" s="6" t="s">
        <v>30</v>
      </c>
      <c r="CF20" s="52" t="s">
        <v>30</v>
      </c>
      <c r="CG20" s="428"/>
      <c r="CH20" s="29" t="s">
        <v>30</v>
      </c>
      <c r="CI20" s="424"/>
      <c r="CJ20" s="52" t="s">
        <v>30</v>
      </c>
      <c r="CK20" s="6" t="s">
        <v>30</v>
      </c>
      <c r="CL20" s="6" t="s">
        <v>30</v>
      </c>
      <c r="CM20" s="52" t="s">
        <v>30</v>
      </c>
      <c r="CN20" s="428"/>
      <c r="CO20" s="922"/>
      <c r="CP20" s="50" t="s">
        <v>185</v>
      </c>
      <c r="CQ20" s="29" t="s">
        <v>30</v>
      </c>
      <c r="CR20" s="424"/>
      <c r="CS20" s="52" t="s">
        <v>30</v>
      </c>
      <c r="CT20" s="6" t="s">
        <v>30</v>
      </c>
      <c r="CU20" s="6" t="s">
        <v>30</v>
      </c>
      <c r="CV20" s="52" t="s">
        <v>30</v>
      </c>
      <c r="CW20" s="428"/>
      <c r="CX20" s="29" t="s">
        <v>30</v>
      </c>
      <c r="CY20" s="424"/>
      <c r="CZ20" s="52" t="s">
        <v>30</v>
      </c>
      <c r="DA20" s="6" t="s">
        <v>30</v>
      </c>
      <c r="DB20" s="6" t="s">
        <v>30</v>
      </c>
      <c r="DC20" s="52" t="s">
        <v>30</v>
      </c>
      <c r="DD20" s="428"/>
      <c r="DE20" s="922"/>
      <c r="DF20" s="50" t="s">
        <v>185</v>
      </c>
      <c r="DG20" s="29" t="s">
        <v>30</v>
      </c>
      <c r="DH20" s="424"/>
      <c r="DI20" s="52" t="s">
        <v>30</v>
      </c>
      <c r="DJ20" s="6" t="s">
        <v>30</v>
      </c>
      <c r="DK20" s="6" t="s">
        <v>30</v>
      </c>
      <c r="DL20" s="428"/>
      <c r="DM20" s="29" t="s">
        <v>30</v>
      </c>
      <c r="DN20" s="424"/>
      <c r="DO20" s="52" t="s">
        <v>30</v>
      </c>
      <c r="DP20" s="6" t="s">
        <v>30</v>
      </c>
      <c r="DQ20" s="6" t="s">
        <v>30</v>
      </c>
      <c r="DR20" s="52" t="s">
        <v>30</v>
      </c>
      <c r="DS20" s="428"/>
      <c r="DT20" s="922"/>
      <c r="DU20" s="50" t="s">
        <v>185</v>
      </c>
      <c r="DV20" s="29" t="s">
        <v>30</v>
      </c>
      <c r="DW20" s="424"/>
      <c r="DX20" s="52" t="s">
        <v>30</v>
      </c>
      <c r="DY20" s="6" t="s">
        <v>30</v>
      </c>
      <c r="DZ20" s="6" t="s">
        <v>30</v>
      </c>
      <c r="EA20" s="52" t="s">
        <v>30</v>
      </c>
      <c r="EB20" s="428"/>
      <c r="EC20" s="391">
        <f t="shared" si="0"/>
        <v>4</v>
      </c>
      <c r="ED20" s="427">
        <f t="shared" si="18"/>
        <v>39</v>
      </c>
    </row>
    <row r="21" spans="1:134" ht="12.75" customHeight="1" x14ac:dyDescent="0.25">
      <c r="A21" s="922"/>
      <c r="B21" s="423" t="s">
        <v>186</v>
      </c>
      <c r="C21" s="29" t="s">
        <v>30</v>
      </c>
      <c r="D21" s="424"/>
      <c r="E21" s="52" t="s">
        <v>30</v>
      </c>
      <c r="F21" s="6" t="s">
        <v>30</v>
      </c>
      <c r="G21" s="6" t="s">
        <v>30</v>
      </c>
      <c r="H21" s="428"/>
      <c r="I21" s="29" t="s">
        <v>30</v>
      </c>
      <c r="J21" s="424"/>
      <c r="K21" s="52" t="s">
        <v>30</v>
      </c>
      <c r="L21" s="6" t="s">
        <v>30</v>
      </c>
      <c r="M21" s="52" t="s">
        <v>30</v>
      </c>
      <c r="N21" s="428"/>
      <c r="O21" s="922"/>
      <c r="P21" s="50" t="s">
        <v>186</v>
      </c>
      <c r="Q21" s="29" t="s">
        <v>30</v>
      </c>
      <c r="R21" s="424"/>
      <c r="S21" s="52" t="s">
        <v>30</v>
      </c>
      <c r="T21" s="6" t="s">
        <v>30</v>
      </c>
      <c r="U21" s="6" t="s">
        <v>30</v>
      </c>
      <c r="V21" s="52" t="s">
        <v>30</v>
      </c>
      <c r="W21" s="428"/>
      <c r="X21" s="29" t="s">
        <v>30</v>
      </c>
      <c r="Y21" s="424"/>
      <c r="Z21" s="52" t="s">
        <v>30</v>
      </c>
      <c r="AA21" s="6" t="s">
        <v>30</v>
      </c>
      <c r="AB21" s="6" t="s">
        <v>30</v>
      </c>
      <c r="AC21" s="52" t="s">
        <v>30</v>
      </c>
      <c r="AD21" s="428"/>
      <c r="AE21" s="922"/>
      <c r="AF21" s="50" t="s">
        <v>186</v>
      </c>
      <c r="AG21" s="29">
        <v>2.59</v>
      </c>
      <c r="AH21" s="424">
        <f t="shared" si="5"/>
        <v>43</v>
      </c>
      <c r="AI21" s="52">
        <v>125</v>
      </c>
      <c r="AJ21" s="6">
        <v>1.83</v>
      </c>
      <c r="AK21" s="6">
        <v>22.82</v>
      </c>
      <c r="AL21" s="428"/>
      <c r="AM21" s="29" t="s">
        <v>30</v>
      </c>
      <c r="AN21" s="424"/>
      <c r="AO21" s="52" t="s">
        <v>30</v>
      </c>
      <c r="AP21" s="6" t="s">
        <v>30</v>
      </c>
      <c r="AQ21" s="6" t="s">
        <v>30</v>
      </c>
      <c r="AR21" s="52" t="s">
        <v>30</v>
      </c>
      <c r="AS21" s="391"/>
      <c r="AT21" s="922"/>
      <c r="AU21" s="50" t="s">
        <v>186</v>
      </c>
      <c r="AV21" s="29" t="s">
        <v>30</v>
      </c>
      <c r="AW21" s="424"/>
      <c r="AX21" s="52" t="s">
        <v>30</v>
      </c>
      <c r="AY21" s="6" t="s">
        <v>30</v>
      </c>
      <c r="AZ21" s="6" t="s">
        <v>30</v>
      </c>
      <c r="BA21" s="428"/>
      <c r="BB21" s="29" t="s">
        <v>30</v>
      </c>
      <c r="BC21" s="424"/>
      <c r="BD21" s="52" t="s">
        <v>30</v>
      </c>
      <c r="BE21" s="6" t="s">
        <v>30</v>
      </c>
      <c r="BF21" s="6" t="s">
        <v>30</v>
      </c>
      <c r="BG21" s="52" t="s">
        <v>30</v>
      </c>
      <c r="BH21" s="391"/>
      <c r="BI21" s="922"/>
      <c r="BJ21" s="50" t="s">
        <v>186</v>
      </c>
      <c r="BK21" s="29" t="s">
        <v>30</v>
      </c>
      <c r="BL21" s="424"/>
      <c r="BM21" s="52" t="s">
        <v>30</v>
      </c>
      <c r="BN21" s="6" t="s">
        <v>30</v>
      </c>
      <c r="BO21" s="6" t="s">
        <v>30</v>
      </c>
      <c r="BP21" s="52" t="s">
        <v>30</v>
      </c>
      <c r="BQ21" s="428"/>
      <c r="BR21" s="29" t="s">
        <v>30</v>
      </c>
      <c r="BS21" s="424"/>
      <c r="BT21" s="52" t="s">
        <v>30</v>
      </c>
      <c r="BU21" s="6" t="s">
        <v>30</v>
      </c>
      <c r="BV21" s="6" t="s">
        <v>30</v>
      </c>
      <c r="BW21" s="52" t="s">
        <v>30</v>
      </c>
      <c r="BX21" s="428"/>
      <c r="BY21" s="922"/>
      <c r="BZ21" s="50" t="s">
        <v>186</v>
      </c>
      <c r="CA21" s="29" t="s">
        <v>30</v>
      </c>
      <c r="CB21" s="424"/>
      <c r="CC21" s="52" t="s">
        <v>30</v>
      </c>
      <c r="CD21" s="6" t="s">
        <v>30</v>
      </c>
      <c r="CE21" s="6" t="s">
        <v>30</v>
      </c>
      <c r="CF21" s="52" t="s">
        <v>30</v>
      </c>
      <c r="CG21" s="428"/>
      <c r="CH21" s="29" t="s">
        <v>30</v>
      </c>
      <c r="CI21" s="424"/>
      <c r="CJ21" s="52" t="s">
        <v>30</v>
      </c>
      <c r="CK21" s="6" t="s">
        <v>30</v>
      </c>
      <c r="CL21" s="6" t="s">
        <v>30</v>
      </c>
      <c r="CM21" s="52" t="s">
        <v>30</v>
      </c>
      <c r="CN21" s="428"/>
      <c r="CO21" s="922"/>
      <c r="CP21" s="50" t="s">
        <v>186</v>
      </c>
      <c r="CQ21" s="29">
        <v>2.2999999999999998</v>
      </c>
      <c r="CR21" s="424">
        <f t="shared" si="13"/>
        <v>37</v>
      </c>
      <c r="CS21" s="52">
        <v>311.33</v>
      </c>
      <c r="CT21" s="6">
        <v>2.52</v>
      </c>
      <c r="CU21" s="6">
        <v>20.57</v>
      </c>
      <c r="CV21" s="52">
        <v>85.33</v>
      </c>
      <c r="CW21" s="428"/>
      <c r="CX21" s="29" t="s">
        <v>30</v>
      </c>
      <c r="CY21" s="424"/>
      <c r="CZ21" s="52" t="s">
        <v>30</v>
      </c>
      <c r="DA21" s="6" t="s">
        <v>30</v>
      </c>
      <c r="DB21" s="6" t="s">
        <v>30</v>
      </c>
      <c r="DC21" s="52" t="s">
        <v>30</v>
      </c>
      <c r="DD21" s="428"/>
      <c r="DE21" s="922"/>
      <c r="DF21" s="50" t="s">
        <v>186</v>
      </c>
      <c r="DG21" s="29" t="s">
        <v>30</v>
      </c>
      <c r="DH21" s="424"/>
      <c r="DI21" s="52" t="s">
        <v>30</v>
      </c>
      <c r="DJ21" s="6" t="s">
        <v>30</v>
      </c>
      <c r="DK21" s="6" t="s">
        <v>30</v>
      </c>
      <c r="DL21" s="428"/>
      <c r="DM21" s="29" t="s">
        <v>30</v>
      </c>
      <c r="DN21" s="424"/>
      <c r="DO21" s="52" t="s">
        <v>30</v>
      </c>
      <c r="DP21" s="6" t="s">
        <v>30</v>
      </c>
      <c r="DQ21" s="6" t="s">
        <v>30</v>
      </c>
      <c r="DR21" s="52" t="s">
        <v>30</v>
      </c>
      <c r="DS21" s="428"/>
      <c r="DT21" s="922"/>
      <c r="DU21" s="50" t="s">
        <v>186</v>
      </c>
      <c r="DV21" s="29" t="s">
        <v>30</v>
      </c>
      <c r="DW21" s="424"/>
      <c r="DX21" s="52" t="s">
        <v>30</v>
      </c>
      <c r="DY21" s="6" t="s">
        <v>30</v>
      </c>
      <c r="DZ21" s="6" t="s">
        <v>30</v>
      </c>
      <c r="EA21" s="52" t="s">
        <v>30</v>
      </c>
      <c r="EB21" s="428"/>
      <c r="EC21" s="391">
        <f t="shared" si="0"/>
        <v>2.4449999999999998</v>
      </c>
      <c r="ED21" s="427">
        <f t="shared" si="18"/>
        <v>46</v>
      </c>
    </row>
    <row r="22" spans="1:134" ht="12.75" customHeight="1" x14ac:dyDescent="0.25">
      <c r="A22" s="922"/>
      <c r="B22" s="423" t="s">
        <v>187</v>
      </c>
      <c r="C22" s="29">
        <v>4.83</v>
      </c>
      <c r="D22" s="424">
        <f t="shared" si="1"/>
        <v>26</v>
      </c>
      <c r="E22" s="52">
        <v>243</v>
      </c>
      <c r="F22" s="6">
        <v>2.73</v>
      </c>
      <c r="G22" s="6">
        <v>16.329999999999998</v>
      </c>
      <c r="H22" s="428"/>
      <c r="I22" s="29">
        <v>3.35</v>
      </c>
      <c r="J22" s="424">
        <f t="shared" si="2"/>
        <v>31</v>
      </c>
      <c r="K22" s="52">
        <v>273</v>
      </c>
      <c r="L22" s="6">
        <v>2.25</v>
      </c>
      <c r="M22" s="52">
        <v>66.33</v>
      </c>
      <c r="N22" s="428"/>
      <c r="O22" s="922"/>
      <c r="P22" s="50" t="s">
        <v>187</v>
      </c>
      <c r="Q22" s="29">
        <v>3.19</v>
      </c>
      <c r="R22" s="424">
        <f t="shared" si="3"/>
        <v>36</v>
      </c>
      <c r="S22" s="52">
        <v>213.67</v>
      </c>
      <c r="T22" s="6">
        <v>2.78</v>
      </c>
      <c r="U22" s="6">
        <v>20.93</v>
      </c>
      <c r="V22" s="52">
        <v>79.67</v>
      </c>
      <c r="W22" s="428"/>
      <c r="X22" s="29">
        <v>3.07</v>
      </c>
      <c r="Y22" s="424">
        <f t="shared" si="4"/>
        <v>37</v>
      </c>
      <c r="Z22" s="52">
        <v>204.33</v>
      </c>
      <c r="AA22" s="6">
        <v>3.23</v>
      </c>
      <c r="AB22" s="6">
        <v>23.83</v>
      </c>
      <c r="AC22" s="52">
        <v>87</v>
      </c>
      <c r="AD22" s="428"/>
      <c r="AE22" s="922"/>
      <c r="AF22" s="50" t="s">
        <v>187</v>
      </c>
      <c r="AG22" s="29">
        <v>3.99</v>
      </c>
      <c r="AH22" s="424">
        <f t="shared" si="5"/>
        <v>27</v>
      </c>
      <c r="AI22" s="52">
        <v>230</v>
      </c>
      <c r="AJ22" s="6">
        <v>2.33</v>
      </c>
      <c r="AK22" s="6">
        <v>22.72</v>
      </c>
      <c r="AL22" s="428"/>
      <c r="AM22" s="29">
        <v>1.93</v>
      </c>
      <c r="AN22" s="424">
        <f t="shared" si="6"/>
        <v>34</v>
      </c>
      <c r="AO22" s="52">
        <v>135.66999999999999</v>
      </c>
      <c r="AP22" s="6">
        <v>3.3</v>
      </c>
      <c r="AQ22" s="6">
        <v>17.63</v>
      </c>
      <c r="AR22" s="52">
        <v>71</v>
      </c>
      <c r="AS22" s="391"/>
      <c r="AT22" s="922"/>
      <c r="AU22" s="50" t="s">
        <v>187</v>
      </c>
      <c r="AV22" s="29">
        <v>3.98</v>
      </c>
      <c r="AW22" s="424">
        <f t="shared" si="7"/>
        <v>28</v>
      </c>
      <c r="AX22" s="52">
        <v>329.05</v>
      </c>
      <c r="AY22" s="6">
        <v>3.2</v>
      </c>
      <c r="AZ22" s="6">
        <v>87.6</v>
      </c>
      <c r="BA22" s="428"/>
      <c r="BB22" s="29">
        <v>2.94</v>
      </c>
      <c r="BC22" s="424">
        <f t="shared" si="8"/>
        <v>34</v>
      </c>
      <c r="BD22" s="52">
        <v>212.3</v>
      </c>
      <c r="BE22" s="6">
        <v>3.54</v>
      </c>
      <c r="BF22" s="6">
        <v>18.48</v>
      </c>
      <c r="BG22" s="52">
        <v>91.33</v>
      </c>
      <c r="BH22" s="391"/>
      <c r="BI22" s="922"/>
      <c r="BJ22" s="50" t="s">
        <v>187</v>
      </c>
      <c r="BK22" s="29" t="s">
        <v>30</v>
      </c>
      <c r="BL22" s="424"/>
      <c r="BM22" s="52" t="s">
        <v>30</v>
      </c>
      <c r="BN22" s="6" t="s">
        <v>30</v>
      </c>
      <c r="BO22" s="6" t="s">
        <v>30</v>
      </c>
      <c r="BP22" s="52" t="s">
        <v>30</v>
      </c>
      <c r="BQ22" s="428"/>
      <c r="BR22" s="29">
        <v>5.41</v>
      </c>
      <c r="BS22" s="424">
        <f t="shared" si="10"/>
        <v>36</v>
      </c>
      <c r="BT22" s="52">
        <v>360.83</v>
      </c>
      <c r="BU22" s="6">
        <v>3.16</v>
      </c>
      <c r="BV22" s="6">
        <v>22.47</v>
      </c>
      <c r="BW22" s="52">
        <v>86.67</v>
      </c>
      <c r="BX22" s="428"/>
      <c r="BY22" s="922"/>
      <c r="BZ22" s="50" t="s">
        <v>187</v>
      </c>
      <c r="CA22" s="29">
        <v>5.93</v>
      </c>
      <c r="CB22" s="424">
        <f t="shared" si="11"/>
        <v>25</v>
      </c>
      <c r="CC22" s="52">
        <v>310</v>
      </c>
      <c r="CD22" s="6">
        <v>3.89</v>
      </c>
      <c r="CE22" s="6">
        <v>18.93</v>
      </c>
      <c r="CF22" s="52">
        <v>82.67</v>
      </c>
      <c r="CG22" s="428"/>
      <c r="CH22" s="26">
        <v>2.2799999999999998</v>
      </c>
      <c r="CI22" s="424">
        <f t="shared" si="12"/>
        <v>29</v>
      </c>
      <c r="CJ22" s="52">
        <v>205.67</v>
      </c>
      <c r="CK22" s="6">
        <v>3.37</v>
      </c>
      <c r="CL22" s="6">
        <v>25.77</v>
      </c>
      <c r="CM22" s="52">
        <v>82.33</v>
      </c>
      <c r="CN22" s="428"/>
      <c r="CO22" s="922"/>
      <c r="CP22" s="50" t="s">
        <v>187</v>
      </c>
      <c r="CQ22" s="29">
        <v>2.25</v>
      </c>
      <c r="CR22" s="424">
        <f t="shared" si="13"/>
        <v>38</v>
      </c>
      <c r="CS22" s="52">
        <v>296</v>
      </c>
      <c r="CT22" s="6">
        <v>2.58</v>
      </c>
      <c r="CU22" s="6">
        <v>20.93</v>
      </c>
      <c r="CV22" s="52">
        <v>87.33</v>
      </c>
      <c r="CW22" s="428"/>
      <c r="CX22" s="29">
        <v>4.82</v>
      </c>
      <c r="CY22" s="424">
        <f t="shared" si="14"/>
        <v>34</v>
      </c>
      <c r="CZ22" s="52">
        <v>298.33</v>
      </c>
      <c r="DA22" s="6">
        <v>3.05</v>
      </c>
      <c r="DB22" s="6">
        <v>22.3</v>
      </c>
      <c r="DC22" s="52">
        <v>94</v>
      </c>
      <c r="DD22" s="428"/>
      <c r="DE22" s="922"/>
      <c r="DF22" s="50" t="s">
        <v>187</v>
      </c>
      <c r="DG22" s="29">
        <v>4.6500000000000004</v>
      </c>
      <c r="DH22" s="424">
        <f t="shared" si="15"/>
        <v>33</v>
      </c>
      <c r="DI22" s="52">
        <v>252.41</v>
      </c>
      <c r="DJ22" s="6">
        <v>3.44</v>
      </c>
      <c r="DK22" s="6">
        <v>2.08</v>
      </c>
      <c r="DL22" s="428"/>
      <c r="DM22" s="29">
        <v>2.09</v>
      </c>
      <c r="DN22" s="424">
        <f t="shared" si="16"/>
        <v>35</v>
      </c>
      <c r="DO22" s="52">
        <v>232</v>
      </c>
      <c r="DP22" s="6">
        <v>14.97</v>
      </c>
      <c r="DQ22" s="6">
        <v>22.05</v>
      </c>
      <c r="DR22" s="52">
        <v>88</v>
      </c>
      <c r="DS22" s="428"/>
      <c r="DT22" s="922"/>
      <c r="DU22" s="50" t="s">
        <v>187</v>
      </c>
      <c r="DV22" s="29">
        <v>4.71</v>
      </c>
      <c r="DW22" s="424">
        <f t="shared" si="17"/>
        <v>20</v>
      </c>
      <c r="DX22" s="52">
        <v>348</v>
      </c>
      <c r="DY22" s="6">
        <v>3.7</v>
      </c>
      <c r="DZ22" s="6">
        <v>15.23</v>
      </c>
      <c r="EA22" s="52">
        <v>84.33</v>
      </c>
      <c r="EB22" s="428"/>
      <c r="EC22" s="391">
        <f t="shared" si="0"/>
        <v>3.6473333333333331</v>
      </c>
      <c r="ED22" s="427">
        <f t="shared" si="18"/>
        <v>41</v>
      </c>
    </row>
    <row r="23" spans="1:134" ht="12.75" customHeight="1" x14ac:dyDescent="0.25">
      <c r="A23" s="922"/>
      <c r="B23" s="423" t="s">
        <v>258</v>
      </c>
      <c r="C23" s="29" t="s">
        <v>30</v>
      </c>
      <c r="D23" s="424"/>
      <c r="E23" s="52" t="s">
        <v>30</v>
      </c>
      <c r="F23" s="6" t="s">
        <v>30</v>
      </c>
      <c r="G23" s="6" t="s">
        <v>30</v>
      </c>
      <c r="H23" s="428"/>
      <c r="I23" s="29" t="s">
        <v>30</v>
      </c>
      <c r="J23" s="424"/>
      <c r="K23" s="52" t="s">
        <v>30</v>
      </c>
      <c r="L23" s="6" t="s">
        <v>30</v>
      </c>
      <c r="M23" s="52" t="s">
        <v>30</v>
      </c>
      <c r="N23" s="428"/>
      <c r="O23" s="922"/>
      <c r="P23" s="50" t="s">
        <v>258</v>
      </c>
      <c r="Q23" s="29" t="s">
        <v>30</v>
      </c>
      <c r="R23" s="424"/>
      <c r="S23" s="52" t="s">
        <v>30</v>
      </c>
      <c r="T23" s="6" t="s">
        <v>30</v>
      </c>
      <c r="U23" s="6" t="s">
        <v>30</v>
      </c>
      <c r="V23" s="52" t="s">
        <v>30</v>
      </c>
      <c r="W23" s="428"/>
      <c r="X23" s="29">
        <v>3.54</v>
      </c>
      <c r="Y23" s="424">
        <f t="shared" si="4"/>
        <v>26</v>
      </c>
      <c r="Z23" s="52">
        <v>265.67</v>
      </c>
      <c r="AA23" s="6">
        <v>3.46</v>
      </c>
      <c r="AB23" s="6">
        <v>26.3</v>
      </c>
      <c r="AC23" s="52">
        <v>86</v>
      </c>
      <c r="AD23" s="428"/>
      <c r="AE23" s="922"/>
      <c r="AF23" s="50" t="s">
        <v>258</v>
      </c>
      <c r="AG23" s="29" t="s">
        <v>30</v>
      </c>
      <c r="AH23" s="424"/>
      <c r="AI23" s="52" t="s">
        <v>30</v>
      </c>
      <c r="AJ23" s="6" t="s">
        <v>30</v>
      </c>
      <c r="AK23" s="6" t="s">
        <v>30</v>
      </c>
      <c r="AL23" s="428"/>
      <c r="AM23" s="29" t="s">
        <v>30</v>
      </c>
      <c r="AN23" s="424"/>
      <c r="AO23" s="52" t="s">
        <v>30</v>
      </c>
      <c r="AP23" s="6" t="s">
        <v>30</v>
      </c>
      <c r="AQ23" s="6" t="s">
        <v>30</v>
      </c>
      <c r="AR23" s="52" t="s">
        <v>30</v>
      </c>
      <c r="AS23" s="391"/>
      <c r="AT23" s="922"/>
      <c r="AU23" s="50" t="s">
        <v>258</v>
      </c>
      <c r="AV23" s="29" t="s">
        <v>30</v>
      </c>
      <c r="AW23" s="424"/>
      <c r="AX23" s="52" t="s">
        <v>30</v>
      </c>
      <c r="AY23" s="6" t="s">
        <v>30</v>
      </c>
      <c r="AZ23" s="6" t="s">
        <v>30</v>
      </c>
      <c r="BA23" s="428"/>
      <c r="BB23" s="29" t="s">
        <v>30</v>
      </c>
      <c r="BC23" s="424"/>
      <c r="BD23" s="52" t="s">
        <v>30</v>
      </c>
      <c r="BE23" s="6" t="s">
        <v>30</v>
      </c>
      <c r="BF23" s="6" t="s">
        <v>30</v>
      </c>
      <c r="BG23" s="52" t="s">
        <v>30</v>
      </c>
      <c r="BH23" s="391"/>
      <c r="BI23" s="922"/>
      <c r="BJ23" s="50" t="s">
        <v>258</v>
      </c>
      <c r="BK23" s="29" t="s">
        <v>30</v>
      </c>
      <c r="BL23" s="424"/>
      <c r="BM23" s="52" t="s">
        <v>30</v>
      </c>
      <c r="BN23" s="6" t="s">
        <v>30</v>
      </c>
      <c r="BO23" s="6" t="s">
        <v>30</v>
      </c>
      <c r="BP23" s="52" t="s">
        <v>30</v>
      </c>
      <c r="BQ23" s="428"/>
      <c r="BR23" s="29" t="s">
        <v>30</v>
      </c>
      <c r="BS23" s="424"/>
      <c r="BT23" s="52" t="s">
        <v>30</v>
      </c>
      <c r="BU23" s="6" t="s">
        <v>30</v>
      </c>
      <c r="BV23" s="6" t="s">
        <v>30</v>
      </c>
      <c r="BW23" s="52" t="s">
        <v>30</v>
      </c>
      <c r="BX23" s="428"/>
      <c r="BY23" s="922"/>
      <c r="BZ23" s="50" t="s">
        <v>258</v>
      </c>
      <c r="CA23" s="29" t="s">
        <v>30</v>
      </c>
      <c r="CB23" s="424"/>
      <c r="CC23" s="52" t="s">
        <v>30</v>
      </c>
      <c r="CD23" s="6" t="s">
        <v>30</v>
      </c>
      <c r="CE23" s="6" t="s">
        <v>30</v>
      </c>
      <c r="CF23" s="52" t="s">
        <v>30</v>
      </c>
      <c r="CG23" s="428"/>
      <c r="CH23" s="29" t="s">
        <v>30</v>
      </c>
      <c r="CI23" s="424"/>
      <c r="CJ23" s="52" t="s">
        <v>30</v>
      </c>
      <c r="CK23" s="6" t="s">
        <v>30</v>
      </c>
      <c r="CL23" s="6" t="s">
        <v>30</v>
      </c>
      <c r="CM23" s="52" t="s">
        <v>30</v>
      </c>
      <c r="CN23" s="428"/>
      <c r="CO23" s="922"/>
      <c r="CP23" s="50" t="s">
        <v>258</v>
      </c>
      <c r="CQ23" s="29" t="s">
        <v>30</v>
      </c>
      <c r="CR23" s="424"/>
      <c r="CS23" s="52" t="s">
        <v>30</v>
      </c>
      <c r="CT23" s="6" t="s">
        <v>30</v>
      </c>
      <c r="CU23" s="6" t="s">
        <v>30</v>
      </c>
      <c r="CV23" s="52" t="s">
        <v>30</v>
      </c>
      <c r="CW23" s="428"/>
      <c r="CX23" s="29" t="s">
        <v>30</v>
      </c>
      <c r="CY23" s="424"/>
      <c r="CZ23" s="52" t="s">
        <v>30</v>
      </c>
      <c r="DA23" s="6" t="s">
        <v>30</v>
      </c>
      <c r="DB23" s="6" t="s">
        <v>30</v>
      </c>
      <c r="DC23" s="52" t="s">
        <v>30</v>
      </c>
      <c r="DD23" s="428"/>
      <c r="DE23" s="922"/>
      <c r="DF23" s="50" t="s">
        <v>258</v>
      </c>
      <c r="DG23" s="29" t="s">
        <v>30</v>
      </c>
      <c r="DH23" s="424"/>
      <c r="DI23" s="52" t="s">
        <v>30</v>
      </c>
      <c r="DJ23" s="6" t="s">
        <v>30</v>
      </c>
      <c r="DK23" s="6" t="s">
        <v>30</v>
      </c>
      <c r="DL23" s="428"/>
      <c r="DM23" s="29" t="s">
        <v>30</v>
      </c>
      <c r="DN23" s="424"/>
      <c r="DO23" s="52" t="s">
        <v>30</v>
      </c>
      <c r="DP23" s="6" t="s">
        <v>30</v>
      </c>
      <c r="DQ23" s="6" t="s">
        <v>30</v>
      </c>
      <c r="DR23" s="52" t="s">
        <v>30</v>
      </c>
      <c r="DS23" s="428"/>
      <c r="DT23" s="922"/>
      <c r="DU23" s="50" t="s">
        <v>258</v>
      </c>
      <c r="DV23" s="29" t="s">
        <v>30</v>
      </c>
      <c r="DW23" s="424"/>
      <c r="DX23" s="52" t="s">
        <v>30</v>
      </c>
      <c r="DY23" s="6" t="s">
        <v>30</v>
      </c>
      <c r="DZ23" s="6" t="s">
        <v>30</v>
      </c>
      <c r="EA23" s="52" t="s">
        <v>30</v>
      </c>
      <c r="EB23" s="428"/>
      <c r="EC23" s="391">
        <f t="shared" si="0"/>
        <v>3.54</v>
      </c>
      <c r="ED23" s="427">
        <f t="shared" si="18"/>
        <v>42</v>
      </c>
    </row>
    <row r="24" spans="1:134" ht="12.75" customHeight="1" x14ac:dyDescent="0.25">
      <c r="A24" s="922"/>
      <c r="B24" s="423" t="s">
        <v>259</v>
      </c>
      <c r="C24" s="29">
        <v>4.3</v>
      </c>
      <c r="D24" s="424">
        <f t="shared" si="1"/>
        <v>36</v>
      </c>
      <c r="E24" s="52">
        <v>272</v>
      </c>
      <c r="F24" s="6">
        <v>3.32</v>
      </c>
      <c r="G24" s="6">
        <v>16.399999999999999</v>
      </c>
      <c r="H24" s="428"/>
      <c r="I24" s="29">
        <v>3.33</v>
      </c>
      <c r="J24" s="424">
        <f t="shared" si="2"/>
        <v>32</v>
      </c>
      <c r="K24" s="52">
        <v>239</v>
      </c>
      <c r="L24" s="6">
        <v>3.19</v>
      </c>
      <c r="M24" s="52">
        <v>82</v>
      </c>
      <c r="N24" s="428"/>
      <c r="O24" s="922"/>
      <c r="P24" s="50" t="s">
        <v>259</v>
      </c>
      <c r="Q24" s="29">
        <v>4.4400000000000004</v>
      </c>
      <c r="R24" s="424">
        <f t="shared" si="3"/>
        <v>17</v>
      </c>
      <c r="S24" s="52">
        <v>258.33</v>
      </c>
      <c r="T24" s="6">
        <v>5.97</v>
      </c>
      <c r="U24" s="6">
        <v>25.73</v>
      </c>
      <c r="V24" s="52">
        <v>103.33</v>
      </c>
      <c r="W24" s="428"/>
      <c r="X24" s="29">
        <v>3.6</v>
      </c>
      <c r="Y24" s="424">
        <f t="shared" si="4"/>
        <v>24</v>
      </c>
      <c r="Z24" s="52">
        <v>242.67</v>
      </c>
      <c r="AA24" s="6">
        <v>2.9</v>
      </c>
      <c r="AB24" s="6">
        <v>24.5</v>
      </c>
      <c r="AC24" s="52">
        <v>87</v>
      </c>
      <c r="AD24" s="428"/>
      <c r="AE24" s="922"/>
      <c r="AF24" s="50" t="s">
        <v>259</v>
      </c>
      <c r="AG24" s="29">
        <v>6.24</v>
      </c>
      <c r="AH24" s="424">
        <f t="shared" si="5"/>
        <v>1</v>
      </c>
      <c r="AI24" s="52">
        <v>120.33</v>
      </c>
      <c r="AJ24" s="6">
        <v>3.92</v>
      </c>
      <c r="AK24" s="6">
        <v>19.68</v>
      </c>
      <c r="AL24" s="428"/>
      <c r="AM24" s="29">
        <v>2.77</v>
      </c>
      <c r="AN24" s="424">
        <f t="shared" si="6"/>
        <v>27</v>
      </c>
      <c r="AO24" s="52">
        <v>150.33000000000001</v>
      </c>
      <c r="AP24" s="6">
        <v>3.9</v>
      </c>
      <c r="AQ24" s="6">
        <v>20.399999999999999</v>
      </c>
      <c r="AR24" s="52">
        <v>75</v>
      </c>
      <c r="AS24" s="391"/>
      <c r="AT24" s="922"/>
      <c r="AU24" s="50" t="s">
        <v>259</v>
      </c>
      <c r="AV24" s="29">
        <v>3.77</v>
      </c>
      <c r="AW24" s="424">
        <f t="shared" si="7"/>
        <v>33</v>
      </c>
      <c r="AX24" s="52">
        <v>329.05</v>
      </c>
      <c r="AY24" s="6">
        <v>3.12</v>
      </c>
      <c r="AZ24" s="6">
        <v>84.7</v>
      </c>
      <c r="BA24" s="428"/>
      <c r="BB24" s="29">
        <v>3.53</v>
      </c>
      <c r="BC24" s="424">
        <f t="shared" si="8"/>
        <v>30</v>
      </c>
      <c r="BD24" s="52">
        <v>230.07</v>
      </c>
      <c r="BE24" s="6">
        <v>3.77</v>
      </c>
      <c r="BF24" s="6">
        <v>19.45</v>
      </c>
      <c r="BG24" s="52">
        <v>97.67</v>
      </c>
      <c r="BH24" s="391"/>
      <c r="BI24" s="922"/>
      <c r="BJ24" s="50" t="s">
        <v>259</v>
      </c>
      <c r="BK24" s="29" t="s">
        <v>30</v>
      </c>
      <c r="BL24" s="424"/>
      <c r="BM24" s="52" t="s">
        <v>30</v>
      </c>
      <c r="BN24" s="6" t="s">
        <v>30</v>
      </c>
      <c r="BO24" s="6" t="s">
        <v>30</v>
      </c>
      <c r="BP24" s="52" t="s">
        <v>30</v>
      </c>
      <c r="BQ24" s="428"/>
      <c r="BR24" s="29">
        <v>6.71</v>
      </c>
      <c r="BS24" s="424">
        <f t="shared" si="10"/>
        <v>18</v>
      </c>
      <c r="BT24" s="52">
        <v>274.83</v>
      </c>
      <c r="BU24" s="6">
        <v>6.08</v>
      </c>
      <c r="BV24" s="6">
        <v>22.02</v>
      </c>
      <c r="BW24" s="52">
        <v>99.33</v>
      </c>
      <c r="BX24" s="428"/>
      <c r="BY24" s="922"/>
      <c r="BZ24" s="50" t="s">
        <v>259</v>
      </c>
      <c r="CA24" s="29">
        <v>6.29</v>
      </c>
      <c r="CB24" s="424">
        <f t="shared" si="11"/>
        <v>20</v>
      </c>
      <c r="CC24" s="52">
        <v>321.67</v>
      </c>
      <c r="CD24" s="6">
        <v>5.41</v>
      </c>
      <c r="CE24" s="6">
        <v>21.97</v>
      </c>
      <c r="CF24" s="52">
        <v>99.33</v>
      </c>
      <c r="CG24" s="428"/>
      <c r="CH24" s="29" t="s">
        <v>30</v>
      </c>
      <c r="CI24" s="424"/>
      <c r="CJ24" s="52" t="s">
        <v>30</v>
      </c>
      <c r="CK24" s="6" t="s">
        <v>30</v>
      </c>
      <c r="CL24" s="6" t="s">
        <v>30</v>
      </c>
      <c r="CM24" s="52" t="s">
        <v>30</v>
      </c>
      <c r="CN24" s="428"/>
      <c r="CO24" s="922"/>
      <c r="CP24" s="50" t="s">
        <v>259</v>
      </c>
      <c r="CQ24" s="29">
        <v>4.3</v>
      </c>
      <c r="CR24" s="424">
        <f t="shared" si="13"/>
        <v>15</v>
      </c>
      <c r="CS24" s="52">
        <v>340.33</v>
      </c>
      <c r="CT24" s="6">
        <v>6.68</v>
      </c>
      <c r="CU24" s="6">
        <v>20.97</v>
      </c>
      <c r="CV24" s="52">
        <v>90.33</v>
      </c>
      <c r="CW24" s="428"/>
      <c r="CX24" s="29">
        <v>5.8</v>
      </c>
      <c r="CY24" s="424">
        <f t="shared" si="14"/>
        <v>21</v>
      </c>
      <c r="CZ24" s="52">
        <v>347</v>
      </c>
      <c r="DA24" s="6">
        <v>4.17</v>
      </c>
      <c r="DB24" s="6">
        <v>20.57</v>
      </c>
      <c r="DC24" s="52">
        <v>110.33</v>
      </c>
      <c r="DD24" s="428"/>
      <c r="DE24" s="922"/>
      <c r="DF24" s="50" t="s">
        <v>259</v>
      </c>
      <c r="DG24" s="29">
        <v>4.72</v>
      </c>
      <c r="DH24" s="424">
        <f t="shared" si="15"/>
        <v>31</v>
      </c>
      <c r="DI24" s="52">
        <v>241.87</v>
      </c>
      <c r="DJ24" s="6">
        <v>6.14</v>
      </c>
      <c r="DK24" s="6">
        <v>2.17</v>
      </c>
      <c r="DL24" s="428"/>
      <c r="DM24" s="29">
        <v>4.3600000000000003</v>
      </c>
      <c r="DN24" s="424">
        <f t="shared" si="16"/>
        <v>18</v>
      </c>
      <c r="DO24" s="52">
        <v>141.33000000000001</v>
      </c>
      <c r="DP24" s="6">
        <v>39.369999999999997</v>
      </c>
      <c r="DQ24" s="6">
        <v>22.29</v>
      </c>
      <c r="DR24" s="52">
        <v>107.67</v>
      </c>
      <c r="DS24" s="428"/>
      <c r="DT24" s="922"/>
      <c r="DU24" s="50" t="s">
        <v>259</v>
      </c>
      <c r="DV24" s="29">
        <v>3.78</v>
      </c>
      <c r="DW24" s="424">
        <f t="shared" si="17"/>
        <v>32</v>
      </c>
      <c r="DX24" s="52">
        <v>344</v>
      </c>
      <c r="DY24" s="6">
        <v>7.2</v>
      </c>
      <c r="DZ24" s="6">
        <v>23.67</v>
      </c>
      <c r="EA24" s="52">
        <v>90.67</v>
      </c>
      <c r="EB24" s="428"/>
      <c r="EC24" s="391">
        <f t="shared" si="0"/>
        <v>4.5828571428571427</v>
      </c>
      <c r="ED24" s="427">
        <f t="shared" si="18"/>
        <v>27</v>
      </c>
    </row>
    <row r="25" spans="1:134" ht="12.75" customHeight="1" x14ac:dyDescent="0.25">
      <c r="A25" s="922"/>
      <c r="B25" s="423" t="s">
        <v>260</v>
      </c>
      <c r="C25" s="29">
        <v>4.87</v>
      </c>
      <c r="D25" s="424">
        <f t="shared" si="1"/>
        <v>25</v>
      </c>
      <c r="E25" s="52">
        <v>253.67</v>
      </c>
      <c r="F25" s="6">
        <v>3.05</v>
      </c>
      <c r="G25" s="6">
        <v>17.23</v>
      </c>
      <c r="H25" s="428"/>
      <c r="I25" s="29">
        <v>3.5</v>
      </c>
      <c r="J25" s="424">
        <f t="shared" si="2"/>
        <v>29</v>
      </c>
      <c r="K25" s="52">
        <v>305.67</v>
      </c>
      <c r="L25" s="6">
        <v>2.06</v>
      </c>
      <c r="M25" s="52">
        <v>71</v>
      </c>
      <c r="N25" s="428"/>
      <c r="O25" s="922"/>
      <c r="P25" s="50" t="s">
        <v>260</v>
      </c>
      <c r="Q25" s="29">
        <v>3.43</v>
      </c>
      <c r="R25" s="424">
        <f t="shared" si="3"/>
        <v>33</v>
      </c>
      <c r="S25" s="52">
        <v>227.67</v>
      </c>
      <c r="T25" s="6">
        <v>4</v>
      </c>
      <c r="U25" s="6">
        <v>22.13</v>
      </c>
      <c r="V25" s="52">
        <v>83.67</v>
      </c>
      <c r="W25" s="428"/>
      <c r="X25" s="29">
        <v>3.23</v>
      </c>
      <c r="Y25" s="424">
        <f t="shared" si="4"/>
        <v>34</v>
      </c>
      <c r="Z25" s="52">
        <v>231.33</v>
      </c>
      <c r="AA25" s="6">
        <v>2.5499999999999998</v>
      </c>
      <c r="AB25" s="6">
        <v>23.43</v>
      </c>
      <c r="AC25" s="52">
        <v>86</v>
      </c>
      <c r="AD25" s="428"/>
      <c r="AE25" s="922"/>
      <c r="AF25" s="50" t="s">
        <v>260</v>
      </c>
      <c r="AG25" s="29">
        <v>3.15</v>
      </c>
      <c r="AH25" s="424">
        <f t="shared" si="5"/>
        <v>37</v>
      </c>
      <c r="AI25" s="52">
        <v>164</v>
      </c>
      <c r="AJ25" s="6">
        <v>2</v>
      </c>
      <c r="AK25" s="6">
        <v>19.53</v>
      </c>
      <c r="AL25" s="428"/>
      <c r="AM25" s="29">
        <v>2.46</v>
      </c>
      <c r="AN25" s="424">
        <f t="shared" si="6"/>
        <v>32</v>
      </c>
      <c r="AO25" s="52">
        <v>137.33000000000001</v>
      </c>
      <c r="AP25" s="6">
        <v>4.07</v>
      </c>
      <c r="AQ25" s="6">
        <v>21.3</v>
      </c>
      <c r="AR25" s="52">
        <v>83</v>
      </c>
      <c r="AS25" s="391"/>
      <c r="AT25" s="922"/>
      <c r="AU25" s="50" t="s">
        <v>260</v>
      </c>
      <c r="AV25" s="29">
        <v>3.69</v>
      </c>
      <c r="AW25" s="424">
        <f t="shared" si="7"/>
        <v>34</v>
      </c>
      <c r="AX25" s="52">
        <v>341.24</v>
      </c>
      <c r="AY25" s="6">
        <v>3.16</v>
      </c>
      <c r="AZ25" s="6">
        <v>91</v>
      </c>
      <c r="BA25" s="428"/>
      <c r="BB25" s="29">
        <v>3.8</v>
      </c>
      <c r="BC25" s="424">
        <f t="shared" si="8"/>
        <v>27</v>
      </c>
      <c r="BD25" s="52">
        <v>234.57</v>
      </c>
      <c r="BE25" s="6">
        <v>3.9</v>
      </c>
      <c r="BF25" s="6">
        <v>19.52</v>
      </c>
      <c r="BG25" s="52">
        <v>93</v>
      </c>
      <c r="BH25" s="391"/>
      <c r="BI25" s="922"/>
      <c r="BJ25" s="50" t="s">
        <v>260</v>
      </c>
      <c r="BK25" s="29" t="s">
        <v>30</v>
      </c>
      <c r="BL25" s="424"/>
      <c r="BM25" s="52" t="s">
        <v>30</v>
      </c>
      <c r="BN25" s="6" t="s">
        <v>30</v>
      </c>
      <c r="BO25" s="6" t="s">
        <v>30</v>
      </c>
      <c r="BP25" s="52" t="s">
        <v>30</v>
      </c>
      <c r="BQ25" s="428"/>
      <c r="BR25" s="29">
        <v>6.39</v>
      </c>
      <c r="BS25" s="424">
        <f t="shared" si="10"/>
        <v>27</v>
      </c>
      <c r="BT25" s="52">
        <v>319.17</v>
      </c>
      <c r="BU25" s="6">
        <v>3.41</v>
      </c>
      <c r="BV25" s="6">
        <v>21.02</v>
      </c>
      <c r="BW25" s="52">
        <v>92</v>
      </c>
      <c r="BX25" s="428"/>
      <c r="BY25" s="922"/>
      <c r="BZ25" s="50" t="s">
        <v>260</v>
      </c>
      <c r="CA25" s="29">
        <v>6.12</v>
      </c>
      <c r="CB25" s="424">
        <f t="shared" si="11"/>
        <v>23</v>
      </c>
      <c r="CC25" s="52">
        <v>299.33</v>
      </c>
      <c r="CD25" s="6">
        <v>3.22</v>
      </c>
      <c r="CE25" s="6">
        <v>21.57</v>
      </c>
      <c r="CF25" s="52">
        <v>95.33</v>
      </c>
      <c r="CG25" s="428"/>
      <c r="CH25" s="29" t="s">
        <v>30</v>
      </c>
      <c r="CI25" s="424"/>
      <c r="CJ25" s="52" t="s">
        <v>30</v>
      </c>
      <c r="CK25" s="6" t="s">
        <v>30</v>
      </c>
      <c r="CL25" s="6" t="s">
        <v>30</v>
      </c>
      <c r="CM25" s="52" t="s">
        <v>30</v>
      </c>
      <c r="CN25" s="428"/>
      <c r="CO25" s="922"/>
      <c r="CP25" s="50" t="s">
        <v>260</v>
      </c>
      <c r="CQ25" s="29">
        <v>3.56</v>
      </c>
      <c r="CR25" s="424">
        <f t="shared" si="13"/>
        <v>31</v>
      </c>
      <c r="CS25" s="52">
        <v>320.33</v>
      </c>
      <c r="CT25" s="6">
        <v>3.24</v>
      </c>
      <c r="CU25" s="6">
        <v>19.27</v>
      </c>
      <c r="CV25" s="52">
        <v>90</v>
      </c>
      <c r="CW25" s="428"/>
      <c r="CX25" s="29">
        <v>6.17</v>
      </c>
      <c r="CY25" s="424">
        <f t="shared" si="14"/>
        <v>13</v>
      </c>
      <c r="CZ25" s="52">
        <v>338.67</v>
      </c>
      <c r="DA25" s="6">
        <v>3.29</v>
      </c>
      <c r="DB25" s="6">
        <v>21.4</v>
      </c>
      <c r="DC25" s="52">
        <v>108.33</v>
      </c>
      <c r="DD25" s="428"/>
      <c r="DE25" s="922"/>
      <c r="DF25" s="50" t="s">
        <v>260</v>
      </c>
      <c r="DG25" s="29">
        <v>4.78</v>
      </c>
      <c r="DH25" s="424">
        <f t="shared" si="15"/>
        <v>27</v>
      </c>
      <c r="DI25" s="52">
        <v>238.76</v>
      </c>
      <c r="DJ25" s="6">
        <v>7</v>
      </c>
      <c r="DK25" s="6">
        <v>2.2200000000000002</v>
      </c>
      <c r="DL25" s="428"/>
      <c r="DM25" s="29">
        <v>3.64</v>
      </c>
      <c r="DN25" s="424">
        <f t="shared" si="16"/>
        <v>27</v>
      </c>
      <c r="DO25" s="52">
        <v>221</v>
      </c>
      <c r="DP25" s="6">
        <v>22.5</v>
      </c>
      <c r="DQ25" s="6">
        <v>20.72</v>
      </c>
      <c r="DR25" s="52">
        <v>94.33</v>
      </c>
      <c r="DS25" s="428"/>
      <c r="DT25" s="922"/>
      <c r="DU25" s="50" t="s">
        <v>260</v>
      </c>
      <c r="DV25" s="29">
        <v>3.57</v>
      </c>
      <c r="DW25" s="424">
        <f t="shared" si="17"/>
        <v>33</v>
      </c>
      <c r="DX25" s="52">
        <v>349.33</v>
      </c>
      <c r="DY25" s="6">
        <v>3.97</v>
      </c>
      <c r="DZ25" s="6">
        <v>21.37</v>
      </c>
      <c r="EA25" s="52">
        <v>87.67</v>
      </c>
      <c r="EB25" s="428"/>
      <c r="EC25" s="391">
        <f t="shared" si="0"/>
        <v>4.1992857142857147</v>
      </c>
      <c r="ED25" s="427">
        <f t="shared" si="18"/>
        <v>38</v>
      </c>
    </row>
    <row r="26" spans="1:134" ht="12.75" customHeight="1" x14ac:dyDescent="0.25">
      <c r="A26" s="922"/>
      <c r="B26" s="423" t="s">
        <v>261</v>
      </c>
      <c r="C26" s="29" t="s">
        <v>30</v>
      </c>
      <c r="D26" s="424"/>
      <c r="E26" s="52" t="s">
        <v>30</v>
      </c>
      <c r="F26" s="6" t="s">
        <v>30</v>
      </c>
      <c r="G26" s="6" t="s">
        <v>30</v>
      </c>
      <c r="H26" s="428"/>
      <c r="I26" s="29" t="s">
        <v>30</v>
      </c>
      <c r="J26" s="424"/>
      <c r="K26" s="52" t="s">
        <v>30</v>
      </c>
      <c r="L26" s="6" t="s">
        <v>30</v>
      </c>
      <c r="M26" s="52" t="s">
        <v>30</v>
      </c>
      <c r="N26" s="428"/>
      <c r="O26" s="922"/>
      <c r="P26" s="50" t="s">
        <v>261</v>
      </c>
      <c r="Q26" s="29" t="s">
        <v>30</v>
      </c>
      <c r="R26" s="424"/>
      <c r="S26" s="52" t="s">
        <v>30</v>
      </c>
      <c r="T26" s="6" t="s">
        <v>30</v>
      </c>
      <c r="U26" s="6" t="s">
        <v>30</v>
      </c>
      <c r="V26" s="52" t="s">
        <v>30</v>
      </c>
      <c r="W26" s="428"/>
      <c r="X26" s="29" t="s">
        <v>30</v>
      </c>
      <c r="Y26" s="424"/>
      <c r="Z26" s="52" t="s">
        <v>30</v>
      </c>
      <c r="AA26" s="6" t="s">
        <v>30</v>
      </c>
      <c r="AB26" s="6" t="s">
        <v>30</v>
      </c>
      <c r="AC26" s="52" t="s">
        <v>30</v>
      </c>
      <c r="AD26" s="428"/>
      <c r="AE26" s="922"/>
      <c r="AF26" s="50" t="s">
        <v>261</v>
      </c>
      <c r="AG26" s="29">
        <v>2.84</v>
      </c>
      <c r="AH26" s="424">
        <f t="shared" si="5"/>
        <v>40</v>
      </c>
      <c r="AI26" s="52">
        <v>148</v>
      </c>
      <c r="AJ26" s="6">
        <v>2.2400000000000002</v>
      </c>
      <c r="AK26" s="6">
        <v>18.54</v>
      </c>
      <c r="AL26" s="428"/>
      <c r="AM26" s="29" t="s">
        <v>30</v>
      </c>
      <c r="AN26" s="424"/>
      <c r="AO26" s="52" t="s">
        <v>30</v>
      </c>
      <c r="AP26" s="6" t="s">
        <v>30</v>
      </c>
      <c r="AQ26" s="6" t="s">
        <v>30</v>
      </c>
      <c r="AR26" s="52" t="s">
        <v>30</v>
      </c>
      <c r="AS26" s="391"/>
      <c r="AT26" s="922"/>
      <c r="AU26" s="50" t="s">
        <v>261</v>
      </c>
      <c r="AV26" s="29" t="s">
        <v>30</v>
      </c>
      <c r="AW26" s="424"/>
      <c r="AX26" s="52" t="s">
        <v>30</v>
      </c>
      <c r="AY26" s="6" t="s">
        <v>30</v>
      </c>
      <c r="AZ26" s="6" t="s">
        <v>30</v>
      </c>
      <c r="BA26" s="428"/>
      <c r="BB26" s="29" t="s">
        <v>30</v>
      </c>
      <c r="BC26" s="424"/>
      <c r="BD26" s="52" t="s">
        <v>30</v>
      </c>
      <c r="BE26" s="6" t="s">
        <v>30</v>
      </c>
      <c r="BF26" s="6" t="s">
        <v>30</v>
      </c>
      <c r="BG26" s="52" t="s">
        <v>30</v>
      </c>
      <c r="BH26" s="391"/>
      <c r="BI26" s="922"/>
      <c r="BJ26" s="50" t="s">
        <v>261</v>
      </c>
      <c r="BK26" s="29" t="s">
        <v>30</v>
      </c>
      <c r="BL26" s="424"/>
      <c r="BM26" s="52" t="s">
        <v>30</v>
      </c>
      <c r="BN26" s="6" t="s">
        <v>30</v>
      </c>
      <c r="BO26" s="6" t="s">
        <v>30</v>
      </c>
      <c r="BP26" s="52" t="s">
        <v>30</v>
      </c>
      <c r="BQ26" s="428"/>
      <c r="BR26" s="29" t="s">
        <v>30</v>
      </c>
      <c r="BS26" s="424"/>
      <c r="BT26" s="52" t="s">
        <v>30</v>
      </c>
      <c r="BU26" s="6" t="s">
        <v>30</v>
      </c>
      <c r="BV26" s="6" t="s">
        <v>30</v>
      </c>
      <c r="BW26" s="52" t="s">
        <v>30</v>
      </c>
      <c r="BX26" s="428"/>
      <c r="BY26" s="922"/>
      <c r="BZ26" s="50" t="s">
        <v>261</v>
      </c>
      <c r="CA26" s="29" t="s">
        <v>30</v>
      </c>
      <c r="CB26" s="424"/>
      <c r="CC26" s="52" t="s">
        <v>30</v>
      </c>
      <c r="CD26" s="6" t="s">
        <v>30</v>
      </c>
      <c r="CE26" s="6" t="s">
        <v>30</v>
      </c>
      <c r="CF26" s="52" t="s">
        <v>30</v>
      </c>
      <c r="CG26" s="428"/>
      <c r="CH26" s="29" t="s">
        <v>30</v>
      </c>
      <c r="CI26" s="424"/>
      <c r="CJ26" s="52" t="s">
        <v>30</v>
      </c>
      <c r="CK26" s="6" t="s">
        <v>30</v>
      </c>
      <c r="CL26" s="6" t="s">
        <v>30</v>
      </c>
      <c r="CM26" s="52" t="s">
        <v>30</v>
      </c>
      <c r="CN26" s="428"/>
      <c r="CO26" s="922"/>
      <c r="CP26" s="50" t="s">
        <v>261</v>
      </c>
      <c r="CQ26" s="29" t="s">
        <v>30</v>
      </c>
      <c r="CR26" s="424"/>
      <c r="CS26" s="52" t="s">
        <v>30</v>
      </c>
      <c r="CT26" s="6" t="s">
        <v>30</v>
      </c>
      <c r="CU26" s="6" t="s">
        <v>30</v>
      </c>
      <c r="CV26" s="52" t="s">
        <v>30</v>
      </c>
      <c r="CW26" s="428"/>
      <c r="CX26" s="29" t="s">
        <v>30</v>
      </c>
      <c r="CY26" s="424"/>
      <c r="CZ26" s="52" t="s">
        <v>30</v>
      </c>
      <c r="DA26" s="6" t="s">
        <v>30</v>
      </c>
      <c r="DB26" s="6" t="s">
        <v>30</v>
      </c>
      <c r="DC26" s="52" t="s">
        <v>30</v>
      </c>
      <c r="DD26" s="428"/>
      <c r="DE26" s="922"/>
      <c r="DF26" s="50" t="s">
        <v>261</v>
      </c>
      <c r="DG26" s="29" t="s">
        <v>30</v>
      </c>
      <c r="DH26" s="424"/>
      <c r="DI26" s="52" t="s">
        <v>30</v>
      </c>
      <c r="DJ26" s="6" t="s">
        <v>30</v>
      </c>
      <c r="DK26" s="6" t="s">
        <v>30</v>
      </c>
      <c r="DL26" s="428"/>
      <c r="DM26" s="29" t="s">
        <v>30</v>
      </c>
      <c r="DN26" s="424"/>
      <c r="DO26" s="52" t="s">
        <v>30</v>
      </c>
      <c r="DP26" s="6" t="s">
        <v>30</v>
      </c>
      <c r="DQ26" s="6" t="s">
        <v>30</v>
      </c>
      <c r="DR26" s="52" t="s">
        <v>30</v>
      </c>
      <c r="DS26" s="428"/>
      <c r="DT26" s="922"/>
      <c r="DU26" s="50" t="s">
        <v>261</v>
      </c>
      <c r="DV26" s="29" t="s">
        <v>30</v>
      </c>
      <c r="DW26" s="424"/>
      <c r="DX26" s="52" t="s">
        <v>30</v>
      </c>
      <c r="DY26" s="6" t="s">
        <v>30</v>
      </c>
      <c r="DZ26" s="6" t="s">
        <v>30</v>
      </c>
      <c r="EA26" s="52" t="s">
        <v>30</v>
      </c>
      <c r="EB26" s="428"/>
      <c r="EC26" s="391">
        <f t="shared" si="0"/>
        <v>2.84</v>
      </c>
      <c r="ED26" s="427">
        <f t="shared" si="18"/>
        <v>44</v>
      </c>
    </row>
    <row r="27" spans="1:134" ht="12.75" customHeight="1" x14ac:dyDescent="0.25">
      <c r="A27" s="922"/>
      <c r="B27" s="423" t="s">
        <v>262</v>
      </c>
      <c r="C27" s="29">
        <v>4.51</v>
      </c>
      <c r="D27" s="424">
        <f t="shared" si="1"/>
        <v>32</v>
      </c>
      <c r="E27" s="52">
        <v>247.33</v>
      </c>
      <c r="F27" s="6">
        <v>2.14</v>
      </c>
      <c r="G27" s="6">
        <v>17.399999999999999</v>
      </c>
      <c r="H27" s="428"/>
      <c r="I27" s="29" t="s">
        <v>30</v>
      </c>
      <c r="J27" s="424"/>
      <c r="K27" s="52" t="s">
        <v>30</v>
      </c>
      <c r="L27" s="6" t="s">
        <v>30</v>
      </c>
      <c r="M27" s="52" t="s">
        <v>30</v>
      </c>
      <c r="N27" s="428"/>
      <c r="O27" s="922"/>
      <c r="P27" s="50" t="s">
        <v>262</v>
      </c>
      <c r="Q27" s="29">
        <v>3.36</v>
      </c>
      <c r="R27" s="424">
        <f t="shared" si="3"/>
        <v>34</v>
      </c>
      <c r="S27" s="52">
        <v>223.67</v>
      </c>
      <c r="T27" s="6">
        <v>3.76</v>
      </c>
      <c r="U27" s="6">
        <v>22</v>
      </c>
      <c r="V27" s="52">
        <v>84.33</v>
      </c>
      <c r="W27" s="428"/>
      <c r="X27" s="29">
        <v>3.28</v>
      </c>
      <c r="Y27" s="424">
        <f t="shared" si="4"/>
        <v>32</v>
      </c>
      <c r="Z27" s="52">
        <v>223</v>
      </c>
      <c r="AA27" s="6">
        <v>4.5</v>
      </c>
      <c r="AB27" s="6">
        <v>26.4</v>
      </c>
      <c r="AC27" s="52">
        <v>93</v>
      </c>
      <c r="AD27" s="428"/>
      <c r="AE27" s="922"/>
      <c r="AF27" s="50" t="s">
        <v>262</v>
      </c>
      <c r="AG27" s="29">
        <v>2.6</v>
      </c>
      <c r="AH27" s="424">
        <f t="shared" si="5"/>
        <v>42</v>
      </c>
      <c r="AI27" s="52">
        <v>135</v>
      </c>
      <c r="AJ27" s="6">
        <v>2.02</v>
      </c>
      <c r="AK27" s="6">
        <v>12.77</v>
      </c>
      <c r="AL27" s="428"/>
      <c r="AM27" s="29" t="s">
        <v>30</v>
      </c>
      <c r="AN27" s="424"/>
      <c r="AO27" s="52" t="s">
        <v>30</v>
      </c>
      <c r="AP27" s="6" t="s">
        <v>30</v>
      </c>
      <c r="AQ27" s="6" t="s">
        <v>30</v>
      </c>
      <c r="AR27" s="52" t="s">
        <v>30</v>
      </c>
      <c r="AS27" s="391"/>
      <c r="AT27" s="922"/>
      <c r="AU27" s="50" t="s">
        <v>262</v>
      </c>
      <c r="AV27" s="29" t="s">
        <v>30</v>
      </c>
      <c r="AW27" s="424"/>
      <c r="AX27" s="52" t="s">
        <v>30</v>
      </c>
      <c r="AY27" s="6" t="s">
        <v>30</v>
      </c>
      <c r="AZ27" s="6" t="s">
        <v>30</v>
      </c>
      <c r="BA27" s="428"/>
      <c r="BB27" s="29">
        <v>3.36</v>
      </c>
      <c r="BC27" s="424">
        <f t="shared" si="8"/>
        <v>32</v>
      </c>
      <c r="BD27" s="52">
        <v>220.97</v>
      </c>
      <c r="BE27" s="6">
        <v>3.69</v>
      </c>
      <c r="BF27" s="6">
        <v>18.649999999999999</v>
      </c>
      <c r="BG27" s="52">
        <v>94</v>
      </c>
      <c r="BH27" s="391"/>
      <c r="BI27" s="922"/>
      <c r="BJ27" s="50" t="s">
        <v>262</v>
      </c>
      <c r="BK27" s="29">
        <v>5.09</v>
      </c>
      <c r="BL27" s="424">
        <f t="shared" si="9"/>
        <v>32</v>
      </c>
      <c r="BM27" s="52">
        <v>264</v>
      </c>
      <c r="BN27" s="6">
        <v>3.5</v>
      </c>
      <c r="BO27" s="6">
        <v>27.18</v>
      </c>
      <c r="BP27" s="52">
        <v>80.33</v>
      </c>
      <c r="BQ27" s="428"/>
      <c r="BR27" s="29">
        <v>6.07</v>
      </c>
      <c r="BS27" s="424">
        <f t="shared" si="10"/>
        <v>32</v>
      </c>
      <c r="BT27" s="52">
        <v>333.17</v>
      </c>
      <c r="BU27" s="6">
        <v>2.97</v>
      </c>
      <c r="BV27" s="6">
        <v>25.5</v>
      </c>
      <c r="BW27" s="52">
        <v>91</v>
      </c>
      <c r="BX27" s="428"/>
      <c r="BY27" s="922"/>
      <c r="BZ27" s="50" t="s">
        <v>262</v>
      </c>
      <c r="CA27" s="29" t="s">
        <v>30</v>
      </c>
      <c r="CB27" s="424"/>
      <c r="CC27" s="52" t="s">
        <v>30</v>
      </c>
      <c r="CD27" s="6" t="s">
        <v>30</v>
      </c>
      <c r="CE27" s="6" t="s">
        <v>30</v>
      </c>
      <c r="CF27" s="52" t="s">
        <v>30</v>
      </c>
      <c r="CG27" s="428"/>
      <c r="CH27" s="29" t="s">
        <v>30</v>
      </c>
      <c r="CI27" s="424"/>
      <c r="CJ27" s="52" t="s">
        <v>30</v>
      </c>
      <c r="CK27" s="6" t="s">
        <v>30</v>
      </c>
      <c r="CL27" s="6" t="s">
        <v>30</v>
      </c>
      <c r="CM27" s="52" t="s">
        <v>30</v>
      </c>
      <c r="CN27" s="428"/>
      <c r="CO27" s="922"/>
      <c r="CP27" s="50" t="s">
        <v>262</v>
      </c>
      <c r="CQ27" s="29">
        <v>3.41</v>
      </c>
      <c r="CR27" s="424">
        <f t="shared" si="13"/>
        <v>33</v>
      </c>
      <c r="CS27" s="52">
        <v>321.67</v>
      </c>
      <c r="CT27" s="6">
        <v>3.05</v>
      </c>
      <c r="CU27" s="6">
        <v>29.47</v>
      </c>
      <c r="CV27" s="52">
        <v>81</v>
      </c>
      <c r="CW27" s="428"/>
      <c r="CX27" s="29">
        <v>5.82</v>
      </c>
      <c r="CY27" s="424">
        <f t="shared" si="14"/>
        <v>20</v>
      </c>
      <c r="CZ27" s="52">
        <v>361</v>
      </c>
      <c r="DA27" s="6">
        <v>4.34</v>
      </c>
      <c r="DB27" s="6">
        <v>15.83</v>
      </c>
      <c r="DC27" s="52">
        <v>110.67</v>
      </c>
      <c r="DD27" s="428"/>
      <c r="DE27" s="922"/>
      <c r="DF27" s="50" t="s">
        <v>262</v>
      </c>
      <c r="DG27" s="29">
        <v>4</v>
      </c>
      <c r="DH27" s="424">
        <f t="shared" si="15"/>
        <v>36</v>
      </c>
      <c r="DI27" s="52">
        <v>175.81</v>
      </c>
      <c r="DJ27" s="6">
        <v>1.9</v>
      </c>
      <c r="DK27" s="6">
        <v>2.27</v>
      </c>
      <c r="DL27" s="428"/>
      <c r="DM27" s="29">
        <v>4.74</v>
      </c>
      <c r="DN27" s="424">
        <f t="shared" si="16"/>
        <v>11</v>
      </c>
      <c r="DO27" s="52">
        <v>192.67</v>
      </c>
      <c r="DP27" s="6">
        <v>25.43</v>
      </c>
      <c r="DQ27" s="6">
        <v>20.53</v>
      </c>
      <c r="DR27" s="52">
        <v>105.33</v>
      </c>
      <c r="DS27" s="428"/>
      <c r="DT27" s="922"/>
      <c r="DU27" s="50" t="s">
        <v>262</v>
      </c>
      <c r="DV27" s="29" t="s">
        <v>30</v>
      </c>
      <c r="DW27" s="424"/>
      <c r="DX27" s="52" t="s">
        <v>30</v>
      </c>
      <c r="DY27" s="6" t="s">
        <v>30</v>
      </c>
      <c r="DZ27" s="6" t="s">
        <v>30</v>
      </c>
      <c r="EA27" s="52" t="s">
        <v>30</v>
      </c>
      <c r="EB27" s="428"/>
      <c r="EC27" s="391">
        <f t="shared" si="0"/>
        <v>4.2036363636363641</v>
      </c>
      <c r="ED27" s="427">
        <f t="shared" si="18"/>
        <v>37</v>
      </c>
    </row>
    <row r="28" spans="1:134" s="429" customFormat="1" ht="12.75" customHeight="1" x14ac:dyDescent="0.25">
      <c r="A28" s="923" t="s">
        <v>188</v>
      </c>
      <c r="B28" s="423" t="s">
        <v>13</v>
      </c>
      <c r="C28" s="29">
        <v>6.86</v>
      </c>
      <c r="D28" s="424">
        <f t="shared" si="1"/>
        <v>7</v>
      </c>
      <c r="E28" s="52">
        <v>306.33</v>
      </c>
      <c r="F28" s="6">
        <v>4.79</v>
      </c>
      <c r="G28" s="6">
        <v>19.329999999999998</v>
      </c>
      <c r="H28" s="425">
        <f>(C28-C5)/125*1000</f>
        <v>11.520000000000003</v>
      </c>
      <c r="I28" s="29">
        <v>5.26</v>
      </c>
      <c r="J28" s="424">
        <f t="shared" si="2"/>
        <v>8</v>
      </c>
      <c r="K28" s="52">
        <v>282.67</v>
      </c>
      <c r="L28" s="6">
        <v>4.25</v>
      </c>
      <c r="M28" s="52">
        <v>75.33</v>
      </c>
      <c r="N28" s="425">
        <f>(I28-I5)/70*1000</f>
        <v>12.71428571428571</v>
      </c>
      <c r="O28" s="923" t="s">
        <v>188</v>
      </c>
      <c r="P28" s="50" t="s">
        <v>13</v>
      </c>
      <c r="Q28" s="29">
        <v>5.8</v>
      </c>
      <c r="R28" s="424">
        <f t="shared" si="3"/>
        <v>1</v>
      </c>
      <c r="S28" s="52">
        <v>307.33</v>
      </c>
      <c r="T28" s="6">
        <v>7.1</v>
      </c>
      <c r="U28" s="6">
        <v>27.2</v>
      </c>
      <c r="V28" s="52">
        <v>87.33</v>
      </c>
      <c r="W28" s="425">
        <f>(Q28-Q5)/110*1000</f>
        <v>9.9999999999999964</v>
      </c>
      <c r="X28" s="29">
        <v>4.6900000000000004</v>
      </c>
      <c r="Y28" s="424">
        <f t="shared" si="4"/>
        <v>8</v>
      </c>
      <c r="Z28" s="52">
        <v>246.33</v>
      </c>
      <c r="AA28" s="6">
        <v>4.67</v>
      </c>
      <c r="AB28" s="6">
        <v>21.17</v>
      </c>
      <c r="AC28" s="52">
        <v>93</v>
      </c>
      <c r="AD28" s="425">
        <f>(X28-X5)/120*1000</f>
        <v>12.000000000000004</v>
      </c>
      <c r="AE28" s="923" t="s">
        <v>188</v>
      </c>
      <c r="AF28" s="50" t="s">
        <v>13</v>
      </c>
      <c r="AG28" s="29">
        <v>4.91</v>
      </c>
      <c r="AH28" s="424">
        <f t="shared" si="5"/>
        <v>15</v>
      </c>
      <c r="AI28" s="52">
        <v>186</v>
      </c>
      <c r="AJ28" s="6">
        <v>3.24</v>
      </c>
      <c r="AK28" s="6">
        <v>20.059999999999999</v>
      </c>
      <c r="AL28" s="425">
        <f>(AG28-AG5)/150*1000</f>
        <v>-0.1333333333333305</v>
      </c>
      <c r="AM28" s="29">
        <v>3.63</v>
      </c>
      <c r="AN28" s="424">
        <f t="shared" si="6"/>
        <v>11</v>
      </c>
      <c r="AO28" s="52">
        <v>141.66999999999999</v>
      </c>
      <c r="AP28" s="6">
        <v>4.47</v>
      </c>
      <c r="AQ28" s="6">
        <v>28.33</v>
      </c>
      <c r="AR28" s="52">
        <v>73</v>
      </c>
      <c r="AS28" s="426">
        <f>(AM28-AM5)/110*1000</f>
        <v>-0.72727272727272785</v>
      </c>
      <c r="AT28" s="923" t="s">
        <v>188</v>
      </c>
      <c r="AU28" s="50" t="s">
        <v>13</v>
      </c>
      <c r="AV28" s="29">
        <v>4.6100000000000003</v>
      </c>
      <c r="AW28" s="424">
        <f t="shared" si="7"/>
        <v>6</v>
      </c>
      <c r="AX28" s="52">
        <v>416.15</v>
      </c>
      <c r="AY28" s="6">
        <v>3.61</v>
      </c>
      <c r="AZ28" s="6">
        <v>104.57</v>
      </c>
      <c r="BA28" s="425">
        <f>(AV28-AV5)/120*1000</f>
        <v>2.7500000000000009</v>
      </c>
      <c r="BB28" s="29">
        <v>2.86</v>
      </c>
      <c r="BC28" s="424">
        <f t="shared" si="8"/>
        <v>35</v>
      </c>
      <c r="BD28" s="52">
        <v>222.2</v>
      </c>
      <c r="BE28" s="6">
        <v>3.59</v>
      </c>
      <c r="BF28" s="6">
        <v>20.64</v>
      </c>
      <c r="BG28" s="52">
        <v>100</v>
      </c>
      <c r="BH28" s="426">
        <f>(BB28-BB5)/100*1000</f>
        <v>3.5999999999999988</v>
      </c>
      <c r="BI28" s="923" t="s">
        <v>188</v>
      </c>
      <c r="BJ28" s="50" t="s">
        <v>13</v>
      </c>
      <c r="BK28" s="29">
        <v>8.31</v>
      </c>
      <c r="BL28" s="424">
        <f t="shared" si="9"/>
        <v>2</v>
      </c>
      <c r="BM28" s="52">
        <v>228.33</v>
      </c>
      <c r="BN28" s="6">
        <v>6.66</v>
      </c>
      <c r="BO28" s="6">
        <v>25.64</v>
      </c>
      <c r="BP28" s="52">
        <v>89.67</v>
      </c>
      <c r="BQ28" s="425">
        <f>(BK28-BK5)/110*1000</f>
        <v>11.000000000000009</v>
      </c>
      <c r="BR28" s="29">
        <v>7.32</v>
      </c>
      <c r="BS28" s="424">
        <f t="shared" si="10"/>
        <v>10</v>
      </c>
      <c r="BT28" s="52">
        <v>363.17</v>
      </c>
      <c r="BU28" s="6">
        <v>4.63</v>
      </c>
      <c r="BV28" s="6">
        <v>26.55</v>
      </c>
      <c r="BW28" s="52">
        <v>102</v>
      </c>
      <c r="BX28" s="425">
        <f>(BR28-BR5)/100*1000</f>
        <v>13.200000000000003</v>
      </c>
      <c r="BY28" s="923" t="s">
        <v>188</v>
      </c>
      <c r="BZ28" s="50" t="s">
        <v>13</v>
      </c>
      <c r="CA28" s="29">
        <v>6.7</v>
      </c>
      <c r="CB28" s="424">
        <f t="shared" si="11"/>
        <v>13</v>
      </c>
      <c r="CC28" s="52">
        <v>315.33</v>
      </c>
      <c r="CD28" s="6">
        <v>5.04</v>
      </c>
      <c r="CE28" s="6">
        <v>26.14</v>
      </c>
      <c r="CF28" s="52">
        <v>98.33</v>
      </c>
      <c r="CG28" s="425">
        <f>(CA28-CA5)/105*1000</f>
        <v>0.66666666666666941</v>
      </c>
      <c r="CH28" s="26">
        <v>4.84</v>
      </c>
      <c r="CI28" s="424">
        <f t="shared" si="12"/>
        <v>2</v>
      </c>
      <c r="CJ28" s="52">
        <v>321.67</v>
      </c>
      <c r="CK28" s="6">
        <v>3.36</v>
      </c>
      <c r="CL28" s="6">
        <v>26.38</v>
      </c>
      <c r="CM28" s="52">
        <v>92</v>
      </c>
      <c r="CN28" s="425">
        <f>(CH28-CH5)/110*1000</f>
        <v>16.90909090909091</v>
      </c>
      <c r="CO28" s="923" t="s">
        <v>188</v>
      </c>
      <c r="CP28" s="50" t="s">
        <v>13</v>
      </c>
      <c r="CQ28" s="29">
        <v>4.96</v>
      </c>
      <c r="CR28" s="424">
        <f t="shared" si="13"/>
        <v>4</v>
      </c>
      <c r="CS28" s="52">
        <v>338.67</v>
      </c>
      <c r="CT28" s="6">
        <v>3.98</v>
      </c>
      <c r="CU28" s="6">
        <v>25.67</v>
      </c>
      <c r="CV28" s="52">
        <v>89</v>
      </c>
      <c r="CW28" s="425">
        <f>(CQ28-CQ5)/65*1000</f>
        <v>16.923076923076927</v>
      </c>
      <c r="CX28" s="29">
        <v>6.51</v>
      </c>
      <c r="CY28" s="424">
        <f t="shared" si="14"/>
        <v>8</v>
      </c>
      <c r="CZ28" s="52">
        <v>374.33</v>
      </c>
      <c r="DA28" s="6">
        <v>5.2</v>
      </c>
      <c r="DB28" s="6">
        <v>23.97</v>
      </c>
      <c r="DC28" s="52">
        <v>112.33</v>
      </c>
      <c r="DD28" s="425">
        <f>(CX28-CX5)/62.5*1000</f>
        <v>9.1199999999999903</v>
      </c>
      <c r="DE28" s="923" t="s">
        <v>188</v>
      </c>
      <c r="DF28" s="50" t="s">
        <v>13</v>
      </c>
      <c r="DG28" s="29">
        <v>6.6</v>
      </c>
      <c r="DH28" s="424">
        <f t="shared" si="15"/>
        <v>4</v>
      </c>
      <c r="DI28" s="52">
        <v>359</v>
      </c>
      <c r="DJ28" s="6">
        <v>8.76</v>
      </c>
      <c r="DK28" s="6">
        <v>3.29</v>
      </c>
      <c r="DL28" s="425">
        <f>(DG28-DG5)/100*1000</f>
        <v>16.7</v>
      </c>
      <c r="DM28" s="29">
        <v>5.18</v>
      </c>
      <c r="DN28" s="424">
        <f t="shared" si="16"/>
        <v>5</v>
      </c>
      <c r="DO28" s="52">
        <v>169</v>
      </c>
      <c r="DP28" s="6">
        <v>38.130000000000003</v>
      </c>
      <c r="DQ28" s="6">
        <v>28.93</v>
      </c>
      <c r="DR28" s="52">
        <v>102</v>
      </c>
      <c r="DS28" s="425">
        <f>(DM28-DM5)/110*1000</f>
        <v>-0.90909090909091395</v>
      </c>
      <c r="DT28" s="923" t="s">
        <v>188</v>
      </c>
      <c r="DU28" s="50" t="s">
        <v>13</v>
      </c>
      <c r="DV28" s="29">
        <v>5.05</v>
      </c>
      <c r="DW28" s="424">
        <f t="shared" si="17"/>
        <v>16</v>
      </c>
      <c r="DX28" s="52">
        <v>343</v>
      </c>
      <c r="DY28" s="6">
        <v>6.5</v>
      </c>
      <c r="DZ28" s="6">
        <v>25.97</v>
      </c>
      <c r="EA28" s="52">
        <v>91.67</v>
      </c>
      <c r="EB28" s="425">
        <f>(DV28-DV5)/110*1000</f>
        <v>-4.9090909090909101</v>
      </c>
      <c r="EC28" s="391">
        <f t="shared" si="0"/>
        <v>5.5649999999999995</v>
      </c>
      <c r="ED28" s="427">
        <f t="shared" si="18"/>
        <v>8</v>
      </c>
    </row>
    <row r="29" spans="1:134" s="429" customFormat="1" ht="12.75" customHeight="1" x14ac:dyDescent="0.25">
      <c r="A29" s="923"/>
      <c r="B29" s="423" t="s">
        <v>14</v>
      </c>
      <c r="C29" s="29">
        <v>7.42</v>
      </c>
      <c r="D29" s="424">
        <f t="shared" si="1"/>
        <v>1</v>
      </c>
      <c r="E29" s="52">
        <v>292.33</v>
      </c>
      <c r="F29" s="6">
        <v>5.46</v>
      </c>
      <c r="G29" s="6">
        <v>20.27</v>
      </c>
      <c r="H29" s="425">
        <f t="shared" ref="H29:H50" si="19">(C29-C6)/125*1000</f>
        <v>19.519999999999996</v>
      </c>
      <c r="I29" s="29">
        <v>5.2</v>
      </c>
      <c r="J29" s="424">
        <f t="shared" si="2"/>
        <v>10</v>
      </c>
      <c r="K29" s="52">
        <v>351</v>
      </c>
      <c r="L29" s="6">
        <v>3.11</v>
      </c>
      <c r="M29" s="52">
        <v>79</v>
      </c>
      <c r="N29" s="425">
        <f t="shared" ref="N29:N48" si="20">(I29-I6)/70*1000</f>
        <v>15.428571428571431</v>
      </c>
      <c r="O29" s="923"/>
      <c r="P29" s="50" t="s">
        <v>14</v>
      </c>
      <c r="Q29" s="29">
        <v>5.5</v>
      </c>
      <c r="R29" s="424">
        <f t="shared" si="3"/>
        <v>3</v>
      </c>
      <c r="S29" s="52">
        <v>272</v>
      </c>
      <c r="T29" s="6">
        <v>6.26</v>
      </c>
      <c r="U29" s="6">
        <v>26.27</v>
      </c>
      <c r="V29" s="52">
        <v>91</v>
      </c>
      <c r="W29" s="425">
        <f t="shared" ref="W29:W50" si="21">(Q29-Q6)/110*1000</f>
        <v>9.454545454545455</v>
      </c>
      <c r="X29" s="29">
        <v>4.76</v>
      </c>
      <c r="Y29" s="424">
        <f t="shared" si="4"/>
        <v>5</v>
      </c>
      <c r="Z29" s="52">
        <v>256</v>
      </c>
      <c r="AA29" s="6">
        <v>4.57</v>
      </c>
      <c r="AB29" s="6">
        <v>29.67</v>
      </c>
      <c r="AC29" s="52">
        <v>92</v>
      </c>
      <c r="AD29" s="425">
        <f t="shared" ref="AD29:AD50" si="22">(X29-X6)/120*1000</f>
        <v>7.1666666666666661</v>
      </c>
      <c r="AE29" s="923"/>
      <c r="AF29" s="50" t="s">
        <v>14</v>
      </c>
      <c r="AG29" s="29">
        <v>4.4000000000000004</v>
      </c>
      <c r="AH29" s="424">
        <f t="shared" si="5"/>
        <v>23</v>
      </c>
      <c r="AI29" s="52">
        <v>240.67</v>
      </c>
      <c r="AJ29" s="6">
        <v>2.56</v>
      </c>
      <c r="AK29" s="6">
        <v>19.559999999999999</v>
      </c>
      <c r="AL29" s="425">
        <f t="shared" ref="AL29:AL50" si="23">(AG29-AG6)/150*1000</f>
        <v>-0.1333333333333305</v>
      </c>
      <c r="AM29" s="29">
        <v>3.27</v>
      </c>
      <c r="AN29" s="424">
        <f t="shared" si="6"/>
        <v>21</v>
      </c>
      <c r="AO29" s="52">
        <v>141.66999999999999</v>
      </c>
      <c r="AP29" s="6">
        <v>4.2300000000000004</v>
      </c>
      <c r="AQ29" s="6">
        <v>25.03</v>
      </c>
      <c r="AR29" s="52">
        <v>73.67</v>
      </c>
      <c r="AS29" s="426">
        <f t="shared" ref="AS29:AS48" si="24">(AM29-AM6)/110*1000</f>
        <v>5.3636363636363624</v>
      </c>
      <c r="AT29" s="923"/>
      <c r="AU29" s="50" t="s">
        <v>14</v>
      </c>
      <c r="AV29" s="29">
        <v>4.8899999999999997</v>
      </c>
      <c r="AW29" s="424">
        <f t="shared" si="7"/>
        <v>4</v>
      </c>
      <c r="AX29" s="52">
        <v>438.48</v>
      </c>
      <c r="AY29" s="6">
        <v>3.39</v>
      </c>
      <c r="AZ29" s="6">
        <v>120.35</v>
      </c>
      <c r="BA29" s="425">
        <f t="shared" ref="BA29:BA48" si="25">(AV29-AV6)/120*1000</f>
        <v>3.4166666666666603</v>
      </c>
      <c r="BB29" s="29">
        <v>5.72</v>
      </c>
      <c r="BC29" s="424">
        <f t="shared" si="8"/>
        <v>2</v>
      </c>
      <c r="BD29" s="52">
        <v>314.3</v>
      </c>
      <c r="BE29" s="6">
        <v>7.4</v>
      </c>
      <c r="BF29" s="6">
        <v>26.64</v>
      </c>
      <c r="BG29" s="52">
        <v>95.33</v>
      </c>
      <c r="BH29" s="426">
        <f t="shared" ref="BH29:BH50" si="26">(BB29-BB6)/100*1000</f>
        <v>2.6999999999999957</v>
      </c>
      <c r="BI29" s="923"/>
      <c r="BJ29" s="50" t="s">
        <v>14</v>
      </c>
      <c r="BK29" s="29">
        <v>9.1999999999999993</v>
      </c>
      <c r="BL29" s="424">
        <f t="shared" si="9"/>
        <v>1</v>
      </c>
      <c r="BM29" s="52">
        <v>230</v>
      </c>
      <c r="BN29" s="6">
        <v>7.54</v>
      </c>
      <c r="BO29" s="6">
        <v>27.8</v>
      </c>
      <c r="BP29" s="52">
        <v>88.67</v>
      </c>
      <c r="BQ29" s="425">
        <f t="shared" ref="BQ29:BQ50" si="27">(BK29-BK6)/110*1000</f>
        <v>14.999999999999996</v>
      </c>
      <c r="BR29" s="29">
        <v>8.09</v>
      </c>
      <c r="BS29" s="424">
        <f t="shared" si="10"/>
        <v>4</v>
      </c>
      <c r="BT29" s="52">
        <v>330.33</v>
      </c>
      <c r="BU29" s="6">
        <v>5.5</v>
      </c>
      <c r="BV29" s="6">
        <v>25.47</v>
      </c>
      <c r="BW29" s="52">
        <v>97.67</v>
      </c>
      <c r="BX29" s="425">
        <f t="shared" ref="BX29:BX50" si="28">(BR29-BR6)/100*1000</f>
        <v>11.600000000000001</v>
      </c>
      <c r="BY29" s="923"/>
      <c r="BZ29" s="50" t="s">
        <v>14</v>
      </c>
      <c r="CA29" s="29">
        <v>5.65</v>
      </c>
      <c r="CB29" s="424">
        <f t="shared" si="11"/>
        <v>29</v>
      </c>
      <c r="CC29" s="52">
        <v>312</v>
      </c>
      <c r="CD29" s="6">
        <v>5.42</v>
      </c>
      <c r="CE29" s="6">
        <v>27.08</v>
      </c>
      <c r="CF29" s="52">
        <v>97</v>
      </c>
      <c r="CG29" s="425">
        <f t="shared" ref="CG29:CG48" si="29">(CA29-CA6)/105*1000</f>
        <v>9.2380952380952444</v>
      </c>
      <c r="CH29" s="26">
        <v>4.62</v>
      </c>
      <c r="CI29" s="424">
        <f t="shared" si="12"/>
        <v>8</v>
      </c>
      <c r="CJ29" s="52">
        <v>311.67</v>
      </c>
      <c r="CK29" s="6">
        <v>3.39</v>
      </c>
      <c r="CL29" s="6">
        <v>26.39</v>
      </c>
      <c r="CM29" s="52">
        <v>97.67</v>
      </c>
      <c r="CN29" s="425">
        <f t="shared" ref="CN29:CN45" si="30">(CH29-CH6)/110*1000</f>
        <v>16.000000000000004</v>
      </c>
      <c r="CO29" s="923"/>
      <c r="CP29" s="50" t="s">
        <v>14</v>
      </c>
      <c r="CQ29" s="29">
        <v>4.8499999999999996</v>
      </c>
      <c r="CR29" s="424">
        <f t="shared" si="13"/>
        <v>6</v>
      </c>
      <c r="CS29" s="52">
        <v>312.33</v>
      </c>
      <c r="CT29" s="6">
        <v>5.03</v>
      </c>
      <c r="CU29" s="6">
        <v>27.4</v>
      </c>
      <c r="CV29" s="52">
        <v>91</v>
      </c>
      <c r="CW29" s="425">
        <f t="shared" ref="CW29:CW50" si="31">(CQ29-CQ6)/65*1000</f>
        <v>20.769230769230763</v>
      </c>
      <c r="CX29" s="29">
        <v>6.18</v>
      </c>
      <c r="CY29" s="424">
        <f t="shared" si="14"/>
        <v>12</v>
      </c>
      <c r="CZ29" s="52">
        <v>339</v>
      </c>
      <c r="DA29" s="6">
        <v>5.3</v>
      </c>
      <c r="DB29" s="6">
        <v>25</v>
      </c>
      <c r="DC29" s="52">
        <v>106.33</v>
      </c>
      <c r="DD29" s="425">
        <f t="shared" ref="DD29:DD50" si="32">(CX29-CX6)/62.5*1000</f>
        <v>9.5999999999999943</v>
      </c>
      <c r="DE29" s="923"/>
      <c r="DF29" s="50" t="s">
        <v>14</v>
      </c>
      <c r="DG29" s="29">
        <v>6.28</v>
      </c>
      <c r="DH29" s="424">
        <f t="shared" si="15"/>
        <v>17</v>
      </c>
      <c r="DI29" s="52">
        <v>299.99</v>
      </c>
      <c r="DJ29" s="6">
        <v>4.62</v>
      </c>
      <c r="DK29" s="6">
        <v>2.38</v>
      </c>
      <c r="DL29" s="425">
        <f t="shared" ref="DL29:DL50" si="33">(DG29-DG6)/100*1000</f>
        <v>17</v>
      </c>
      <c r="DM29" s="29">
        <v>5.38</v>
      </c>
      <c r="DN29" s="424">
        <f t="shared" si="16"/>
        <v>1</v>
      </c>
      <c r="DO29" s="52">
        <v>164.33</v>
      </c>
      <c r="DP29" s="6">
        <v>46.03</v>
      </c>
      <c r="DQ29" s="6">
        <v>27.62</v>
      </c>
      <c r="DR29" s="52">
        <v>97</v>
      </c>
      <c r="DS29" s="425">
        <f t="shared" ref="DS29:DS50" si="34">(DM29-DM6)/110*1000</f>
        <v>12.727272727272727</v>
      </c>
      <c r="DT29" s="923"/>
      <c r="DU29" s="50" t="s">
        <v>14</v>
      </c>
      <c r="DV29" s="29">
        <v>6.25</v>
      </c>
      <c r="DW29" s="424">
        <f t="shared" si="17"/>
        <v>6</v>
      </c>
      <c r="DX29" s="52">
        <v>329.67</v>
      </c>
      <c r="DY29" s="6">
        <v>10.37</v>
      </c>
      <c r="DZ29" s="6">
        <v>29.33</v>
      </c>
      <c r="EA29" s="52">
        <v>83.67</v>
      </c>
      <c r="EB29" s="425">
        <f t="shared" ref="EB29:EB48" si="35">(DV29-DV6)/110*1000</f>
        <v>12.181818181818182</v>
      </c>
      <c r="EC29" s="391">
        <f t="shared" si="0"/>
        <v>5.7131249999999998</v>
      </c>
      <c r="ED29" s="427">
        <f t="shared" si="18"/>
        <v>2</v>
      </c>
    </row>
    <row r="30" spans="1:134" s="429" customFormat="1" ht="12.75" customHeight="1" x14ac:dyDescent="0.25">
      <c r="A30" s="923"/>
      <c r="B30" s="423" t="s">
        <v>15</v>
      </c>
      <c r="C30" s="29">
        <v>7.04</v>
      </c>
      <c r="D30" s="424">
        <f t="shared" si="1"/>
        <v>5</v>
      </c>
      <c r="E30" s="52">
        <v>292</v>
      </c>
      <c r="F30" s="6">
        <v>4.83</v>
      </c>
      <c r="G30" s="6">
        <v>19.7</v>
      </c>
      <c r="H30" s="425">
        <f t="shared" si="19"/>
        <v>11.36</v>
      </c>
      <c r="I30" s="29">
        <v>5.65</v>
      </c>
      <c r="J30" s="424">
        <f t="shared" si="2"/>
        <v>3</v>
      </c>
      <c r="K30" s="52">
        <v>398.67</v>
      </c>
      <c r="L30" s="6">
        <v>4.78</v>
      </c>
      <c r="M30" s="52">
        <v>74</v>
      </c>
      <c r="N30" s="425">
        <f t="shared" si="20"/>
        <v>16.714285714285712</v>
      </c>
      <c r="O30" s="923"/>
      <c r="P30" s="50" t="s">
        <v>15</v>
      </c>
      <c r="Q30" s="29">
        <v>5.64</v>
      </c>
      <c r="R30" s="424">
        <f t="shared" si="3"/>
        <v>2</v>
      </c>
      <c r="S30" s="52">
        <v>284.67</v>
      </c>
      <c r="T30" s="6">
        <v>6.57</v>
      </c>
      <c r="U30" s="6">
        <v>27.07</v>
      </c>
      <c r="V30" s="52">
        <v>87</v>
      </c>
      <c r="W30" s="425">
        <f t="shared" si="21"/>
        <v>9.0909090909090899</v>
      </c>
      <c r="X30" s="29">
        <v>4.5599999999999996</v>
      </c>
      <c r="Y30" s="424">
        <f t="shared" si="4"/>
        <v>11</v>
      </c>
      <c r="Z30" s="52">
        <v>254.33</v>
      </c>
      <c r="AA30" s="6">
        <v>3.23</v>
      </c>
      <c r="AB30" s="6">
        <v>21.7</v>
      </c>
      <c r="AC30" s="52">
        <v>92</v>
      </c>
      <c r="AD30" s="425">
        <f t="shared" si="22"/>
        <v>10.499999999999998</v>
      </c>
      <c r="AE30" s="923"/>
      <c r="AF30" s="50" t="s">
        <v>15</v>
      </c>
      <c r="AG30" s="29">
        <v>5.93</v>
      </c>
      <c r="AH30" s="424">
        <f t="shared" si="5"/>
        <v>4</v>
      </c>
      <c r="AI30" s="52">
        <v>186</v>
      </c>
      <c r="AJ30" s="6">
        <v>2.86</v>
      </c>
      <c r="AK30" s="6">
        <v>26.07</v>
      </c>
      <c r="AL30" s="425">
        <f t="shared" si="23"/>
        <v>-0.59999999999999909</v>
      </c>
      <c r="AM30" s="29">
        <v>3.81</v>
      </c>
      <c r="AN30" s="424">
        <f t="shared" si="6"/>
        <v>6</v>
      </c>
      <c r="AO30" s="52">
        <v>147.66999999999999</v>
      </c>
      <c r="AP30" s="6">
        <v>4.7300000000000004</v>
      </c>
      <c r="AQ30" s="6">
        <v>26.37</v>
      </c>
      <c r="AR30" s="52">
        <v>79.33</v>
      </c>
      <c r="AS30" s="426">
        <f t="shared" si="24"/>
        <v>3.0909090909090895</v>
      </c>
      <c r="AT30" s="923"/>
      <c r="AU30" s="50" t="s">
        <v>15</v>
      </c>
      <c r="AV30" s="29">
        <v>4.6100000000000003</v>
      </c>
      <c r="AW30" s="424">
        <f t="shared" si="7"/>
        <v>6</v>
      </c>
      <c r="AX30" s="52">
        <v>414.12</v>
      </c>
      <c r="AY30" s="6">
        <v>3.45</v>
      </c>
      <c r="AZ30" s="6">
        <v>105.74</v>
      </c>
      <c r="BA30" s="425">
        <f t="shared" si="25"/>
        <v>4.166666666666667</v>
      </c>
      <c r="BB30" s="29">
        <v>5.9</v>
      </c>
      <c r="BC30" s="424">
        <f t="shared" si="8"/>
        <v>1</v>
      </c>
      <c r="BD30" s="52">
        <v>339.9</v>
      </c>
      <c r="BE30" s="6">
        <v>7.46</v>
      </c>
      <c r="BF30" s="6">
        <v>30.93</v>
      </c>
      <c r="BG30" s="52">
        <v>96.67</v>
      </c>
      <c r="BH30" s="426">
        <f t="shared" si="26"/>
        <v>4.300000000000006</v>
      </c>
      <c r="BI30" s="923"/>
      <c r="BJ30" s="50" t="s">
        <v>15</v>
      </c>
      <c r="BK30" s="29">
        <v>8</v>
      </c>
      <c r="BL30" s="424">
        <f t="shared" si="9"/>
        <v>5</v>
      </c>
      <c r="BM30" s="52">
        <v>239</v>
      </c>
      <c r="BN30" s="6">
        <v>5.88</v>
      </c>
      <c r="BO30" s="6">
        <v>27.91</v>
      </c>
      <c r="BP30" s="52">
        <v>84.67</v>
      </c>
      <c r="BQ30" s="425">
        <f t="shared" si="27"/>
        <v>8.4545454545454533</v>
      </c>
      <c r="BR30" s="29">
        <v>8.14</v>
      </c>
      <c r="BS30" s="424">
        <f t="shared" si="10"/>
        <v>2</v>
      </c>
      <c r="BT30" s="52">
        <v>328.33</v>
      </c>
      <c r="BU30" s="6">
        <v>5.04</v>
      </c>
      <c r="BV30" s="6">
        <v>27.15</v>
      </c>
      <c r="BW30" s="52">
        <v>99.67</v>
      </c>
      <c r="BX30" s="425">
        <f t="shared" si="28"/>
        <v>15.100000000000007</v>
      </c>
      <c r="BY30" s="923"/>
      <c r="BZ30" s="50" t="s">
        <v>15</v>
      </c>
      <c r="CA30" s="29">
        <v>6.68</v>
      </c>
      <c r="CB30" s="424">
        <f t="shared" si="11"/>
        <v>14</v>
      </c>
      <c r="CC30" s="52">
        <v>310</v>
      </c>
      <c r="CD30" s="6">
        <v>5.45</v>
      </c>
      <c r="CE30" s="6">
        <v>25.7</v>
      </c>
      <c r="CF30" s="52">
        <v>95.33</v>
      </c>
      <c r="CG30" s="425">
        <f t="shared" si="29"/>
        <v>3.6190476190476182</v>
      </c>
      <c r="CH30" s="26">
        <v>4.75</v>
      </c>
      <c r="CI30" s="424">
        <f t="shared" si="12"/>
        <v>3</v>
      </c>
      <c r="CJ30" s="52">
        <v>313.33</v>
      </c>
      <c r="CK30" s="6">
        <v>3.48</v>
      </c>
      <c r="CL30" s="6">
        <v>26.42</v>
      </c>
      <c r="CM30" s="52">
        <v>92.33</v>
      </c>
      <c r="CN30" s="425">
        <f t="shared" si="30"/>
        <v>16.636363636363637</v>
      </c>
      <c r="CO30" s="923"/>
      <c r="CP30" s="50" t="s">
        <v>15</v>
      </c>
      <c r="CQ30" s="29">
        <v>4.66</v>
      </c>
      <c r="CR30" s="424">
        <f t="shared" si="13"/>
        <v>10</v>
      </c>
      <c r="CS30" s="52">
        <v>320.33</v>
      </c>
      <c r="CT30" s="6">
        <v>4.18</v>
      </c>
      <c r="CU30" s="6">
        <v>28.4</v>
      </c>
      <c r="CV30" s="52">
        <v>102.33</v>
      </c>
      <c r="CW30" s="425">
        <f t="shared" si="31"/>
        <v>6.0000000000000089</v>
      </c>
      <c r="CX30" s="29">
        <v>6.56</v>
      </c>
      <c r="CY30" s="424">
        <f t="shared" si="14"/>
        <v>7</v>
      </c>
      <c r="CZ30" s="52">
        <v>317.33</v>
      </c>
      <c r="DA30" s="6">
        <v>4.28</v>
      </c>
      <c r="DB30" s="6">
        <v>24.53</v>
      </c>
      <c r="DC30" s="52">
        <v>100.33</v>
      </c>
      <c r="DD30" s="425">
        <f t="shared" si="32"/>
        <v>12.47999999999999</v>
      </c>
      <c r="DE30" s="923"/>
      <c r="DF30" s="50" t="s">
        <v>15</v>
      </c>
      <c r="DG30" s="29">
        <v>6.43</v>
      </c>
      <c r="DH30" s="424">
        <f t="shared" si="15"/>
        <v>12</v>
      </c>
      <c r="DI30" s="52">
        <v>357.37</v>
      </c>
      <c r="DJ30" s="6">
        <v>4.74</v>
      </c>
      <c r="DK30" s="6">
        <v>2.2999999999999998</v>
      </c>
      <c r="DL30" s="425">
        <f t="shared" si="33"/>
        <v>16.899999999999995</v>
      </c>
      <c r="DM30" s="29">
        <v>5.03</v>
      </c>
      <c r="DN30" s="424">
        <f t="shared" si="16"/>
        <v>9</v>
      </c>
      <c r="DO30" s="52">
        <v>191.67</v>
      </c>
      <c r="DP30" s="6">
        <v>39.83</v>
      </c>
      <c r="DQ30" s="6">
        <v>29.36</v>
      </c>
      <c r="DR30" s="52">
        <v>95.67</v>
      </c>
      <c r="DS30" s="425">
        <f t="shared" si="34"/>
        <v>4.636363636363642</v>
      </c>
      <c r="DT30" s="923"/>
      <c r="DU30" s="50" t="s">
        <v>15</v>
      </c>
      <c r="DV30" s="29">
        <v>8.08</v>
      </c>
      <c r="DW30" s="424">
        <f t="shared" si="17"/>
        <v>2</v>
      </c>
      <c r="DX30" s="52">
        <v>345.33</v>
      </c>
      <c r="DY30" s="6">
        <v>8.1300000000000008</v>
      </c>
      <c r="DZ30" s="6">
        <v>27.67</v>
      </c>
      <c r="EA30" s="52">
        <v>87.67</v>
      </c>
      <c r="EB30" s="425">
        <f t="shared" si="35"/>
        <v>8.9090909090909136</v>
      </c>
      <c r="EC30" s="391">
        <f t="shared" si="0"/>
        <v>5.8368750000000009</v>
      </c>
      <c r="ED30" s="427">
        <f t="shared" si="18"/>
        <v>1</v>
      </c>
    </row>
    <row r="31" spans="1:134" s="429" customFormat="1" ht="12.75" customHeight="1" x14ac:dyDescent="0.25">
      <c r="A31" s="923"/>
      <c r="B31" s="423" t="s">
        <v>16</v>
      </c>
      <c r="C31" s="29">
        <v>7.33</v>
      </c>
      <c r="D31" s="424">
        <f t="shared" si="1"/>
        <v>3</v>
      </c>
      <c r="E31" s="52">
        <v>274.67</v>
      </c>
      <c r="F31" s="6">
        <v>2.41</v>
      </c>
      <c r="G31" s="6">
        <v>17.5</v>
      </c>
      <c r="H31" s="425">
        <f t="shared" si="19"/>
        <v>20.240000000000002</v>
      </c>
      <c r="I31" s="29">
        <v>5.72</v>
      </c>
      <c r="J31" s="424">
        <f t="shared" si="2"/>
        <v>1</v>
      </c>
      <c r="K31" s="52">
        <v>387</v>
      </c>
      <c r="L31" s="6">
        <v>4.9800000000000004</v>
      </c>
      <c r="M31" s="52">
        <v>82</v>
      </c>
      <c r="N31" s="425">
        <f t="shared" si="20"/>
        <v>15.142857142857137</v>
      </c>
      <c r="O31" s="923"/>
      <c r="P31" s="50" t="s">
        <v>16</v>
      </c>
      <c r="Q31" s="29">
        <v>4.5</v>
      </c>
      <c r="R31" s="424">
        <f t="shared" si="3"/>
        <v>15</v>
      </c>
      <c r="S31" s="52">
        <v>243</v>
      </c>
      <c r="T31" s="6">
        <v>4.68</v>
      </c>
      <c r="U31" s="6">
        <v>23.87</v>
      </c>
      <c r="V31" s="52">
        <v>87.67</v>
      </c>
      <c r="W31" s="425">
        <f t="shared" si="21"/>
        <v>7.9090909090909109</v>
      </c>
      <c r="X31" s="29">
        <v>4.72</v>
      </c>
      <c r="Y31" s="424">
        <f t="shared" si="4"/>
        <v>6</v>
      </c>
      <c r="Z31" s="52">
        <v>273.67</v>
      </c>
      <c r="AA31" s="6">
        <v>4.2300000000000004</v>
      </c>
      <c r="AB31" s="6">
        <v>22.57</v>
      </c>
      <c r="AC31" s="52">
        <v>87</v>
      </c>
      <c r="AD31" s="425">
        <f t="shared" si="22"/>
        <v>11.58333333333333</v>
      </c>
      <c r="AE31" s="923"/>
      <c r="AF31" s="50" t="s">
        <v>16</v>
      </c>
      <c r="AG31" s="29">
        <v>3.22</v>
      </c>
      <c r="AH31" s="424">
        <f t="shared" si="5"/>
        <v>35</v>
      </c>
      <c r="AI31" s="52">
        <v>106.67</v>
      </c>
      <c r="AJ31" s="6">
        <v>3.16</v>
      </c>
      <c r="AK31" s="6">
        <v>22.22</v>
      </c>
      <c r="AL31" s="425">
        <f t="shared" si="23"/>
        <v>-0.99999999999999933</v>
      </c>
      <c r="AM31" s="29">
        <v>3.43</v>
      </c>
      <c r="AN31" s="424">
        <f t="shared" si="6"/>
        <v>16</v>
      </c>
      <c r="AO31" s="52">
        <v>160.33000000000001</v>
      </c>
      <c r="AP31" s="6">
        <v>3.77</v>
      </c>
      <c r="AQ31" s="6">
        <v>23.3</v>
      </c>
      <c r="AR31" s="52">
        <v>78.33</v>
      </c>
      <c r="AS31" s="426">
        <f t="shared" si="24"/>
        <v>0</v>
      </c>
      <c r="AT31" s="923"/>
      <c r="AU31" s="50" t="s">
        <v>16</v>
      </c>
      <c r="AV31" s="29">
        <v>4.97</v>
      </c>
      <c r="AW31" s="424">
        <f t="shared" si="7"/>
        <v>3</v>
      </c>
      <c r="AX31" s="52">
        <v>428.33</v>
      </c>
      <c r="AY31" s="6">
        <v>3.63</v>
      </c>
      <c r="AZ31" s="6">
        <v>105.95</v>
      </c>
      <c r="BA31" s="425">
        <f t="shared" si="25"/>
        <v>3.9999999999999956</v>
      </c>
      <c r="BB31" s="29">
        <v>4.95</v>
      </c>
      <c r="BC31" s="424">
        <f t="shared" si="8"/>
        <v>9</v>
      </c>
      <c r="BD31" s="52">
        <v>279.43</v>
      </c>
      <c r="BE31" s="6">
        <v>6.35</v>
      </c>
      <c r="BF31" s="6">
        <v>23.03</v>
      </c>
      <c r="BG31" s="52">
        <v>97</v>
      </c>
      <c r="BH31" s="426">
        <f t="shared" si="26"/>
        <v>2.8000000000000025</v>
      </c>
      <c r="BI31" s="923"/>
      <c r="BJ31" s="50" t="s">
        <v>16</v>
      </c>
      <c r="BK31" s="29">
        <v>8.2899999999999991</v>
      </c>
      <c r="BL31" s="424">
        <f t="shared" si="9"/>
        <v>3</v>
      </c>
      <c r="BM31" s="52">
        <v>230.33</v>
      </c>
      <c r="BN31" s="6">
        <v>6.51</v>
      </c>
      <c r="BO31" s="6">
        <v>23.79</v>
      </c>
      <c r="BP31" s="52">
        <v>86.67</v>
      </c>
      <c r="BQ31" s="425">
        <f t="shared" si="27"/>
        <v>10.272727272727263</v>
      </c>
      <c r="BR31" s="29">
        <v>7.98</v>
      </c>
      <c r="BS31" s="424">
        <f t="shared" si="10"/>
        <v>5</v>
      </c>
      <c r="BT31" s="52">
        <v>332.67</v>
      </c>
      <c r="BU31" s="6">
        <v>5.07</v>
      </c>
      <c r="BV31" s="6">
        <v>25.04</v>
      </c>
      <c r="BW31" s="52">
        <v>98.33</v>
      </c>
      <c r="BX31" s="425">
        <f t="shared" si="28"/>
        <v>13.700000000000001</v>
      </c>
      <c r="BY31" s="923"/>
      <c r="BZ31" s="50" t="s">
        <v>16</v>
      </c>
      <c r="CA31" s="29">
        <v>6.83</v>
      </c>
      <c r="CB31" s="424">
        <f t="shared" si="11"/>
        <v>11</v>
      </c>
      <c r="CC31" s="52">
        <v>322.67</v>
      </c>
      <c r="CD31" s="6">
        <v>5.39</v>
      </c>
      <c r="CE31" s="6">
        <v>24.23</v>
      </c>
      <c r="CF31" s="52">
        <v>96</v>
      </c>
      <c r="CG31" s="425">
        <f t="shared" si="29"/>
        <v>4.9523809523809561</v>
      </c>
      <c r="CH31" s="26">
        <v>4.42</v>
      </c>
      <c r="CI31" s="424">
        <f t="shared" si="12"/>
        <v>10</v>
      </c>
      <c r="CJ31" s="52">
        <v>302</v>
      </c>
      <c r="CK31" s="6">
        <v>3.48</v>
      </c>
      <c r="CL31" s="6">
        <v>26.42</v>
      </c>
      <c r="CM31" s="52">
        <v>90</v>
      </c>
      <c r="CN31" s="425">
        <f t="shared" si="30"/>
        <v>16.727272727272727</v>
      </c>
      <c r="CO31" s="923"/>
      <c r="CP31" s="50" t="s">
        <v>16</v>
      </c>
      <c r="CQ31" s="29">
        <v>4.68</v>
      </c>
      <c r="CR31" s="424">
        <f t="shared" si="13"/>
        <v>9</v>
      </c>
      <c r="CS31" s="52">
        <v>340</v>
      </c>
      <c r="CT31" s="6">
        <v>5.24</v>
      </c>
      <c r="CU31" s="6">
        <v>24.4</v>
      </c>
      <c r="CV31" s="52">
        <v>89.33</v>
      </c>
      <c r="CW31" s="425">
        <f t="shared" si="31"/>
        <v>10.307692307692307</v>
      </c>
      <c r="CX31" s="29">
        <v>6.98</v>
      </c>
      <c r="CY31" s="424">
        <f t="shared" si="14"/>
        <v>1</v>
      </c>
      <c r="CZ31" s="52">
        <v>328.67</v>
      </c>
      <c r="DA31" s="6">
        <v>5.51</v>
      </c>
      <c r="DB31" s="6">
        <v>24</v>
      </c>
      <c r="DC31" s="52">
        <v>102</v>
      </c>
      <c r="DD31" s="425">
        <f t="shared" si="32"/>
        <v>4</v>
      </c>
      <c r="DE31" s="923"/>
      <c r="DF31" s="50" t="s">
        <v>16</v>
      </c>
      <c r="DG31" s="29">
        <v>6.47</v>
      </c>
      <c r="DH31" s="424">
        <f t="shared" si="15"/>
        <v>9</v>
      </c>
      <c r="DI31" s="52">
        <v>325</v>
      </c>
      <c r="DJ31" s="6">
        <v>7.82</v>
      </c>
      <c r="DK31" s="6">
        <v>2.44</v>
      </c>
      <c r="DL31" s="425">
        <f t="shared" si="33"/>
        <v>16.7</v>
      </c>
      <c r="DM31" s="29">
        <v>5.18</v>
      </c>
      <c r="DN31" s="424">
        <f t="shared" si="16"/>
        <v>5</v>
      </c>
      <c r="DO31" s="52">
        <v>156</v>
      </c>
      <c r="DP31" s="6">
        <v>48.97</v>
      </c>
      <c r="DQ31" s="6">
        <v>26.2</v>
      </c>
      <c r="DR31" s="52">
        <v>97</v>
      </c>
      <c r="DS31" s="425">
        <f t="shared" si="34"/>
        <v>10.272727272727272</v>
      </c>
      <c r="DT31" s="923"/>
      <c r="DU31" s="50" t="s">
        <v>16</v>
      </c>
      <c r="DV31" s="29">
        <v>5.05</v>
      </c>
      <c r="DW31" s="424">
        <f t="shared" si="17"/>
        <v>16</v>
      </c>
      <c r="DX31" s="52">
        <v>333</v>
      </c>
      <c r="DY31" s="6">
        <v>7.17</v>
      </c>
      <c r="DZ31" s="6">
        <v>24.3</v>
      </c>
      <c r="EA31" s="52">
        <v>84</v>
      </c>
      <c r="EB31" s="425">
        <f t="shared" si="35"/>
        <v>-4.6363636363636349</v>
      </c>
      <c r="EC31" s="391">
        <f t="shared" si="0"/>
        <v>5.6043749999999992</v>
      </c>
      <c r="ED31" s="427">
        <f t="shared" si="18"/>
        <v>7</v>
      </c>
    </row>
    <row r="32" spans="1:134" s="429" customFormat="1" ht="12.75" customHeight="1" x14ac:dyDescent="0.25">
      <c r="A32" s="923"/>
      <c r="B32" s="423" t="s">
        <v>56</v>
      </c>
      <c r="C32" s="29">
        <v>7.27</v>
      </c>
      <c r="D32" s="424">
        <f t="shared" si="1"/>
        <v>4</v>
      </c>
      <c r="E32" s="52">
        <v>284</v>
      </c>
      <c r="F32" s="6">
        <v>3.64</v>
      </c>
      <c r="G32" s="6">
        <v>17.600000000000001</v>
      </c>
      <c r="H32" s="425">
        <f t="shared" si="19"/>
        <v>21.839999999999996</v>
      </c>
      <c r="I32" s="29">
        <v>5.67</v>
      </c>
      <c r="J32" s="424">
        <f t="shared" si="2"/>
        <v>2</v>
      </c>
      <c r="K32" s="52">
        <v>458.67</v>
      </c>
      <c r="L32" s="6">
        <v>4.96</v>
      </c>
      <c r="M32" s="52">
        <v>85</v>
      </c>
      <c r="N32" s="425">
        <f t="shared" si="20"/>
        <v>13.857142857142854</v>
      </c>
      <c r="O32" s="923"/>
      <c r="P32" s="50" t="s">
        <v>56</v>
      </c>
      <c r="Q32" s="29">
        <v>4.5599999999999996</v>
      </c>
      <c r="R32" s="424">
        <f t="shared" si="3"/>
        <v>14</v>
      </c>
      <c r="S32" s="52">
        <v>249.67</v>
      </c>
      <c r="T32" s="6">
        <v>4.74</v>
      </c>
      <c r="U32" s="6">
        <v>24.4</v>
      </c>
      <c r="V32" s="52">
        <v>85</v>
      </c>
      <c r="W32" s="425">
        <f t="shared" si="21"/>
        <v>7.6363636363636314</v>
      </c>
      <c r="X32" s="29">
        <v>5</v>
      </c>
      <c r="Y32" s="424">
        <f t="shared" si="4"/>
        <v>4</v>
      </c>
      <c r="Z32" s="52">
        <v>263.67</v>
      </c>
      <c r="AA32" s="6">
        <v>4.67</v>
      </c>
      <c r="AB32" s="6">
        <v>24.87</v>
      </c>
      <c r="AC32" s="52">
        <v>93.67</v>
      </c>
      <c r="AD32" s="425">
        <f t="shared" si="22"/>
        <v>12.583333333333332</v>
      </c>
      <c r="AE32" s="923"/>
      <c r="AF32" s="50" t="s">
        <v>56</v>
      </c>
      <c r="AG32" s="29">
        <v>2.38</v>
      </c>
      <c r="AH32" s="424">
        <f t="shared" si="5"/>
        <v>44</v>
      </c>
      <c r="AI32" s="52">
        <v>115.67</v>
      </c>
      <c r="AJ32" s="6">
        <v>3.46</v>
      </c>
      <c r="AK32" s="6">
        <v>24.08</v>
      </c>
      <c r="AL32" s="425">
        <f t="shared" si="23"/>
        <v>-4.4000000000000012</v>
      </c>
      <c r="AM32" s="29">
        <v>3.43</v>
      </c>
      <c r="AN32" s="424">
        <f t="shared" si="6"/>
        <v>16</v>
      </c>
      <c r="AO32" s="52">
        <v>129</v>
      </c>
      <c r="AP32" s="6">
        <v>3.67</v>
      </c>
      <c r="AQ32" s="6">
        <v>22.27</v>
      </c>
      <c r="AR32" s="52">
        <v>80.33</v>
      </c>
      <c r="AS32" s="426">
        <f t="shared" si="24"/>
        <v>0</v>
      </c>
      <c r="AT32" s="923"/>
      <c r="AU32" s="50" t="s">
        <v>56</v>
      </c>
      <c r="AV32" s="29">
        <v>4.5599999999999996</v>
      </c>
      <c r="AW32" s="424">
        <f t="shared" si="7"/>
        <v>8</v>
      </c>
      <c r="AX32" s="52">
        <v>419.2</v>
      </c>
      <c r="AY32" s="6">
        <v>3.57</v>
      </c>
      <c r="AZ32" s="6">
        <v>106.54</v>
      </c>
      <c r="BA32" s="425">
        <f t="shared" si="25"/>
        <v>2.9999999999999951</v>
      </c>
      <c r="BB32" s="29">
        <v>4.41</v>
      </c>
      <c r="BC32" s="424">
        <f t="shared" si="8"/>
        <v>18</v>
      </c>
      <c r="BD32" s="52">
        <v>271.07</v>
      </c>
      <c r="BE32" s="6">
        <v>4.74</v>
      </c>
      <c r="BF32" s="6">
        <v>22.19</v>
      </c>
      <c r="BG32" s="52">
        <v>96.33</v>
      </c>
      <c r="BH32" s="426">
        <f t="shared" si="26"/>
        <v>4.700000000000002</v>
      </c>
      <c r="BI32" s="923"/>
      <c r="BJ32" s="50" t="s">
        <v>56</v>
      </c>
      <c r="BK32" s="29">
        <v>7.75</v>
      </c>
      <c r="BL32" s="424">
        <f t="shared" si="9"/>
        <v>7</v>
      </c>
      <c r="BM32" s="52">
        <v>248.67</v>
      </c>
      <c r="BN32" s="6">
        <v>5.49</v>
      </c>
      <c r="BO32" s="6">
        <v>25.68</v>
      </c>
      <c r="BP32" s="52">
        <v>84.33</v>
      </c>
      <c r="BQ32" s="425">
        <f t="shared" si="27"/>
        <v>9.9090909090909065</v>
      </c>
      <c r="BR32" s="29">
        <v>8.1300000000000008</v>
      </c>
      <c r="BS32" s="424">
        <f t="shared" si="10"/>
        <v>3</v>
      </c>
      <c r="BT32" s="52">
        <v>348.5</v>
      </c>
      <c r="BU32" s="6">
        <v>5.09</v>
      </c>
      <c r="BV32" s="6">
        <v>24.88</v>
      </c>
      <c r="BW32" s="52">
        <v>93</v>
      </c>
      <c r="BX32" s="425">
        <f t="shared" si="28"/>
        <v>14.700000000000006</v>
      </c>
      <c r="BY32" s="923"/>
      <c r="BZ32" s="50" t="s">
        <v>56</v>
      </c>
      <c r="CA32" s="29">
        <v>5.92</v>
      </c>
      <c r="CB32" s="424">
        <f t="shared" si="11"/>
        <v>26</v>
      </c>
      <c r="CC32" s="52">
        <v>320.67</v>
      </c>
      <c r="CD32" s="6">
        <v>5.93</v>
      </c>
      <c r="CE32" s="6">
        <v>25.33</v>
      </c>
      <c r="CF32" s="52">
        <v>95.33</v>
      </c>
      <c r="CG32" s="425">
        <f t="shared" si="29"/>
        <v>-3.2380952380952364</v>
      </c>
      <c r="CH32" s="26">
        <v>4.42</v>
      </c>
      <c r="CI32" s="424">
        <f t="shared" si="12"/>
        <v>10</v>
      </c>
      <c r="CJ32" s="52">
        <v>292</v>
      </c>
      <c r="CK32" s="6">
        <v>3.2</v>
      </c>
      <c r="CL32" s="6">
        <v>26.36</v>
      </c>
      <c r="CM32" s="52">
        <v>89.67</v>
      </c>
      <c r="CN32" s="425">
        <f t="shared" si="30"/>
        <v>16.727272727272727</v>
      </c>
      <c r="CO32" s="923"/>
      <c r="CP32" s="50" t="s">
        <v>56</v>
      </c>
      <c r="CQ32" s="29">
        <v>3.9</v>
      </c>
      <c r="CR32" s="424">
        <f t="shared" si="13"/>
        <v>21</v>
      </c>
      <c r="CS32" s="52">
        <v>323</v>
      </c>
      <c r="CT32" s="6">
        <v>4.03</v>
      </c>
      <c r="CU32" s="6">
        <v>23.77</v>
      </c>
      <c r="CV32" s="52">
        <v>91.33</v>
      </c>
      <c r="CW32" s="425">
        <f t="shared" si="31"/>
        <v>2.3076923076923062</v>
      </c>
      <c r="CX32" s="29">
        <v>6.45</v>
      </c>
      <c r="CY32" s="424">
        <f t="shared" si="14"/>
        <v>9</v>
      </c>
      <c r="CZ32" s="52">
        <v>375.33</v>
      </c>
      <c r="DA32" s="6">
        <v>3.77</v>
      </c>
      <c r="DB32" s="6">
        <v>23.73</v>
      </c>
      <c r="DC32" s="52">
        <v>105.67</v>
      </c>
      <c r="DD32" s="425">
        <f t="shared" si="32"/>
        <v>10.719999999999999</v>
      </c>
      <c r="DE32" s="923"/>
      <c r="DF32" s="50" t="s">
        <v>56</v>
      </c>
      <c r="DG32" s="29">
        <v>6.71</v>
      </c>
      <c r="DH32" s="424">
        <f t="shared" si="15"/>
        <v>2</v>
      </c>
      <c r="DI32" s="52">
        <v>387.4</v>
      </c>
      <c r="DJ32" s="6">
        <v>6.19</v>
      </c>
      <c r="DK32" s="6">
        <v>2.69</v>
      </c>
      <c r="DL32" s="425">
        <f t="shared" si="33"/>
        <v>16.799999999999997</v>
      </c>
      <c r="DM32" s="29">
        <v>4.18</v>
      </c>
      <c r="DN32" s="424">
        <f t="shared" si="16"/>
        <v>20</v>
      </c>
      <c r="DO32" s="52">
        <v>169.67</v>
      </c>
      <c r="DP32" s="6">
        <v>35.270000000000003</v>
      </c>
      <c r="DQ32" s="6">
        <v>24.44</v>
      </c>
      <c r="DR32" s="52">
        <v>93.67</v>
      </c>
      <c r="DS32" s="425">
        <f t="shared" si="34"/>
        <v>1.4545454545454557</v>
      </c>
      <c r="DT32" s="923"/>
      <c r="DU32" s="50" t="s">
        <v>56</v>
      </c>
      <c r="DV32" s="29">
        <v>6.52</v>
      </c>
      <c r="DW32" s="424">
        <f t="shared" si="17"/>
        <v>5</v>
      </c>
      <c r="DX32" s="52">
        <v>330</v>
      </c>
      <c r="DY32" s="6">
        <v>6.6</v>
      </c>
      <c r="DZ32" s="6">
        <v>25.3</v>
      </c>
      <c r="EA32" s="52">
        <v>87.33</v>
      </c>
      <c r="EB32" s="425">
        <f t="shared" si="35"/>
        <v>15.727272727272721</v>
      </c>
      <c r="EC32" s="391">
        <f t="shared" si="0"/>
        <v>5.2962500000000006</v>
      </c>
      <c r="ED32" s="427">
        <f t="shared" si="18"/>
        <v>11</v>
      </c>
    </row>
    <row r="33" spans="1:134" s="429" customFormat="1" ht="12.75" customHeight="1" x14ac:dyDescent="0.25">
      <c r="A33" s="923"/>
      <c r="B33" s="423" t="s">
        <v>57</v>
      </c>
      <c r="C33" s="29">
        <v>6.62</v>
      </c>
      <c r="D33" s="424">
        <f t="shared" si="1"/>
        <v>8</v>
      </c>
      <c r="E33" s="52">
        <v>275.33</v>
      </c>
      <c r="F33" s="6">
        <v>4.5999999999999996</v>
      </c>
      <c r="G33" s="6">
        <v>20.47</v>
      </c>
      <c r="H33" s="425">
        <f t="shared" si="19"/>
        <v>15.36</v>
      </c>
      <c r="I33" s="29">
        <v>5.1100000000000003</v>
      </c>
      <c r="J33" s="424">
        <f t="shared" si="2"/>
        <v>12</v>
      </c>
      <c r="K33" s="52">
        <v>335.67</v>
      </c>
      <c r="L33" s="6">
        <v>4</v>
      </c>
      <c r="M33" s="52">
        <v>89</v>
      </c>
      <c r="N33" s="425">
        <f t="shared" si="20"/>
        <v>13.714285714285714</v>
      </c>
      <c r="O33" s="923"/>
      <c r="P33" s="50" t="s">
        <v>57</v>
      </c>
      <c r="Q33" s="29">
        <v>5.27</v>
      </c>
      <c r="R33" s="424">
        <f t="shared" si="3"/>
        <v>7</v>
      </c>
      <c r="S33" s="52">
        <v>260</v>
      </c>
      <c r="T33" s="6">
        <v>5.78</v>
      </c>
      <c r="U33" s="6">
        <v>25.2</v>
      </c>
      <c r="V33" s="52">
        <v>99</v>
      </c>
      <c r="W33" s="425">
        <f t="shared" si="21"/>
        <v>10.181818181818176</v>
      </c>
      <c r="X33" s="29">
        <v>4.28</v>
      </c>
      <c r="Y33" s="424">
        <f t="shared" si="4"/>
        <v>15</v>
      </c>
      <c r="Z33" s="52">
        <v>267.67</v>
      </c>
      <c r="AA33" s="6">
        <v>3.67</v>
      </c>
      <c r="AB33" s="6">
        <v>24.4</v>
      </c>
      <c r="AC33" s="52">
        <v>96</v>
      </c>
      <c r="AD33" s="425">
        <f t="shared" si="22"/>
        <v>9.7500000000000036</v>
      </c>
      <c r="AE33" s="923"/>
      <c r="AF33" s="50" t="s">
        <v>57</v>
      </c>
      <c r="AG33" s="29">
        <v>5.56</v>
      </c>
      <c r="AH33" s="424">
        <f t="shared" si="5"/>
        <v>9</v>
      </c>
      <c r="AI33" s="52">
        <v>174</v>
      </c>
      <c r="AJ33" s="6">
        <v>2.2000000000000002</v>
      </c>
      <c r="AK33" s="6">
        <v>28.51</v>
      </c>
      <c r="AL33" s="425">
        <f t="shared" si="23"/>
        <v>-0.20000000000000168</v>
      </c>
      <c r="AM33" s="29">
        <v>4.2300000000000004</v>
      </c>
      <c r="AN33" s="424">
        <f t="shared" si="6"/>
        <v>1</v>
      </c>
      <c r="AO33" s="52">
        <v>139.66999999999999</v>
      </c>
      <c r="AP33" s="6">
        <v>4.57</v>
      </c>
      <c r="AQ33" s="6">
        <v>23.63</v>
      </c>
      <c r="AR33" s="52">
        <v>88</v>
      </c>
      <c r="AS33" s="426">
        <f t="shared" si="24"/>
        <v>2.1818181818181834</v>
      </c>
      <c r="AT33" s="923"/>
      <c r="AU33" s="50" t="s">
        <v>57</v>
      </c>
      <c r="AV33" s="29">
        <v>5.0999999999999996</v>
      </c>
      <c r="AW33" s="424">
        <f t="shared" si="7"/>
        <v>1</v>
      </c>
      <c r="AX33" s="52">
        <v>446.6</v>
      </c>
      <c r="AY33" s="6">
        <v>3.85</v>
      </c>
      <c r="AZ33" s="6">
        <v>106.84</v>
      </c>
      <c r="BA33" s="425">
        <f t="shared" si="25"/>
        <v>3.9999999999999956</v>
      </c>
      <c r="BB33" s="29">
        <v>4.72</v>
      </c>
      <c r="BC33" s="424">
        <f t="shared" si="8"/>
        <v>13</v>
      </c>
      <c r="BD33" s="52">
        <v>276.10000000000002</v>
      </c>
      <c r="BE33" s="6">
        <v>5.92</v>
      </c>
      <c r="BF33" s="6">
        <v>22.97</v>
      </c>
      <c r="BG33" s="52">
        <v>101</v>
      </c>
      <c r="BH33" s="426">
        <f t="shared" si="26"/>
        <v>3.7999999999999989</v>
      </c>
      <c r="BI33" s="923"/>
      <c r="BJ33" s="50" t="s">
        <v>57</v>
      </c>
      <c r="BK33" s="29">
        <v>8.1199999999999992</v>
      </c>
      <c r="BL33" s="424">
        <f t="shared" si="9"/>
        <v>4</v>
      </c>
      <c r="BM33" s="52">
        <v>250.33</v>
      </c>
      <c r="BN33" s="6">
        <v>5.35</v>
      </c>
      <c r="BO33" s="6">
        <v>30.79</v>
      </c>
      <c r="BP33" s="52">
        <v>95.33</v>
      </c>
      <c r="BQ33" s="425">
        <f t="shared" si="27"/>
        <v>14.909090909090898</v>
      </c>
      <c r="BR33" s="29">
        <v>7.89</v>
      </c>
      <c r="BS33" s="424">
        <f t="shared" si="10"/>
        <v>6</v>
      </c>
      <c r="BT33" s="52">
        <v>335.67</v>
      </c>
      <c r="BU33" s="6">
        <v>3.99</v>
      </c>
      <c r="BV33" s="6">
        <v>28.61</v>
      </c>
      <c r="BW33" s="52">
        <v>98.33</v>
      </c>
      <c r="BX33" s="425">
        <f t="shared" si="28"/>
        <v>12.699999999999996</v>
      </c>
      <c r="BY33" s="923"/>
      <c r="BZ33" s="50" t="s">
        <v>57</v>
      </c>
      <c r="CA33" s="29">
        <v>7.02</v>
      </c>
      <c r="CB33" s="424">
        <f t="shared" si="11"/>
        <v>8</v>
      </c>
      <c r="CC33" s="52">
        <v>319.67</v>
      </c>
      <c r="CD33" s="6">
        <v>4.8</v>
      </c>
      <c r="CE33" s="6">
        <v>22.28</v>
      </c>
      <c r="CF33" s="52">
        <v>100.33</v>
      </c>
      <c r="CG33" s="425">
        <f t="shared" si="29"/>
        <v>17.523809523809522</v>
      </c>
      <c r="CH33" s="26">
        <v>4.38</v>
      </c>
      <c r="CI33" s="424">
        <f t="shared" si="12"/>
        <v>13</v>
      </c>
      <c r="CJ33" s="52">
        <v>290.33</v>
      </c>
      <c r="CK33" s="6">
        <v>3.52</v>
      </c>
      <c r="CL33" s="6">
        <v>26.31</v>
      </c>
      <c r="CM33" s="52">
        <v>112.33</v>
      </c>
      <c r="CN33" s="425">
        <f t="shared" si="30"/>
        <v>19.636363636363633</v>
      </c>
      <c r="CO33" s="923"/>
      <c r="CP33" s="50" t="s">
        <v>57</v>
      </c>
      <c r="CQ33" s="29">
        <v>5.13</v>
      </c>
      <c r="CR33" s="424">
        <f t="shared" si="13"/>
        <v>3</v>
      </c>
      <c r="CS33" s="52">
        <v>321.67</v>
      </c>
      <c r="CT33" s="6">
        <v>4.55</v>
      </c>
      <c r="CU33" s="6">
        <v>30.87</v>
      </c>
      <c r="CV33" s="52">
        <v>89</v>
      </c>
      <c r="CW33" s="425">
        <f t="shared" si="31"/>
        <v>21.07692307692308</v>
      </c>
      <c r="CX33" s="29">
        <v>6.04</v>
      </c>
      <c r="CY33" s="424">
        <f t="shared" si="14"/>
        <v>15</v>
      </c>
      <c r="CZ33" s="52">
        <v>355.67</v>
      </c>
      <c r="DA33" s="6">
        <v>4.59</v>
      </c>
      <c r="DB33" s="6">
        <v>27.5</v>
      </c>
      <c r="DC33" s="52">
        <v>113</v>
      </c>
      <c r="DD33" s="425">
        <f t="shared" si="32"/>
        <v>8</v>
      </c>
      <c r="DE33" s="923"/>
      <c r="DF33" s="50" t="s">
        <v>57</v>
      </c>
      <c r="DG33" s="29">
        <v>6.29</v>
      </c>
      <c r="DH33" s="424">
        <f t="shared" si="15"/>
        <v>16</v>
      </c>
      <c r="DI33" s="52">
        <v>267</v>
      </c>
      <c r="DJ33" s="6">
        <v>3.66</v>
      </c>
      <c r="DK33" s="6">
        <v>2.35</v>
      </c>
      <c r="DL33" s="425">
        <f t="shared" si="33"/>
        <v>17</v>
      </c>
      <c r="DM33" s="29">
        <v>4.05</v>
      </c>
      <c r="DN33" s="424">
        <f t="shared" si="16"/>
        <v>22</v>
      </c>
      <c r="DO33" s="52">
        <v>192</v>
      </c>
      <c r="DP33" s="6">
        <v>36.97</v>
      </c>
      <c r="DQ33" s="6">
        <v>31.62</v>
      </c>
      <c r="DR33" s="52">
        <v>103</v>
      </c>
      <c r="DS33" s="425">
        <f t="shared" si="34"/>
        <v>0.27272727272727504</v>
      </c>
      <c r="DT33" s="923"/>
      <c r="DU33" s="50" t="s">
        <v>57</v>
      </c>
      <c r="DV33" s="29">
        <v>5.92</v>
      </c>
      <c r="DW33" s="424">
        <f t="shared" si="17"/>
        <v>8</v>
      </c>
      <c r="DX33" s="52">
        <v>350</v>
      </c>
      <c r="DY33" s="6">
        <v>6.73</v>
      </c>
      <c r="DZ33" s="6">
        <v>27.2</v>
      </c>
      <c r="EA33" s="52">
        <v>89.33</v>
      </c>
      <c r="EB33" s="425">
        <f t="shared" si="35"/>
        <v>19.181818181818183</v>
      </c>
      <c r="EC33" s="391">
        <f t="shared" si="0"/>
        <v>5.6131250000000001</v>
      </c>
      <c r="ED33" s="427">
        <f t="shared" si="18"/>
        <v>6</v>
      </c>
    </row>
    <row r="34" spans="1:134" s="429" customFormat="1" ht="12.75" customHeight="1" x14ac:dyDescent="0.25">
      <c r="A34" s="923"/>
      <c r="B34" s="423" t="s">
        <v>58</v>
      </c>
      <c r="C34" s="29">
        <v>6.33</v>
      </c>
      <c r="D34" s="424">
        <f t="shared" si="1"/>
        <v>11</v>
      </c>
      <c r="E34" s="52">
        <v>294</v>
      </c>
      <c r="F34" s="6">
        <v>5.98</v>
      </c>
      <c r="G34" s="6">
        <v>20.73</v>
      </c>
      <c r="H34" s="425">
        <f t="shared" si="19"/>
        <v>3.6799999999999997</v>
      </c>
      <c r="I34" s="29">
        <v>5.43</v>
      </c>
      <c r="J34" s="424">
        <f t="shared" si="2"/>
        <v>4</v>
      </c>
      <c r="K34" s="52">
        <v>279.67</v>
      </c>
      <c r="L34" s="6">
        <v>3.5</v>
      </c>
      <c r="M34" s="52">
        <v>90</v>
      </c>
      <c r="N34" s="425">
        <f t="shared" si="20"/>
        <v>19.571428571428573</v>
      </c>
      <c r="O34" s="923"/>
      <c r="P34" s="50" t="s">
        <v>58</v>
      </c>
      <c r="Q34" s="29">
        <v>4.3499999999999996</v>
      </c>
      <c r="R34" s="424">
        <f t="shared" si="3"/>
        <v>19</v>
      </c>
      <c r="S34" s="52">
        <v>231</v>
      </c>
      <c r="T34" s="6">
        <v>3.45</v>
      </c>
      <c r="U34" s="6">
        <v>21.87</v>
      </c>
      <c r="V34" s="52">
        <v>102</v>
      </c>
      <c r="W34" s="425">
        <f t="shared" si="21"/>
        <v>9.9999999999999964</v>
      </c>
      <c r="X34" s="29">
        <v>4.58</v>
      </c>
      <c r="Y34" s="424">
        <f t="shared" si="4"/>
        <v>10</v>
      </c>
      <c r="Z34" s="52">
        <v>246.67</v>
      </c>
      <c r="AA34" s="6">
        <v>4.13</v>
      </c>
      <c r="AB34" s="6">
        <v>24.27</v>
      </c>
      <c r="AC34" s="52">
        <v>91</v>
      </c>
      <c r="AD34" s="425">
        <f t="shared" si="22"/>
        <v>11.583333333333334</v>
      </c>
      <c r="AE34" s="923"/>
      <c r="AF34" s="50" t="s">
        <v>58</v>
      </c>
      <c r="AG34" s="29">
        <v>5.6</v>
      </c>
      <c r="AH34" s="424">
        <f t="shared" si="5"/>
        <v>6</v>
      </c>
      <c r="AI34" s="52">
        <v>181.67</v>
      </c>
      <c r="AJ34" s="6">
        <v>3.8</v>
      </c>
      <c r="AK34" s="6">
        <v>17.03</v>
      </c>
      <c r="AL34" s="425">
        <f t="shared" si="23"/>
        <v>4.9333333333333282</v>
      </c>
      <c r="AM34" s="29">
        <v>3.95</v>
      </c>
      <c r="AN34" s="424">
        <f t="shared" si="6"/>
        <v>5</v>
      </c>
      <c r="AO34" s="52">
        <v>148.66999999999999</v>
      </c>
      <c r="AP34" s="6">
        <v>4.2300000000000004</v>
      </c>
      <c r="AQ34" s="6">
        <v>23.43</v>
      </c>
      <c r="AR34" s="52">
        <v>78</v>
      </c>
      <c r="AS34" s="426">
        <f t="shared" si="24"/>
        <v>2.5454545454545476</v>
      </c>
      <c r="AT34" s="923"/>
      <c r="AU34" s="50" t="s">
        <v>58</v>
      </c>
      <c r="AV34" s="29">
        <v>4.49</v>
      </c>
      <c r="AW34" s="424">
        <f t="shared" si="7"/>
        <v>11</v>
      </c>
      <c r="AX34" s="52">
        <v>417.17</v>
      </c>
      <c r="AY34" s="6">
        <v>3.59</v>
      </c>
      <c r="AZ34" s="6">
        <v>107.56</v>
      </c>
      <c r="BA34" s="425">
        <f t="shared" si="25"/>
        <v>4.9166666666666687</v>
      </c>
      <c r="BB34" s="29">
        <v>5.36</v>
      </c>
      <c r="BC34" s="424">
        <f t="shared" si="8"/>
        <v>7</v>
      </c>
      <c r="BD34" s="52">
        <v>282.7</v>
      </c>
      <c r="BE34" s="6">
        <v>6.51</v>
      </c>
      <c r="BF34" s="6">
        <v>23.23</v>
      </c>
      <c r="BG34" s="52">
        <v>99</v>
      </c>
      <c r="BH34" s="426">
        <f t="shared" si="26"/>
        <v>6.2999999999999989</v>
      </c>
      <c r="BI34" s="923"/>
      <c r="BJ34" s="50" t="s">
        <v>58</v>
      </c>
      <c r="BK34" s="29">
        <v>7.62</v>
      </c>
      <c r="BL34" s="424">
        <f t="shared" si="9"/>
        <v>9</v>
      </c>
      <c r="BM34" s="52">
        <v>266</v>
      </c>
      <c r="BN34" s="6">
        <v>5.23</v>
      </c>
      <c r="BO34" s="6">
        <v>22.19</v>
      </c>
      <c r="BP34" s="52">
        <v>99</v>
      </c>
      <c r="BQ34" s="425">
        <f t="shared" si="27"/>
        <v>6.181818181818179</v>
      </c>
      <c r="BR34" s="29">
        <v>8.2200000000000006</v>
      </c>
      <c r="BS34" s="424">
        <f t="shared" si="10"/>
        <v>1</v>
      </c>
      <c r="BT34" s="52">
        <v>355.17</v>
      </c>
      <c r="BU34" s="6">
        <v>5.66</v>
      </c>
      <c r="BV34" s="6">
        <v>21.75</v>
      </c>
      <c r="BW34" s="52">
        <v>98</v>
      </c>
      <c r="BX34" s="425">
        <f t="shared" si="28"/>
        <v>17.300000000000004</v>
      </c>
      <c r="BY34" s="923"/>
      <c r="BZ34" s="50" t="s">
        <v>58</v>
      </c>
      <c r="CA34" s="29">
        <v>7.23</v>
      </c>
      <c r="CB34" s="424">
        <f t="shared" si="11"/>
        <v>4</v>
      </c>
      <c r="CC34" s="52">
        <v>273.33</v>
      </c>
      <c r="CD34" s="6">
        <v>6.57</v>
      </c>
      <c r="CE34" s="6">
        <v>21.18</v>
      </c>
      <c r="CF34" s="52">
        <v>101</v>
      </c>
      <c r="CG34" s="425">
        <f t="shared" si="29"/>
        <v>6.2857142857142865</v>
      </c>
      <c r="CH34" s="26">
        <v>4.37</v>
      </c>
      <c r="CI34" s="424">
        <f t="shared" si="12"/>
        <v>14</v>
      </c>
      <c r="CJ34" s="52">
        <v>285</v>
      </c>
      <c r="CK34" s="6">
        <v>2.95</v>
      </c>
      <c r="CL34" s="6">
        <v>26.42</v>
      </c>
      <c r="CM34" s="52">
        <v>107.67</v>
      </c>
      <c r="CN34" s="425">
        <f t="shared" si="30"/>
        <v>17.363636363636367</v>
      </c>
      <c r="CO34" s="923"/>
      <c r="CP34" s="50" t="s">
        <v>58</v>
      </c>
      <c r="CQ34" s="29">
        <v>5.21</v>
      </c>
      <c r="CR34" s="424">
        <f t="shared" si="13"/>
        <v>2</v>
      </c>
      <c r="CS34" s="52">
        <v>323</v>
      </c>
      <c r="CT34" s="6">
        <v>7.59</v>
      </c>
      <c r="CU34" s="6">
        <v>22.17</v>
      </c>
      <c r="CV34" s="52">
        <v>90.67</v>
      </c>
      <c r="CW34" s="425">
        <f t="shared" si="31"/>
        <v>19.230769230769234</v>
      </c>
      <c r="CX34" s="29">
        <v>6.02</v>
      </c>
      <c r="CY34" s="424">
        <f t="shared" si="14"/>
        <v>16</v>
      </c>
      <c r="CZ34" s="52">
        <v>317.33</v>
      </c>
      <c r="DA34" s="6">
        <v>4.9800000000000004</v>
      </c>
      <c r="DB34" s="6">
        <v>19.399999999999999</v>
      </c>
      <c r="DC34" s="52">
        <v>111</v>
      </c>
      <c r="DD34" s="425">
        <f t="shared" si="32"/>
        <v>5.9199999999999875</v>
      </c>
      <c r="DE34" s="923"/>
      <c r="DF34" s="50" t="s">
        <v>58</v>
      </c>
      <c r="DG34" s="29">
        <v>6.59</v>
      </c>
      <c r="DH34" s="424">
        <f t="shared" si="15"/>
        <v>5</v>
      </c>
      <c r="DI34" s="52">
        <v>376.98</v>
      </c>
      <c r="DJ34" s="6">
        <v>6.95</v>
      </c>
      <c r="DK34" s="6">
        <v>2.13</v>
      </c>
      <c r="DL34" s="425">
        <f t="shared" si="33"/>
        <v>16.899999999999995</v>
      </c>
      <c r="DM34" s="29">
        <v>4.74</v>
      </c>
      <c r="DN34" s="424">
        <f t="shared" si="16"/>
        <v>11</v>
      </c>
      <c r="DO34" s="52">
        <v>159</v>
      </c>
      <c r="DP34" s="6">
        <v>48.53</v>
      </c>
      <c r="DQ34" s="6">
        <v>20.329999999999998</v>
      </c>
      <c r="DR34" s="52">
        <v>108</v>
      </c>
      <c r="DS34" s="425">
        <f t="shared" si="34"/>
        <v>-2.3636363636363615</v>
      </c>
      <c r="DT34" s="923"/>
      <c r="DU34" s="50" t="s">
        <v>58</v>
      </c>
      <c r="DV34" s="29">
        <v>5.44</v>
      </c>
      <c r="DW34" s="424">
        <f t="shared" si="17"/>
        <v>14</v>
      </c>
      <c r="DX34" s="52">
        <v>327</v>
      </c>
      <c r="DY34" s="6">
        <v>8.43</v>
      </c>
      <c r="DZ34" s="6">
        <v>19.2</v>
      </c>
      <c r="EA34" s="52">
        <v>81.33</v>
      </c>
      <c r="EB34" s="425">
        <f t="shared" si="35"/>
        <v>-11.999999999999995</v>
      </c>
      <c r="EC34" s="391">
        <f t="shared" si="0"/>
        <v>5.6306249999999993</v>
      </c>
      <c r="ED34" s="427">
        <f t="shared" si="18"/>
        <v>5</v>
      </c>
    </row>
    <row r="35" spans="1:134" s="429" customFormat="1" ht="12.75" customHeight="1" x14ac:dyDescent="0.25">
      <c r="A35" s="923"/>
      <c r="B35" s="423" t="s">
        <v>59</v>
      </c>
      <c r="C35" s="29">
        <v>6.57</v>
      </c>
      <c r="D35" s="424">
        <f t="shared" si="1"/>
        <v>9</v>
      </c>
      <c r="E35" s="52">
        <v>282.67</v>
      </c>
      <c r="F35" s="6">
        <v>5.73</v>
      </c>
      <c r="G35" s="6">
        <v>20.73</v>
      </c>
      <c r="H35" s="425">
        <f t="shared" si="19"/>
        <v>12.240000000000002</v>
      </c>
      <c r="I35" s="29">
        <v>5.03</v>
      </c>
      <c r="J35" s="424">
        <f t="shared" si="2"/>
        <v>13</v>
      </c>
      <c r="K35" s="52">
        <v>354.67</v>
      </c>
      <c r="L35" s="6">
        <v>3.6</v>
      </c>
      <c r="M35" s="52">
        <v>92</v>
      </c>
      <c r="N35" s="425">
        <f t="shared" si="20"/>
        <v>14.000000000000005</v>
      </c>
      <c r="O35" s="923"/>
      <c r="P35" s="50" t="s">
        <v>59</v>
      </c>
      <c r="Q35" s="29">
        <v>5.08</v>
      </c>
      <c r="R35" s="424">
        <f t="shared" si="3"/>
        <v>8</v>
      </c>
      <c r="S35" s="52">
        <v>258.33</v>
      </c>
      <c r="T35" s="6">
        <v>5.28</v>
      </c>
      <c r="U35" s="6">
        <v>25.2</v>
      </c>
      <c r="V35" s="52">
        <v>106</v>
      </c>
      <c r="W35" s="425">
        <f t="shared" si="21"/>
        <v>9.7272727272727302</v>
      </c>
      <c r="X35" s="29">
        <v>5.21</v>
      </c>
      <c r="Y35" s="424">
        <f t="shared" si="4"/>
        <v>2</v>
      </c>
      <c r="Z35" s="52">
        <v>254</v>
      </c>
      <c r="AA35" s="6">
        <v>4.63</v>
      </c>
      <c r="AB35" s="6">
        <v>25.63</v>
      </c>
      <c r="AC35" s="52">
        <v>88</v>
      </c>
      <c r="AD35" s="425">
        <f t="shared" si="22"/>
        <v>12.583333333333332</v>
      </c>
      <c r="AE35" s="923"/>
      <c r="AF35" s="50" t="s">
        <v>59</v>
      </c>
      <c r="AG35" s="29">
        <v>4.8899999999999997</v>
      </c>
      <c r="AH35" s="424">
        <f t="shared" si="5"/>
        <v>16</v>
      </c>
      <c r="AI35" s="52">
        <v>177</v>
      </c>
      <c r="AJ35" s="6">
        <v>3.09</v>
      </c>
      <c r="AK35" s="6">
        <v>20.34</v>
      </c>
      <c r="AL35" s="425">
        <f t="shared" si="23"/>
        <v>-5.400000000000003</v>
      </c>
      <c r="AM35" s="29">
        <v>4.09</v>
      </c>
      <c r="AN35" s="424">
        <f t="shared" si="6"/>
        <v>2</v>
      </c>
      <c r="AO35" s="52">
        <v>138.33000000000001</v>
      </c>
      <c r="AP35" s="6">
        <v>4.43</v>
      </c>
      <c r="AQ35" s="6">
        <v>25.53</v>
      </c>
      <c r="AR35" s="52">
        <v>82</v>
      </c>
      <c r="AS35" s="426">
        <f t="shared" si="24"/>
        <v>5.4545454545454515</v>
      </c>
      <c r="AT35" s="923"/>
      <c r="AU35" s="50" t="s">
        <v>59</v>
      </c>
      <c r="AV35" s="29">
        <v>5.07</v>
      </c>
      <c r="AW35" s="424">
        <f t="shared" si="7"/>
        <v>2</v>
      </c>
      <c r="AX35" s="52">
        <v>444.57</v>
      </c>
      <c r="AY35" s="6">
        <v>3.81</v>
      </c>
      <c r="AZ35" s="6">
        <v>107.98</v>
      </c>
      <c r="BA35" s="425">
        <f t="shared" si="25"/>
        <v>4.4166666666666687</v>
      </c>
      <c r="BB35" s="29">
        <v>4.5199999999999996</v>
      </c>
      <c r="BC35" s="424">
        <f t="shared" si="8"/>
        <v>16</v>
      </c>
      <c r="BD35" s="52">
        <v>271.97000000000003</v>
      </c>
      <c r="BE35" s="6">
        <v>5.45</v>
      </c>
      <c r="BF35" s="6">
        <v>22.67</v>
      </c>
      <c r="BG35" s="52">
        <v>98.33</v>
      </c>
      <c r="BH35" s="426">
        <f t="shared" si="26"/>
        <v>3.6999999999999922</v>
      </c>
      <c r="BI35" s="923"/>
      <c r="BJ35" s="50" t="s">
        <v>59</v>
      </c>
      <c r="BK35" s="29">
        <v>7.95</v>
      </c>
      <c r="BL35" s="424">
        <f t="shared" si="9"/>
        <v>6</v>
      </c>
      <c r="BM35" s="52">
        <v>275.67</v>
      </c>
      <c r="BN35" s="6">
        <v>4.8499999999999996</v>
      </c>
      <c r="BO35" s="6">
        <v>22.27</v>
      </c>
      <c r="BP35" s="52">
        <v>103.67</v>
      </c>
      <c r="BQ35" s="425">
        <f t="shared" si="27"/>
        <v>15.909090909090908</v>
      </c>
      <c r="BR35" s="29">
        <v>7.45</v>
      </c>
      <c r="BS35" s="424">
        <f t="shared" si="10"/>
        <v>9</v>
      </c>
      <c r="BT35" s="52">
        <v>337.5</v>
      </c>
      <c r="BU35" s="6">
        <v>5</v>
      </c>
      <c r="BV35" s="6">
        <v>22.58</v>
      </c>
      <c r="BW35" s="52">
        <v>97.33</v>
      </c>
      <c r="BX35" s="425">
        <f t="shared" si="28"/>
        <v>7.9</v>
      </c>
      <c r="BY35" s="923"/>
      <c r="BZ35" s="50" t="s">
        <v>59</v>
      </c>
      <c r="CA35" s="29">
        <v>7.23</v>
      </c>
      <c r="CB35" s="424">
        <f t="shared" si="11"/>
        <v>4</v>
      </c>
      <c r="CC35" s="52">
        <v>302</v>
      </c>
      <c r="CD35" s="6">
        <v>5.68</v>
      </c>
      <c r="CE35" s="6">
        <v>21.28</v>
      </c>
      <c r="CF35" s="52">
        <v>99.33</v>
      </c>
      <c r="CG35" s="425">
        <f t="shared" si="29"/>
        <v>-0.38095238095237283</v>
      </c>
      <c r="CH35" s="26">
        <v>4.3899999999999997</v>
      </c>
      <c r="CI35" s="424">
        <f t="shared" si="12"/>
        <v>12</v>
      </c>
      <c r="CJ35" s="52">
        <v>320.67</v>
      </c>
      <c r="CK35" s="6">
        <v>3.16</v>
      </c>
      <c r="CL35" s="6">
        <v>26.34</v>
      </c>
      <c r="CM35" s="52">
        <v>113.67</v>
      </c>
      <c r="CN35" s="425">
        <f t="shared" si="30"/>
        <v>13.272727272727268</v>
      </c>
      <c r="CO35" s="923"/>
      <c r="CP35" s="50" t="s">
        <v>59</v>
      </c>
      <c r="CQ35" s="29">
        <v>4.91</v>
      </c>
      <c r="CR35" s="424">
        <f t="shared" si="13"/>
        <v>5</v>
      </c>
      <c r="CS35" s="52">
        <v>346</v>
      </c>
      <c r="CT35" s="6">
        <v>6.12</v>
      </c>
      <c r="CU35" s="6">
        <v>18.899999999999999</v>
      </c>
      <c r="CV35" s="52">
        <v>90.33</v>
      </c>
      <c r="CW35" s="425">
        <f t="shared" si="31"/>
        <v>16.153846153846157</v>
      </c>
      <c r="CX35" s="29">
        <v>5.59</v>
      </c>
      <c r="CY35" s="424">
        <f t="shared" si="14"/>
        <v>28</v>
      </c>
      <c r="CZ35" s="52">
        <v>350.67</v>
      </c>
      <c r="DA35" s="6">
        <v>4.3899999999999997</v>
      </c>
      <c r="DB35" s="6">
        <v>19.37</v>
      </c>
      <c r="DC35" s="52">
        <v>111.33</v>
      </c>
      <c r="DD35" s="425">
        <f t="shared" si="32"/>
        <v>-2.0799999999999983</v>
      </c>
      <c r="DE35" s="923"/>
      <c r="DF35" s="50" t="s">
        <v>59</v>
      </c>
      <c r="DG35" s="29">
        <v>6.77</v>
      </c>
      <c r="DH35" s="424">
        <f t="shared" si="15"/>
        <v>1</v>
      </c>
      <c r="DI35" s="52">
        <v>437.11</v>
      </c>
      <c r="DJ35" s="6">
        <v>7.15</v>
      </c>
      <c r="DK35" s="6">
        <v>2.15</v>
      </c>
      <c r="DL35" s="425">
        <f t="shared" si="33"/>
        <v>15.799999999999992</v>
      </c>
      <c r="DM35" s="29">
        <v>5.38</v>
      </c>
      <c r="DN35" s="424">
        <f t="shared" si="16"/>
        <v>1</v>
      </c>
      <c r="DO35" s="52">
        <v>214</v>
      </c>
      <c r="DP35" s="6">
        <v>38.630000000000003</v>
      </c>
      <c r="DQ35" s="6">
        <v>20.37</v>
      </c>
      <c r="DR35" s="52">
        <v>110.67</v>
      </c>
      <c r="DS35" s="425">
        <f t="shared" si="34"/>
        <v>1.8181818181818197</v>
      </c>
      <c r="DT35" s="923"/>
      <c r="DU35" s="50" t="s">
        <v>59</v>
      </c>
      <c r="DV35" s="29">
        <v>8.4</v>
      </c>
      <c r="DW35" s="424">
        <f t="shared" si="17"/>
        <v>1</v>
      </c>
      <c r="DX35" s="52">
        <v>344.33</v>
      </c>
      <c r="DY35" s="6">
        <v>5.53</v>
      </c>
      <c r="DZ35" s="6">
        <v>14.67</v>
      </c>
      <c r="EA35" s="52">
        <v>84</v>
      </c>
      <c r="EB35" s="425">
        <f t="shared" si="35"/>
        <v>20.181818181818187</v>
      </c>
      <c r="EC35" s="391">
        <f t="shared" si="0"/>
        <v>5.6331249999999997</v>
      </c>
      <c r="ED35" s="427">
        <f t="shared" si="18"/>
        <v>4</v>
      </c>
    </row>
    <row r="36" spans="1:134" s="429" customFormat="1" ht="12.75" customHeight="1" x14ac:dyDescent="0.25">
      <c r="A36" s="923"/>
      <c r="B36" s="423" t="s">
        <v>99</v>
      </c>
      <c r="C36" s="29">
        <v>6.89</v>
      </c>
      <c r="D36" s="424">
        <f t="shared" si="1"/>
        <v>6</v>
      </c>
      <c r="E36" s="52">
        <v>294.33</v>
      </c>
      <c r="F36" s="6">
        <v>6.39</v>
      </c>
      <c r="G36" s="6">
        <v>21.33</v>
      </c>
      <c r="H36" s="425">
        <f t="shared" si="19"/>
        <v>20.239999999999995</v>
      </c>
      <c r="I36" s="29">
        <v>5.25</v>
      </c>
      <c r="J36" s="424">
        <f t="shared" si="2"/>
        <v>9</v>
      </c>
      <c r="K36" s="52">
        <v>211</v>
      </c>
      <c r="L36" s="6">
        <v>3.7</v>
      </c>
      <c r="M36" s="52">
        <v>90</v>
      </c>
      <c r="N36" s="425">
        <f t="shared" si="20"/>
        <v>17.285714285714285</v>
      </c>
      <c r="O36" s="923"/>
      <c r="P36" s="50" t="s">
        <v>99</v>
      </c>
      <c r="Q36" s="29">
        <v>5.3</v>
      </c>
      <c r="R36" s="424">
        <f t="shared" si="3"/>
        <v>6</v>
      </c>
      <c r="S36" s="52">
        <v>259</v>
      </c>
      <c r="T36" s="6">
        <v>5.35</v>
      </c>
      <c r="U36" s="6">
        <v>25.2</v>
      </c>
      <c r="V36" s="52">
        <v>104</v>
      </c>
      <c r="W36" s="425">
        <f t="shared" si="21"/>
        <v>10.90909090909091</v>
      </c>
      <c r="X36" s="29">
        <v>5.25</v>
      </c>
      <c r="Y36" s="424">
        <f t="shared" si="4"/>
        <v>1</v>
      </c>
      <c r="Z36" s="52">
        <v>274.67</v>
      </c>
      <c r="AA36" s="6">
        <v>4.7699999999999996</v>
      </c>
      <c r="AB36" s="6">
        <v>26.37</v>
      </c>
      <c r="AC36" s="52">
        <v>94</v>
      </c>
      <c r="AD36" s="425">
        <f t="shared" si="22"/>
        <v>13.166666666666666</v>
      </c>
      <c r="AE36" s="923"/>
      <c r="AF36" s="50" t="s">
        <v>99</v>
      </c>
      <c r="AG36" s="29">
        <v>5.57</v>
      </c>
      <c r="AH36" s="424">
        <f t="shared" si="5"/>
        <v>8</v>
      </c>
      <c r="AI36" s="52">
        <v>150</v>
      </c>
      <c r="AJ36" s="6">
        <v>3.26</v>
      </c>
      <c r="AK36" s="6">
        <v>20.440000000000001</v>
      </c>
      <c r="AL36" s="425">
        <f t="shared" si="23"/>
        <v>2.8666666666666707</v>
      </c>
      <c r="AM36" s="29">
        <v>3.67</v>
      </c>
      <c r="AN36" s="424">
        <f t="shared" si="6"/>
        <v>9</v>
      </c>
      <c r="AO36" s="52">
        <v>155.66999999999999</v>
      </c>
      <c r="AP36" s="6">
        <v>4.13</v>
      </c>
      <c r="AQ36" s="6">
        <v>22.63</v>
      </c>
      <c r="AR36" s="52">
        <v>78.33</v>
      </c>
      <c r="AS36" s="426">
        <f t="shared" si="24"/>
        <v>3.0909090909090895</v>
      </c>
      <c r="AT36" s="923"/>
      <c r="AU36" s="50" t="s">
        <v>99</v>
      </c>
      <c r="AV36" s="29">
        <v>4.49</v>
      </c>
      <c r="AW36" s="424">
        <f t="shared" si="7"/>
        <v>11</v>
      </c>
      <c r="AX36" s="52">
        <v>420.21</v>
      </c>
      <c r="AY36" s="6">
        <v>3.43</v>
      </c>
      <c r="AZ36" s="6">
        <v>108.13</v>
      </c>
      <c r="BA36" s="425">
        <f t="shared" si="25"/>
        <v>3.2500000000000044</v>
      </c>
      <c r="BB36" s="29">
        <v>5.71</v>
      </c>
      <c r="BC36" s="424">
        <f t="shared" si="8"/>
        <v>3</v>
      </c>
      <c r="BD36" s="52">
        <v>310.2</v>
      </c>
      <c r="BE36" s="6">
        <v>7.07</v>
      </c>
      <c r="BF36" s="6">
        <v>24.77</v>
      </c>
      <c r="BG36" s="52">
        <v>101</v>
      </c>
      <c r="BH36" s="426">
        <f t="shared" si="26"/>
        <v>5.8999999999999986</v>
      </c>
      <c r="BI36" s="923"/>
      <c r="BJ36" s="50" t="s">
        <v>99</v>
      </c>
      <c r="BK36" s="29">
        <v>7.43</v>
      </c>
      <c r="BL36" s="424">
        <f t="shared" si="9"/>
        <v>12</v>
      </c>
      <c r="BM36" s="52">
        <v>236.33</v>
      </c>
      <c r="BN36" s="6">
        <v>5.64</v>
      </c>
      <c r="BO36" s="6">
        <v>21.26</v>
      </c>
      <c r="BP36" s="52">
        <v>99.67</v>
      </c>
      <c r="BQ36" s="425">
        <f t="shared" si="27"/>
        <v>12.727272727272723</v>
      </c>
      <c r="BR36" s="29">
        <v>7.83</v>
      </c>
      <c r="BS36" s="424">
        <f t="shared" si="10"/>
        <v>7</v>
      </c>
      <c r="BT36" s="52">
        <v>324</v>
      </c>
      <c r="BU36" s="6">
        <v>5.23</v>
      </c>
      <c r="BV36" s="6">
        <v>23.44</v>
      </c>
      <c r="BW36" s="52">
        <v>98.33</v>
      </c>
      <c r="BX36" s="425">
        <f t="shared" si="28"/>
        <v>14.900000000000002</v>
      </c>
      <c r="BY36" s="923"/>
      <c r="BZ36" s="50" t="s">
        <v>99</v>
      </c>
      <c r="CA36" s="29">
        <v>7.12</v>
      </c>
      <c r="CB36" s="424">
        <f t="shared" si="11"/>
        <v>6</v>
      </c>
      <c r="CC36" s="52">
        <v>298.33</v>
      </c>
      <c r="CD36" s="6">
        <v>6.62</v>
      </c>
      <c r="CE36" s="6">
        <v>20.96</v>
      </c>
      <c r="CF36" s="52">
        <v>105.33</v>
      </c>
      <c r="CG36" s="425">
        <f t="shared" si="29"/>
        <v>3.5238095238095251</v>
      </c>
      <c r="CH36" s="26">
        <v>4.4400000000000004</v>
      </c>
      <c r="CI36" s="424">
        <f t="shared" si="12"/>
        <v>9</v>
      </c>
      <c r="CJ36" s="52">
        <v>312.33</v>
      </c>
      <c r="CK36" s="6">
        <v>3.36</v>
      </c>
      <c r="CL36" s="6">
        <v>26.38</v>
      </c>
      <c r="CM36" s="52">
        <v>112.33</v>
      </c>
      <c r="CN36" s="425">
        <f t="shared" si="30"/>
        <v>11.818181818181822</v>
      </c>
      <c r="CO36" s="923"/>
      <c r="CP36" s="50" t="s">
        <v>99</v>
      </c>
      <c r="CQ36" s="29">
        <v>4.1900000000000004</v>
      </c>
      <c r="CR36" s="424">
        <f t="shared" si="13"/>
        <v>18</v>
      </c>
      <c r="CS36" s="52">
        <v>324</v>
      </c>
      <c r="CT36" s="6">
        <v>3.77</v>
      </c>
      <c r="CU36" s="6">
        <v>20.93</v>
      </c>
      <c r="CV36" s="52">
        <v>89.33</v>
      </c>
      <c r="CW36" s="425">
        <f t="shared" si="31"/>
        <v>7.8461538461538503</v>
      </c>
      <c r="CX36" s="29">
        <v>6.05</v>
      </c>
      <c r="CY36" s="424">
        <f t="shared" si="14"/>
        <v>14</v>
      </c>
      <c r="CZ36" s="52">
        <v>249</v>
      </c>
      <c r="DA36" s="6">
        <v>4.87</v>
      </c>
      <c r="DB36" s="6">
        <v>20.97</v>
      </c>
      <c r="DC36" s="52">
        <v>115.67</v>
      </c>
      <c r="DD36" s="425">
        <f t="shared" si="32"/>
        <v>7.2000000000000028</v>
      </c>
      <c r="DE36" s="923"/>
      <c r="DF36" s="50" t="s">
        <v>99</v>
      </c>
      <c r="DG36" s="29">
        <v>6.62</v>
      </c>
      <c r="DH36" s="424">
        <f t="shared" si="15"/>
        <v>3</v>
      </c>
      <c r="DI36" s="52">
        <v>416.5</v>
      </c>
      <c r="DJ36" s="6">
        <v>6.82</v>
      </c>
      <c r="DK36" s="6">
        <v>2.02</v>
      </c>
      <c r="DL36" s="425">
        <f t="shared" si="33"/>
        <v>16.600000000000001</v>
      </c>
      <c r="DM36" s="29">
        <v>5.18</v>
      </c>
      <c r="DN36" s="424">
        <f t="shared" si="16"/>
        <v>5</v>
      </c>
      <c r="DO36" s="52">
        <v>177.67</v>
      </c>
      <c r="DP36" s="6">
        <v>47.17</v>
      </c>
      <c r="DQ36" s="6">
        <v>22.16</v>
      </c>
      <c r="DR36" s="52">
        <v>112.33</v>
      </c>
      <c r="DS36" s="425">
        <f t="shared" si="34"/>
        <v>15.545454545454541</v>
      </c>
      <c r="DT36" s="923"/>
      <c r="DU36" s="50" t="s">
        <v>99</v>
      </c>
      <c r="DV36" s="29">
        <v>5.53</v>
      </c>
      <c r="DW36" s="424">
        <f t="shared" si="17"/>
        <v>13</v>
      </c>
      <c r="DX36" s="52">
        <v>341</v>
      </c>
      <c r="DY36" s="6">
        <v>7.53</v>
      </c>
      <c r="DZ36" s="6">
        <v>23.53</v>
      </c>
      <c r="EA36" s="52">
        <v>91.67</v>
      </c>
      <c r="EB36" s="425">
        <f t="shared" si="35"/>
        <v>12.818181818181818</v>
      </c>
      <c r="EC36" s="391">
        <f t="shared" si="0"/>
        <v>5.6868750000000006</v>
      </c>
      <c r="ED36" s="427">
        <f t="shared" si="18"/>
        <v>3</v>
      </c>
    </row>
    <row r="37" spans="1:134" s="429" customFormat="1" ht="12.75" customHeight="1" x14ac:dyDescent="0.25">
      <c r="A37" s="923"/>
      <c r="B37" s="423" t="s">
        <v>100</v>
      </c>
      <c r="C37" s="29">
        <v>7.36</v>
      </c>
      <c r="D37" s="424">
        <f t="shared" si="1"/>
        <v>2</v>
      </c>
      <c r="E37" s="52">
        <v>274</v>
      </c>
      <c r="F37" s="6">
        <v>2.88</v>
      </c>
      <c r="G37" s="6">
        <v>16.63</v>
      </c>
      <c r="H37" s="425">
        <f t="shared" si="19"/>
        <v>20.720000000000006</v>
      </c>
      <c r="I37" s="29">
        <v>5.33</v>
      </c>
      <c r="J37" s="424">
        <f t="shared" si="2"/>
        <v>6</v>
      </c>
      <c r="K37" s="52">
        <v>340</v>
      </c>
      <c r="L37" s="6">
        <v>4.12</v>
      </c>
      <c r="M37" s="52">
        <v>88</v>
      </c>
      <c r="N37" s="425">
        <f t="shared" si="20"/>
        <v>25.285714285714285</v>
      </c>
      <c r="O37" s="923"/>
      <c r="P37" s="50" t="s">
        <v>100</v>
      </c>
      <c r="Q37" s="29">
        <v>4.63</v>
      </c>
      <c r="R37" s="424">
        <f t="shared" si="3"/>
        <v>13</v>
      </c>
      <c r="S37" s="52">
        <v>250.33</v>
      </c>
      <c r="T37" s="6">
        <v>4.91</v>
      </c>
      <c r="U37" s="6">
        <v>24.67</v>
      </c>
      <c r="V37" s="52">
        <v>95.33</v>
      </c>
      <c r="W37" s="425">
        <f t="shared" si="21"/>
        <v>7.9090909090909109</v>
      </c>
      <c r="X37" s="29">
        <v>3.74</v>
      </c>
      <c r="Y37" s="424">
        <f t="shared" si="4"/>
        <v>20</v>
      </c>
      <c r="Z37" s="52">
        <v>256.33</v>
      </c>
      <c r="AA37" s="6">
        <v>4.7</v>
      </c>
      <c r="AB37" s="6">
        <v>24.7</v>
      </c>
      <c r="AC37" s="52">
        <v>88</v>
      </c>
      <c r="AD37" s="425">
        <f t="shared" si="22"/>
        <v>6.6666666666666687</v>
      </c>
      <c r="AE37" s="923"/>
      <c r="AF37" s="50" t="s">
        <v>100</v>
      </c>
      <c r="AG37" s="29">
        <v>5.56</v>
      </c>
      <c r="AH37" s="424">
        <f t="shared" si="5"/>
        <v>9</v>
      </c>
      <c r="AI37" s="52">
        <v>227.67</v>
      </c>
      <c r="AJ37" s="6">
        <v>3.32</v>
      </c>
      <c r="AK37" s="6">
        <v>21.49</v>
      </c>
      <c r="AL37" s="425">
        <f t="shared" si="23"/>
        <v>2.93333333333333</v>
      </c>
      <c r="AM37" s="29">
        <v>2.82</v>
      </c>
      <c r="AN37" s="424">
        <f t="shared" si="6"/>
        <v>24</v>
      </c>
      <c r="AO37" s="52">
        <v>130</v>
      </c>
      <c r="AP37" s="6">
        <v>4.37</v>
      </c>
      <c r="AQ37" s="6">
        <v>24.4</v>
      </c>
      <c r="AR37" s="52">
        <v>81.33</v>
      </c>
      <c r="AS37" s="426">
        <f t="shared" si="24"/>
        <v>2.3636363636363615</v>
      </c>
      <c r="AT37" s="923"/>
      <c r="AU37" s="50" t="s">
        <v>100</v>
      </c>
      <c r="AV37" s="29">
        <v>4.41</v>
      </c>
      <c r="AW37" s="424">
        <f t="shared" si="7"/>
        <v>17</v>
      </c>
      <c r="AX37" s="52">
        <v>408.03</v>
      </c>
      <c r="AY37" s="6">
        <v>3.35</v>
      </c>
      <c r="AZ37" s="6">
        <v>107.45</v>
      </c>
      <c r="BA37" s="425">
        <f t="shared" si="25"/>
        <v>5.0833333333333366</v>
      </c>
      <c r="BB37" s="29">
        <v>4.92</v>
      </c>
      <c r="BC37" s="424">
        <f t="shared" si="8"/>
        <v>10</v>
      </c>
      <c r="BD37" s="52">
        <v>278.3</v>
      </c>
      <c r="BE37" s="6">
        <v>5.97</v>
      </c>
      <c r="BF37" s="6">
        <v>23.02</v>
      </c>
      <c r="BG37" s="52">
        <v>101.67</v>
      </c>
      <c r="BH37" s="426">
        <f t="shared" si="26"/>
        <v>4.9000000000000021</v>
      </c>
      <c r="BI37" s="923"/>
      <c r="BJ37" s="50" t="s">
        <v>100</v>
      </c>
      <c r="BK37" s="29">
        <v>7.46</v>
      </c>
      <c r="BL37" s="424">
        <f t="shared" si="9"/>
        <v>11</v>
      </c>
      <c r="BM37" s="52">
        <v>270.33</v>
      </c>
      <c r="BN37" s="6">
        <v>4.92</v>
      </c>
      <c r="BO37" s="6">
        <v>21.61</v>
      </c>
      <c r="BP37" s="52">
        <v>94</v>
      </c>
      <c r="BQ37" s="425">
        <f t="shared" si="27"/>
        <v>13.818181818181815</v>
      </c>
      <c r="BR37" s="29">
        <v>6.74</v>
      </c>
      <c r="BS37" s="424">
        <f t="shared" si="10"/>
        <v>17</v>
      </c>
      <c r="BT37" s="52">
        <v>362.5</v>
      </c>
      <c r="BU37" s="6">
        <v>3.93</v>
      </c>
      <c r="BV37" s="6">
        <v>21.3</v>
      </c>
      <c r="BW37" s="52">
        <v>106</v>
      </c>
      <c r="BX37" s="425">
        <f t="shared" si="28"/>
        <v>10.099999999999998</v>
      </c>
      <c r="BY37" s="923"/>
      <c r="BZ37" s="50" t="s">
        <v>100</v>
      </c>
      <c r="CA37" s="29">
        <v>7.06</v>
      </c>
      <c r="CB37" s="424">
        <f t="shared" si="11"/>
        <v>7</v>
      </c>
      <c r="CC37" s="52">
        <v>322</v>
      </c>
      <c r="CD37" s="6">
        <v>4.67</v>
      </c>
      <c r="CE37" s="6">
        <v>20.37</v>
      </c>
      <c r="CF37" s="52">
        <v>100.33</v>
      </c>
      <c r="CG37" s="425">
        <f t="shared" si="29"/>
        <v>1.9999999999999996</v>
      </c>
      <c r="CH37" s="26">
        <v>4.6500000000000004</v>
      </c>
      <c r="CI37" s="424">
        <f t="shared" si="12"/>
        <v>5</v>
      </c>
      <c r="CJ37" s="52">
        <v>292</v>
      </c>
      <c r="CK37" s="6">
        <v>2.98</v>
      </c>
      <c r="CL37" s="6">
        <v>26.41</v>
      </c>
      <c r="CM37" s="52">
        <v>97.33</v>
      </c>
      <c r="CN37" s="425">
        <f t="shared" si="30"/>
        <v>20.090909090909093</v>
      </c>
      <c r="CO37" s="923"/>
      <c r="CP37" s="50" t="s">
        <v>100</v>
      </c>
      <c r="CQ37" s="29">
        <v>4.46</v>
      </c>
      <c r="CR37" s="424">
        <f t="shared" si="13"/>
        <v>13</v>
      </c>
      <c r="CS37" s="52">
        <v>334.67</v>
      </c>
      <c r="CT37" s="6">
        <v>3.81</v>
      </c>
      <c r="CU37" s="6">
        <v>22.33</v>
      </c>
      <c r="CV37" s="52">
        <v>91.33</v>
      </c>
      <c r="CW37" s="425">
        <f t="shared" si="31"/>
        <v>9.8461538461538485</v>
      </c>
      <c r="CX37" s="29">
        <v>5.97</v>
      </c>
      <c r="CY37" s="424">
        <f t="shared" si="14"/>
        <v>17</v>
      </c>
      <c r="CZ37" s="52">
        <v>309.33</v>
      </c>
      <c r="DA37" s="6">
        <v>3.74</v>
      </c>
      <c r="DB37" s="6">
        <v>18.2</v>
      </c>
      <c r="DC37" s="52">
        <v>109</v>
      </c>
      <c r="DD37" s="425">
        <f t="shared" si="32"/>
        <v>19.839999999999989</v>
      </c>
      <c r="DE37" s="923"/>
      <c r="DF37" s="50" t="s">
        <v>100</v>
      </c>
      <c r="DG37" s="29">
        <v>6.56</v>
      </c>
      <c r="DH37" s="424">
        <f t="shared" si="15"/>
        <v>6</v>
      </c>
      <c r="DI37" s="52">
        <v>344.55</v>
      </c>
      <c r="DJ37" s="6">
        <v>6.65</v>
      </c>
      <c r="DK37" s="6">
        <v>2.13</v>
      </c>
      <c r="DL37" s="425">
        <f t="shared" si="33"/>
        <v>16.599999999999994</v>
      </c>
      <c r="DM37" s="29">
        <v>4.63</v>
      </c>
      <c r="DN37" s="424">
        <f t="shared" si="16"/>
        <v>16</v>
      </c>
      <c r="DO37" s="52">
        <v>210.67</v>
      </c>
      <c r="DP37" s="6">
        <v>33.9</v>
      </c>
      <c r="DQ37" s="6">
        <v>22.26</v>
      </c>
      <c r="DR37" s="52">
        <v>107</v>
      </c>
      <c r="DS37" s="425">
        <f t="shared" si="34"/>
        <v>4.1818181818181817</v>
      </c>
      <c r="DT37" s="923"/>
      <c r="DU37" s="50" t="s">
        <v>100</v>
      </c>
      <c r="DV37" s="29">
        <v>4.17</v>
      </c>
      <c r="DW37" s="424">
        <f t="shared" si="17"/>
        <v>23</v>
      </c>
      <c r="DX37" s="52">
        <v>350.33</v>
      </c>
      <c r="DY37" s="6">
        <v>4.67</v>
      </c>
      <c r="DZ37" s="6">
        <v>19</v>
      </c>
      <c r="EA37" s="52">
        <v>89.33</v>
      </c>
      <c r="EB37" s="425">
        <f t="shared" si="35"/>
        <v>0.54545454545454186</v>
      </c>
      <c r="EC37" s="391">
        <f t="shared" si="0"/>
        <v>5.3937499999999998</v>
      </c>
      <c r="ED37" s="427">
        <f t="shared" si="18"/>
        <v>9</v>
      </c>
    </row>
    <row r="38" spans="1:134" s="429" customFormat="1" ht="12.75" customHeight="1" x14ac:dyDescent="0.25">
      <c r="A38" s="923"/>
      <c r="B38" s="423" t="s">
        <v>180</v>
      </c>
      <c r="C38" s="29">
        <v>6.3</v>
      </c>
      <c r="D38" s="424">
        <f t="shared" si="1"/>
        <v>12</v>
      </c>
      <c r="E38" s="52">
        <v>294</v>
      </c>
      <c r="F38" s="6">
        <v>3.54</v>
      </c>
      <c r="G38" s="6">
        <v>19.399999999999999</v>
      </c>
      <c r="H38" s="425">
        <f t="shared" si="19"/>
        <v>12.799999999999997</v>
      </c>
      <c r="I38" s="29">
        <v>5.4</v>
      </c>
      <c r="J38" s="424">
        <f t="shared" si="2"/>
        <v>5</v>
      </c>
      <c r="K38" s="52">
        <v>245</v>
      </c>
      <c r="L38" s="6">
        <v>4.0199999999999996</v>
      </c>
      <c r="M38" s="52">
        <v>81</v>
      </c>
      <c r="N38" s="425">
        <f t="shared" si="20"/>
        <v>27.142857142857149</v>
      </c>
      <c r="O38" s="923"/>
      <c r="P38" s="50" t="s">
        <v>180</v>
      </c>
      <c r="Q38" s="29">
        <v>4.43</v>
      </c>
      <c r="R38" s="424">
        <f t="shared" si="3"/>
        <v>18</v>
      </c>
      <c r="S38" s="52">
        <v>236.67</v>
      </c>
      <c r="T38" s="6">
        <v>4.54</v>
      </c>
      <c r="U38" s="6">
        <v>23.87</v>
      </c>
      <c r="V38" s="52">
        <v>86.33</v>
      </c>
      <c r="W38" s="425">
        <f t="shared" si="21"/>
        <v>7.6363636363636349</v>
      </c>
      <c r="X38" s="29">
        <v>4.53</v>
      </c>
      <c r="Y38" s="424">
        <f t="shared" si="4"/>
        <v>12</v>
      </c>
      <c r="Z38" s="52">
        <v>266.67</v>
      </c>
      <c r="AA38" s="6">
        <v>4.7699999999999996</v>
      </c>
      <c r="AB38" s="6">
        <v>26.07</v>
      </c>
      <c r="AC38" s="52">
        <v>91.33</v>
      </c>
      <c r="AD38" s="425">
        <f t="shared" si="22"/>
        <v>10.000000000000002</v>
      </c>
      <c r="AE38" s="923"/>
      <c r="AF38" s="50" t="s">
        <v>180</v>
      </c>
      <c r="AG38" s="29">
        <v>4.71</v>
      </c>
      <c r="AH38" s="424">
        <f t="shared" si="5"/>
        <v>20</v>
      </c>
      <c r="AI38" s="52">
        <v>157.33000000000001</v>
      </c>
      <c r="AJ38" s="6">
        <v>2.29</v>
      </c>
      <c r="AK38" s="6">
        <v>19.149999999999999</v>
      </c>
      <c r="AL38" s="425">
        <f t="shared" si="23"/>
        <v>-1.0666666666666675</v>
      </c>
      <c r="AM38" s="29">
        <v>4.0599999999999996</v>
      </c>
      <c r="AN38" s="424">
        <f t="shared" si="6"/>
        <v>3</v>
      </c>
      <c r="AO38" s="52">
        <v>122.67</v>
      </c>
      <c r="AP38" s="6">
        <v>4.63</v>
      </c>
      <c r="AQ38" s="6">
        <v>27.53</v>
      </c>
      <c r="AR38" s="52">
        <v>84</v>
      </c>
      <c r="AS38" s="426">
        <f t="shared" si="24"/>
        <v>5.2727272727272689</v>
      </c>
      <c r="AT38" s="923"/>
      <c r="AU38" s="50" t="s">
        <v>180</v>
      </c>
      <c r="AV38" s="29">
        <v>4.46</v>
      </c>
      <c r="AW38" s="424">
        <f t="shared" si="7"/>
        <v>16</v>
      </c>
      <c r="AX38" s="52">
        <v>418.18</v>
      </c>
      <c r="AY38" s="6">
        <v>3.31</v>
      </c>
      <c r="AZ38" s="6">
        <v>108.36</v>
      </c>
      <c r="BA38" s="425">
        <f t="shared" si="25"/>
        <v>3.9166666666666647</v>
      </c>
      <c r="BB38" s="29">
        <v>4.37</v>
      </c>
      <c r="BC38" s="424">
        <f t="shared" si="8"/>
        <v>19</v>
      </c>
      <c r="BD38" s="52">
        <v>267.02999999999997</v>
      </c>
      <c r="BE38" s="6">
        <v>4.72</v>
      </c>
      <c r="BF38" s="6">
        <v>21.86</v>
      </c>
      <c r="BG38" s="52">
        <v>93.67</v>
      </c>
      <c r="BH38" s="426">
        <f t="shared" si="26"/>
        <v>5.2</v>
      </c>
      <c r="BI38" s="923"/>
      <c r="BJ38" s="50" t="s">
        <v>180</v>
      </c>
      <c r="BK38" s="29">
        <v>6.79</v>
      </c>
      <c r="BL38" s="424">
        <f t="shared" si="9"/>
        <v>18</v>
      </c>
      <c r="BM38" s="52">
        <v>283.33</v>
      </c>
      <c r="BN38" s="6">
        <v>4.49</v>
      </c>
      <c r="BO38" s="6">
        <v>20.96</v>
      </c>
      <c r="BP38" s="52">
        <v>86.33</v>
      </c>
      <c r="BQ38" s="425">
        <f t="shared" si="27"/>
        <v>9.0909090909090899</v>
      </c>
      <c r="BR38" s="29">
        <v>6.93</v>
      </c>
      <c r="BS38" s="424">
        <f t="shared" si="10"/>
        <v>14</v>
      </c>
      <c r="BT38" s="52">
        <v>358.33</v>
      </c>
      <c r="BU38" s="6">
        <v>3.83</v>
      </c>
      <c r="BV38" s="6">
        <v>22.15</v>
      </c>
      <c r="BW38" s="52">
        <v>96.33</v>
      </c>
      <c r="BX38" s="425">
        <f t="shared" si="28"/>
        <v>6.0999999999999943</v>
      </c>
      <c r="BY38" s="923"/>
      <c r="BZ38" s="50" t="s">
        <v>180</v>
      </c>
      <c r="CA38" s="29">
        <v>6.15</v>
      </c>
      <c r="CB38" s="424">
        <f t="shared" si="11"/>
        <v>22</v>
      </c>
      <c r="CC38" s="52">
        <v>320</v>
      </c>
      <c r="CD38" s="6">
        <v>4.82</v>
      </c>
      <c r="CE38" s="6">
        <v>20.46</v>
      </c>
      <c r="CF38" s="52">
        <v>95</v>
      </c>
      <c r="CG38" s="425">
        <f t="shared" si="29"/>
        <v>5.5238095238095246</v>
      </c>
      <c r="CH38" s="26">
        <v>4.7300000000000004</v>
      </c>
      <c r="CI38" s="424">
        <f t="shared" si="12"/>
        <v>4</v>
      </c>
      <c r="CJ38" s="52">
        <v>323.33</v>
      </c>
      <c r="CK38" s="6">
        <v>3.6</v>
      </c>
      <c r="CL38" s="6">
        <v>26.69</v>
      </c>
      <c r="CM38" s="52">
        <v>92.33</v>
      </c>
      <c r="CN38" s="425">
        <f t="shared" si="30"/>
        <v>17.272727272727277</v>
      </c>
      <c r="CO38" s="923"/>
      <c r="CP38" s="50" t="s">
        <v>180</v>
      </c>
      <c r="CQ38" s="29">
        <v>4.38</v>
      </c>
      <c r="CR38" s="424">
        <f t="shared" si="13"/>
        <v>14</v>
      </c>
      <c r="CS38" s="52">
        <v>319.33</v>
      </c>
      <c r="CT38" s="6">
        <v>2.93</v>
      </c>
      <c r="CU38" s="6">
        <v>19.77</v>
      </c>
      <c r="CV38" s="52">
        <v>89.33</v>
      </c>
      <c r="CW38" s="425">
        <f t="shared" si="31"/>
        <v>15.384615384615385</v>
      </c>
      <c r="CX38" s="29">
        <v>6.28</v>
      </c>
      <c r="CY38" s="424">
        <f t="shared" si="14"/>
        <v>11</v>
      </c>
      <c r="CZ38" s="52">
        <v>377</v>
      </c>
      <c r="DA38" s="6">
        <v>3.78</v>
      </c>
      <c r="DB38" s="6">
        <v>19.63</v>
      </c>
      <c r="DC38" s="52">
        <v>112.33</v>
      </c>
      <c r="DD38" s="425">
        <f t="shared" si="32"/>
        <v>11.840000000000003</v>
      </c>
      <c r="DE38" s="923"/>
      <c r="DF38" s="50" t="s">
        <v>180</v>
      </c>
      <c r="DG38" s="29">
        <v>6.4</v>
      </c>
      <c r="DH38" s="424">
        <f t="shared" si="15"/>
        <v>14</v>
      </c>
      <c r="DI38" s="52">
        <v>328</v>
      </c>
      <c r="DJ38" s="6">
        <v>7.26</v>
      </c>
      <c r="DK38" s="6">
        <v>3.04</v>
      </c>
      <c r="DL38" s="425">
        <f t="shared" si="33"/>
        <v>16.900000000000006</v>
      </c>
      <c r="DM38" s="29">
        <v>4.67</v>
      </c>
      <c r="DN38" s="424">
        <f t="shared" si="16"/>
        <v>15</v>
      </c>
      <c r="DO38" s="52">
        <v>240</v>
      </c>
      <c r="DP38" s="6">
        <v>25.97</v>
      </c>
      <c r="DQ38" s="6">
        <v>23.53</v>
      </c>
      <c r="DR38" s="52">
        <v>95</v>
      </c>
      <c r="DS38" s="425">
        <f t="shared" si="34"/>
        <v>9.9090909090909065</v>
      </c>
      <c r="DT38" s="923"/>
      <c r="DU38" s="50" t="s">
        <v>180</v>
      </c>
      <c r="DV38" s="29">
        <v>3.98</v>
      </c>
      <c r="DW38" s="424">
        <f t="shared" si="17"/>
        <v>27</v>
      </c>
      <c r="DX38" s="52">
        <v>342.67</v>
      </c>
      <c r="DY38" s="6">
        <v>5.7</v>
      </c>
      <c r="DZ38" s="6">
        <v>22.43</v>
      </c>
      <c r="EA38" s="52">
        <v>83.33</v>
      </c>
      <c r="EB38" s="425">
        <f t="shared" si="35"/>
        <v>1.6363636363636378</v>
      </c>
      <c r="EC38" s="391">
        <f t="shared" si="0"/>
        <v>5.2868750000000002</v>
      </c>
      <c r="ED38" s="427">
        <f t="shared" si="18"/>
        <v>12</v>
      </c>
    </row>
    <row r="39" spans="1:134" s="429" customFormat="1" ht="12.75" customHeight="1" x14ac:dyDescent="0.25">
      <c r="A39" s="923"/>
      <c r="B39" s="423" t="s">
        <v>181</v>
      </c>
      <c r="C39" s="29">
        <v>6.02</v>
      </c>
      <c r="D39" s="424">
        <f t="shared" si="1"/>
        <v>15</v>
      </c>
      <c r="E39" s="52">
        <v>292.67</v>
      </c>
      <c r="F39" s="6">
        <v>2.88</v>
      </c>
      <c r="G39" s="6">
        <v>17.47</v>
      </c>
      <c r="H39" s="425">
        <f t="shared" si="19"/>
        <v>13.439999999999998</v>
      </c>
      <c r="I39" s="29">
        <v>5.16</v>
      </c>
      <c r="J39" s="424">
        <f t="shared" si="2"/>
        <v>11</v>
      </c>
      <c r="K39" s="52">
        <v>269</v>
      </c>
      <c r="L39" s="6">
        <v>2.99</v>
      </c>
      <c r="M39" s="52">
        <v>72</v>
      </c>
      <c r="N39" s="425">
        <f t="shared" si="20"/>
        <v>26.571428571428577</v>
      </c>
      <c r="O39" s="923"/>
      <c r="P39" s="50" t="s">
        <v>181</v>
      </c>
      <c r="Q39" s="29">
        <v>5.0199999999999996</v>
      </c>
      <c r="R39" s="424">
        <f t="shared" si="3"/>
        <v>9</v>
      </c>
      <c r="S39" s="52">
        <v>256</v>
      </c>
      <c r="T39" s="6">
        <v>5.22</v>
      </c>
      <c r="U39" s="6">
        <v>25.07</v>
      </c>
      <c r="V39" s="52">
        <v>85</v>
      </c>
      <c r="W39" s="425">
        <f t="shared" si="21"/>
        <v>10.45454545454545</v>
      </c>
      <c r="X39" s="29">
        <v>4.72</v>
      </c>
      <c r="Y39" s="424">
        <f t="shared" si="4"/>
        <v>6</v>
      </c>
      <c r="Z39" s="52">
        <v>296</v>
      </c>
      <c r="AA39" s="6">
        <v>4.83</v>
      </c>
      <c r="AB39" s="6">
        <v>24.53</v>
      </c>
      <c r="AC39" s="52">
        <v>95.67</v>
      </c>
      <c r="AD39" s="425">
        <f t="shared" si="22"/>
        <v>8.1666666666666625</v>
      </c>
      <c r="AE39" s="923"/>
      <c r="AF39" s="50" t="s">
        <v>181</v>
      </c>
      <c r="AG39" s="29">
        <v>4.41</v>
      </c>
      <c r="AH39" s="424">
        <f t="shared" si="5"/>
        <v>22</v>
      </c>
      <c r="AI39" s="52">
        <v>182.67</v>
      </c>
      <c r="AJ39" s="6">
        <v>2.37</v>
      </c>
      <c r="AK39" s="6">
        <v>23.88</v>
      </c>
      <c r="AL39" s="425">
        <f t="shared" si="23"/>
        <v>1.6666666666666667</v>
      </c>
      <c r="AM39" s="29">
        <v>2.79</v>
      </c>
      <c r="AN39" s="424">
        <f t="shared" si="6"/>
        <v>26</v>
      </c>
      <c r="AO39" s="52">
        <v>147</v>
      </c>
      <c r="AP39" s="6">
        <v>4.0999999999999996</v>
      </c>
      <c r="AQ39" s="6">
        <v>22.4</v>
      </c>
      <c r="AR39" s="52">
        <v>80.67</v>
      </c>
      <c r="AS39" s="426">
        <f t="shared" si="24"/>
        <v>-0.27272727272727093</v>
      </c>
      <c r="AT39" s="923"/>
      <c r="AU39" s="50" t="s">
        <v>181</v>
      </c>
      <c r="AV39" s="29">
        <v>4.28</v>
      </c>
      <c r="AW39" s="424">
        <f t="shared" si="7"/>
        <v>19</v>
      </c>
      <c r="AX39" s="52">
        <v>411.08</v>
      </c>
      <c r="AY39" s="6">
        <v>3.47</v>
      </c>
      <c r="AZ39" s="6">
        <v>106</v>
      </c>
      <c r="BA39" s="425">
        <f t="shared" si="25"/>
        <v>3.5833333333333348</v>
      </c>
      <c r="BB39" s="29">
        <v>4.57</v>
      </c>
      <c r="BC39" s="424">
        <f t="shared" si="8"/>
        <v>15</v>
      </c>
      <c r="BD39" s="52">
        <v>275</v>
      </c>
      <c r="BE39" s="6">
        <v>5.79</v>
      </c>
      <c r="BF39" s="6">
        <v>22.95</v>
      </c>
      <c r="BG39" s="52">
        <v>94</v>
      </c>
      <c r="BH39" s="426">
        <f t="shared" si="26"/>
        <v>3.3000000000000007</v>
      </c>
      <c r="BI39" s="923"/>
      <c r="BJ39" s="50" t="s">
        <v>181</v>
      </c>
      <c r="BK39" s="29">
        <v>6.64</v>
      </c>
      <c r="BL39" s="424">
        <f t="shared" si="9"/>
        <v>21</v>
      </c>
      <c r="BM39" s="52">
        <v>279.33</v>
      </c>
      <c r="BN39" s="6">
        <v>4.4800000000000004</v>
      </c>
      <c r="BO39" s="6">
        <v>22.83</v>
      </c>
      <c r="BP39" s="52">
        <v>85.67</v>
      </c>
      <c r="BQ39" s="425">
        <f t="shared" si="27"/>
        <v>2.7272727272727257</v>
      </c>
      <c r="BR39" s="29">
        <v>6.82</v>
      </c>
      <c r="BS39" s="424">
        <f t="shared" si="10"/>
        <v>16</v>
      </c>
      <c r="BT39" s="52">
        <v>337</v>
      </c>
      <c r="BU39" s="6">
        <v>3.93</v>
      </c>
      <c r="BV39" s="6">
        <v>21.24</v>
      </c>
      <c r="BW39" s="52">
        <v>92</v>
      </c>
      <c r="BX39" s="425">
        <f t="shared" si="28"/>
        <v>4.1999999999999993</v>
      </c>
      <c r="BY39" s="923"/>
      <c r="BZ39" s="50" t="s">
        <v>181</v>
      </c>
      <c r="CA39" s="29">
        <v>6.57</v>
      </c>
      <c r="CB39" s="424">
        <f t="shared" si="11"/>
        <v>16</v>
      </c>
      <c r="CC39" s="52">
        <v>308.67</v>
      </c>
      <c r="CD39" s="6">
        <v>4.3</v>
      </c>
      <c r="CE39" s="6">
        <v>22.25</v>
      </c>
      <c r="CF39" s="52">
        <v>95.33</v>
      </c>
      <c r="CG39" s="425">
        <f t="shared" si="29"/>
        <v>7.0476190476190501</v>
      </c>
      <c r="CH39" s="26">
        <v>4.95</v>
      </c>
      <c r="CI39" s="424">
        <f t="shared" si="12"/>
        <v>1</v>
      </c>
      <c r="CJ39" s="52">
        <v>273</v>
      </c>
      <c r="CK39" s="6">
        <v>2.98</v>
      </c>
      <c r="CL39" s="6">
        <v>26.42</v>
      </c>
      <c r="CM39" s="52">
        <v>90.33</v>
      </c>
      <c r="CN39" s="425">
        <f t="shared" si="30"/>
        <v>22.727272727272727</v>
      </c>
      <c r="CO39" s="923"/>
      <c r="CP39" s="50" t="s">
        <v>181</v>
      </c>
      <c r="CQ39" s="29">
        <v>4.8099999999999996</v>
      </c>
      <c r="CR39" s="424">
        <f t="shared" si="13"/>
        <v>7</v>
      </c>
      <c r="CS39" s="52">
        <v>325.67</v>
      </c>
      <c r="CT39" s="6">
        <v>3.04</v>
      </c>
      <c r="CU39" s="6">
        <v>21.97</v>
      </c>
      <c r="CV39" s="52">
        <v>90.67</v>
      </c>
      <c r="CW39" s="425">
        <f t="shared" si="31"/>
        <v>18.923076923076916</v>
      </c>
      <c r="CX39" s="29">
        <v>5.85</v>
      </c>
      <c r="CY39" s="424">
        <f t="shared" si="14"/>
        <v>19</v>
      </c>
      <c r="CZ39" s="52">
        <v>338</v>
      </c>
      <c r="DA39" s="6">
        <v>4.41</v>
      </c>
      <c r="DB39" s="6">
        <v>20.03</v>
      </c>
      <c r="DC39" s="52">
        <v>104</v>
      </c>
      <c r="DD39" s="425">
        <f t="shared" si="32"/>
        <v>3.8399999999999892</v>
      </c>
      <c r="DE39" s="923"/>
      <c r="DF39" s="50" t="s">
        <v>181</v>
      </c>
      <c r="DG39" s="29">
        <v>6.55</v>
      </c>
      <c r="DH39" s="424">
        <f t="shared" si="15"/>
        <v>7</v>
      </c>
      <c r="DI39" s="52">
        <v>353.04</v>
      </c>
      <c r="DJ39" s="6">
        <v>3.18</v>
      </c>
      <c r="DK39" s="6">
        <v>2.65</v>
      </c>
      <c r="DL39" s="425">
        <f t="shared" si="33"/>
        <v>16.499999999999993</v>
      </c>
      <c r="DM39" s="29">
        <v>4.71</v>
      </c>
      <c r="DN39" s="424">
        <f t="shared" si="16"/>
        <v>13</v>
      </c>
      <c r="DO39" s="52">
        <v>216</v>
      </c>
      <c r="DP39" s="6">
        <v>29.47</v>
      </c>
      <c r="DQ39" s="6">
        <v>21.47</v>
      </c>
      <c r="DR39" s="52">
        <v>95.67</v>
      </c>
      <c r="DS39" s="425">
        <f t="shared" si="34"/>
        <v>11.181818181818182</v>
      </c>
      <c r="DT39" s="923"/>
      <c r="DU39" s="50" t="s">
        <v>181</v>
      </c>
      <c r="DV39" s="29">
        <v>3.95</v>
      </c>
      <c r="DW39" s="424">
        <f t="shared" si="17"/>
        <v>29</v>
      </c>
      <c r="DX39" s="52">
        <v>399.33</v>
      </c>
      <c r="DY39" s="6">
        <v>5.33</v>
      </c>
      <c r="DZ39" s="6">
        <v>18.7</v>
      </c>
      <c r="EA39" s="52">
        <v>85.33</v>
      </c>
      <c r="EB39" s="425">
        <f t="shared" si="35"/>
        <v>6.0000000000000009</v>
      </c>
      <c r="EC39" s="391">
        <f t="shared" si="0"/>
        <v>5.2418749999999994</v>
      </c>
      <c r="ED39" s="427">
        <f t="shared" si="18"/>
        <v>13</v>
      </c>
    </row>
    <row r="40" spans="1:134" s="429" customFormat="1" ht="12.75" customHeight="1" x14ac:dyDescent="0.25">
      <c r="A40" s="923"/>
      <c r="B40" s="423" t="s">
        <v>182</v>
      </c>
      <c r="C40" s="29">
        <v>5.9</v>
      </c>
      <c r="D40" s="424">
        <f t="shared" si="1"/>
        <v>16</v>
      </c>
      <c r="E40" s="52">
        <v>272.33</v>
      </c>
      <c r="F40" s="6">
        <v>4.68</v>
      </c>
      <c r="G40" s="6">
        <v>19.43</v>
      </c>
      <c r="H40" s="425">
        <f t="shared" si="19"/>
        <v>7.9200000000000017</v>
      </c>
      <c r="I40" s="29">
        <v>5.33</v>
      </c>
      <c r="J40" s="424">
        <f t="shared" si="2"/>
        <v>6</v>
      </c>
      <c r="K40" s="52">
        <v>399.67</v>
      </c>
      <c r="L40" s="6">
        <v>3.98</v>
      </c>
      <c r="M40" s="52">
        <v>102</v>
      </c>
      <c r="N40" s="425">
        <f t="shared" si="20"/>
        <v>22.714285714285712</v>
      </c>
      <c r="O40" s="923"/>
      <c r="P40" s="50" t="s">
        <v>182</v>
      </c>
      <c r="Q40" s="29">
        <v>5.38</v>
      </c>
      <c r="R40" s="424">
        <f t="shared" si="3"/>
        <v>5</v>
      </c>
      <c r="S40" s="52">
        <v>263.33</v>
      </c>
      <c r="T40" s="6">
        <v>5.88</v>
      </c>
      <c r="U40" s="6">
        <v>25.87</v>
      </c>
      <c r="V40" s="52">
        <v>109</v>
      </c>
      <c r="W40" s="425">
        <f t="shared" si="21"/>
        <v>9.454545454545455</v>
      </c>
      <c r="X40" s="29">
        <v>5.09</v>
      </c>
      <c r="Y40" s="424">
        <f t="shared" si="4"/>
        <v>3</v>
      </c>
      <c r="Z40" s="52">
        <v>254.33</v>
      </c>
      <c r="AA40" s="6">
        <v>3.4</v>
      </c>
      <c r="AB40" s="6">
        <v>24.23</v>
      </c>
      <c r="AC40" s="52">
        <v>86</v>
      </c>
      <c r="AD40" s="425">
        <f t="shared" si="22"/>
        <v>14.999999999999998</v>
      </c>
      <c r="AE40" s="923"/>
      <c r="AF40" s="50" t="s">
        <v>182</v>
      </c>
      <c r="AG40" s="29">
        <v>3.89</v>
      </c>
      <c r="AH40" s="424">
        <f t="shared" si="5"/>
        <v>28</v>
      </c>
      <c r="AI40" s="52">
        <v>160.33000000000001</v>
      </c>
      <c r="AJ40" s="6">
        <v>2.78</v>
      </c>
      <c r="AK40" s="6">
        <v>17.32</v>
      </c>
      <c r="AL40" s="425">
        <f t="shared" si="23"/>
        <v>0.33333333333333509</v>
      </c>
      <c r="AM40" s="29">
        <v>3.78</v>
      </c>
      <c r="AN40" s="424">
        <f t="shared" si="6"/>
        <v>7</v>
      </c>
      <c r="AO40" s="52">
        <v>153.66999999999999</v>
      </c>
      <c r="AP40" s="6">
        <v>4.4000000000000004</v>
      </c>
      <c r="AQ40" s="6">
        <v>25.63</v>
      </c>
      <c r="AR40" s="52">
        <v>81.67</v>
      </c>
      <c r="AS40" s="426">
        <f t="shared" si="24"/>
        <v>2.7272727272727257</v>
      </c>
      <c r="AT40" s="923"/>
      <c r="AU40" s="50" t="s">
        <v>182</v>
      </c>
      <c r="AV40" s="29">
        <v>4.5599999999999996</v>
      </c>
      <c r="AW40" s="424">
        <f t="shared" si="7"/>
        <v>8</v>
      </c>
      <c r="AX40" s="52">
        <v>442.54</v>
      </c>
      <c r="AY40" s="6">
        <v>3.41</v>
      </c>
      <c r="AZ40" s="6">
        <v>109.72</v>
      </c>
      <c r="BA40" s="425">
        <f t="shared" si="25"/>
        <v>3.7499999999999942</v>
      </c>
      <c r="BB40" s="29">
        <v>5.42</v>
      </c>
      <c r="BC40" s="424">
        <f t="shared" si="8"/>
        <v>6</v>
      </c>
      <c r="BD40" s="52">
        <v>295.93</v>
      </c>
      <c r="BE40" s="6">
        <v>6.66</v>
      </c>
      <c r="BF40" s="6">
        <v>24.21</v>
      </c>
      <c r="BG40" s="52">
        <v>100</v>
      </c>
      <c r="BH40" s="426">
        <f t="shared" si="26"/>
        <v>5</v>
      </c>
      <c r="BI40" s="923"/>
      <c r="BJ40" s="50" t="s">
        <v>182</v>
      </c>
      <c r="BK40" s="29">
        <v>6.22</v>
      </c>
      <c r="BL40" s="424">
        <f t="shared" si="9"/>
        <v>25</v>
      </c>
      <c r="BM40" s="52">
        <v>277</v>
      </c>
      <c r="BN40" s="6">
        <v>4.2</v>
      </c>
      <c r="BO40" s="6">
        <v>18.77</v>
      </c>
      <c r="BP40" s="52">
        <v>101.67</v>
      </c>
      <c r="BQ40" s="425">
        <f t="shared" si="27"/>
        <v>7.9999999999999982</v>
      </c>
      <c r="BR40" s="29">
        <v>7.26</v>
      </c>
      <c r="BS40" s="424">
        <f t="shared" si="10"/>
        <v>11</v>
      </c>
      <c r="BT40" s="52">
        <v>357.5</v>
      </c>
      <c r="BU40" s="6">
        <v>4.38</v>
      </c>
      <c r="BV40" s="6">
        <v>19.57</v>
      </c>
      <c r="BW40" s="52">
        <v>97.33</v>
      </c>
      <c r="BX40" s="425">
        <f t="shared" si="28"/>
        <v>10</v>
      </c>
      <c r="BY40" s="923"/>
      <c r="BZ40" s="50" t="s">
        <v>182</v>
      </c>
      <c r="CA40" s="29">
        <v>5.65</v>
      </c>
      <c r="CB40" s="424">
        <f t="shared" si="11"/>
        <v>29</v>
      </c>
      <c r="CC40" s="52">
        <v>318.33</v>
      </c>
      <c r="CD40" s="6">
        <v>3.85</v>
      </c>
      <c r="CE40" s="6">
        <v>19.82</v>
      </c>
      <c r="CF40" s="52">
        <v>111.33</v>
      </c>
      <c r="CG40" s="425">
        <f t="shared" si="29"/>
        <v>0.57142857142857617</v>
      </c>
      <c r="CH40" s="26">
        <v>4.63</v>
      </c>
      <c r="CI40" s="424">
        <f t="shared" si="12"/>
        <v>7</v>
      </c>
      <c r="CJ40" s="52">
        <v>305.67</v>
      </c>
      <c r="CK40" s="6">
        <v>3.48</v>
      </c>
      <c r="CL40" s="6">
        <v>26.42</v>
      </c>
      <c r="CM40" s="52">
        <v>113.33</v>
      </c>
      <c r="CN40" s="425">
        <f t="shared" si="30"/>
        <v>15.727272727272728</v>
      </c>
      <c r="CO40" s="923"/>
      <c r="CP40" s="50" t="s">
        <v>182</v>
      </c>
      <c r="CQ40" s="29">
        <v>4.55</v>
      </c>
      <c r="CR40" s="424">
        <f t="shared" si="13"/>
        <v>12</v>
      </c>
      <c r="CS40" s="52">
        <v>323.67</v>
      </c>
      <c r="CT40" s="6">
        <v>2.99</v>
      </c>
      <c r="CU40" s="6">
        <v>19.13</v>
      </c>
      <c r="CV40" s="52">
        <v>100.33</v>
      </c>
      <c r="CW40" s="425">
        <f t="shared" si="31"/>
        <v>14.461538461538462</v>
      </c>
      <c r="CX40" s="29">
        <v>4.95</v>
      </c>
      <c r="CY40" s="424">
        <f t="shared" si="14"/>
        <v>33</v>
      </c>
      <c r="CZ40" s="52">
        <v>268</v>
      </c>
      <c r="DA40" s="6">
        <v>2.69</v>
      </c>
      <c r="DB40" s="6">
        <v>16.920000000000002</v>
      </c>
      <c r="DC40" s="52">
        <v>118.33</v>
      </c>
      <c r="DD40" s="425">
        <f t="shared" si="32"/>
        <v>18.560000000000002</v>
      </c>
      <c r="DE40" s="923"/>
      <c r="DF40" s="50" t="s">
        <v>182</v>
      </c>
      <c r="DG40" s="29">
        <v>6.46</v>
      </c>
      <c r="DH40" s="424">
        <f t="shared" si="15"/>
        <v>10</v>
      </c>
      <c r="DI40" s="52">
        <v>296.97000000000003</v>
      </c>
      <c r="DJ40" s="6">
        <v>7.9</v>
      </c>
      <c r="DK40" s="6">
        <v>2.76</v>
      </c>
      <c r="DL40" s="425">
        <f t="shared" si="33"/>
        <v>16.900000000000006</v>
      </c>
      <c r="DM40" s="29">
        <v>2.59</v>
      </c>
      <c r="DN40" s="424">
        <f t="shared" si="16"/>
        <v>34</v>
      </c>
      <c r="DO40" s="52">
        <v>237.33</v>
      </c>
      <c r="DP40" s="6">
        <v>26.43</v>
      </c>
      <c r="DQ40" s="6">
        <v>19.53</v>
      </c>
      <c r="DR40" s="52">
        <v>115</v>
      </c>
      <c r="DS40" s="425">
        <f t="shared" si="34"/>
        <v>-9.2727272727272734</v>
      </c>
      <c r="DT40" s="923"/>
      <c r="DU40" s="50" t="s">
        <v>182</v>
      </c>
      <c r="DV40" s="29">
        <v>5.65</v>
      </c>
      <c r="DW40" s="424">
        <f t="shared" si="17"/>
        <v>10</v>
      </c>
      <c r="DX40" s="52">
        <v>373</v>
      </c>
      <c r="DY40" s="6">
        <v>5.73</v>
      </c>
      <c r="DZ40" s="6">
        <v>18.670000000000002</v>
      </c>
      <c r="EA40" s="52">
        <v>100.33</v>
      </c>
      <c r="EB40" s="425">
        <f t="shared" si="35"/>
        <v>15.181818181818185</v>
      </c>
      <c r="EC40" s="391">
        <f t="shared" si="0"/>
        <v>5.1037499999999998</v>
      </c>
      <c r="ED40" s="427">
        <f t="shared" si="18"/>
        <v>17</v>
      </c>
    </row>
    <row r="41" spans="1:134" s="429" customFormat="1" ht="12.75" customHeight="1" x14ac:dyDescent="0.25">
      <c r="A41" s="923"/>
      <c r="B41" s="423" t="s">
        <v>183</v>
      </c>
      <c r="C41" s="29">
        <v>6.07</v>
      </c>
      <c r="D41" s="424">
        <f t="shared" si="1"/>
        <v>14</v>
      </c>
      <c r="E41" s="52">
        <v>264.33</v>
      </c>
      <c r="F41" s="6">
        <v>3.39</v>
      </c>
      <c r="G41" s="6">
        <v>20.13</v>
      </c>
      <c r="H41" s="425">
        <f t="shared" si="19"/>
        <v>13.68</v>
      </c>
      <c r="I41" s="29">
        <v>4.5599999999999996</v>
      </c>
      <c r="J41" s="424">
        <f t="shared" si="2"/>
        <v>17</v>
      </c>
      <c r="K41" s="52">
        <v>397.67</v>
      </c>
      <c r="L41" s="6">
        <v>2.96</v>
      </c>
      <c r="M41" s="52">
        <v>72</v>
      </c>
      <c r="N41" s="425">
        <f t="shared" si="20"/>
        <v>29.428571428571423</v>
      </c>
      <c r="O41" s="923"/>
      <c r="P41" s="50" t="s">
        <v>183</v>
      </c>
      <c r="Q41" s="29">
        <v>4.8499999999999996</v>
      </c>
      <c r="R41" s="424">
        <f t="shared" si="3"/>
        <v>10</v>
      </c>
      <c r="S41" s="52">
        <v>251.33</v>
      </c>
      <c r="T41" s="6">
        <v>5.07</v>
      </c>
      <c r="U41" s="6">
        <v>24.8</v>
      </c>
      <c r="V41" s="52">
        <v>83.67</v>
      </c>
      <c r="W41" s="425">
        <f t="shared" si="21"/>
        <v>9.545454545454545</v>
      </c>
      <c r="X41" s="29">
        <v>4.32</v>
      </c>
      <c r="Y41" s="424">
        <f t="shared" si="4"/>
        <v>13</v>
      </c>
      <c r="Z41" s="52">
        <v>255.67</v>
      </c>
      <c r="AA41" s="6">
        <v>3.9</v>
      </c>
      <c r="AB41" s="6">
        <v>24.1</v>
      </c>
      <c r="AC41" s="52">
        <v>92</v>
      </c>
      <c r="AD41" s="425">
        <f t="shared" si="22"/>
        <v>6.1666666666666687</v>
      </c>
      <c r="AE41" s="923"/>
      <c r="AF41" s="50" t="s">
        <v>183</v>
      </c>
      <c r="AG41" s="29">
        <v>4.92</v>
      </c>
      <c r="AH41" s="424">
        <f t="shared" si="5"/>
        <v>14</v>
      </c>
      <c r="AI41" s="52">
        <v>130.66999999999999</v>
      </c>
      <c r="AJ41" s="6">
        <v>4.0999999999999996</v>
      </c>
      <c r="AK41" s="6">
        <v>19.079999999999998</v>
      </c>
      <c r="AL41" s="425">
        <f t="shared" si="23"/>
        <v>1.0666666666666675</v>
      </c>
      <c r="AM41" s="29">
        <v>2.77</v>
      </c>
      <c r="AN41" s="424">
        <f t="shared" si="6"/>
        <v>27</v>
      </c>
      <c r="AO41" s="52">
        <v>150</v>
      </c>
      <c r="AP41" s="6">
        <v>3.63</v>
      </c>
      <c r="AQ41" s="6">
        <v>21.2</v>
      </c>
      <c r="AR41" s="52">
        <v>79.67</v>
      </c>
      <c r="AS41" s="426">
        <f t="shared" si="24"/>
        <v>4.2727272727272743</v>
      </c>
      <c r="AT41" s="923"/>
      <c r="AU41" s="50" t="s">
        <v>183</v>
      </c>
      <c r="AV41" s="29">
        <v>4.37</v>
      </c>
      <c r="AW41" s="424">
        <f t="shared" si="7"/>
        <v>18</v>
      </c>
      <c r="AX41" s="52">
        <v>407.02</v>
      </c>
      <c r="AY41" s="6">
        <v>3.37</v>
      </c>
      <c r="AZ41" s="6">
        <v>110.02</v>
      </c>
      <c r="BA41" s="425">
        <f t="shared" si="25"/>
        <v>3.9166666666666683</v>
      </c>
      <c r="BB41" s="29">
        <v>3.75</v>
      </c>
      <c r="BC41" s="424">
        <f t="shared" si="8"/>
        <v>28</v>
      </c>
      <c r="BD41" s="52">
        <v>262</v>
      </c>
      <c r="BE41" s="6">
        <v>4.51</v>
      </c>
      <c r="BF41" s="6">
        <v>21.25</v>
      </c>
      <c r="BG41" s="52">
        <v>95</v>
      </c>
      <c r="BH41" s="426">
        <f t="shared" si="26"/>
        <v>3.1999999999999984</v>
      </c>
      <c r="BI41" s="923"/>
      <c r="BJ41" s="50" t="s">
        <v>183</v>
      </c>
      <c r="BK41" s="29">
        <v>7.64</v>
      </c>
      <c r="BL41" s="424">
        <f t="shared" si="9"/>
        <v>8</v>
      </c>
      <c r="BM41" s="52">
        <v>265.33</v>
      </c>
      <c r="BN41" s="6">
        <v>5.05</v>
      </c>
      <c r="BO41" s="6">
        <v>22.26</v>
      </c>
      <c r="BP41" s="52">
        <v>82.67</v>
      </c>
      <c r="BQ41" s="425">
        <f t="shared" si="27"/>
        <v>15.818181818181811</v>
      </c>
      <c r="BR41" s="29">
        <v>6.17</v>
      </c>
      <c r="BS41" s="424">
        <f t="shared" si="10"/>
        <v>31</v>
      </c>
      <c r="BT41" s="52">
        <v>343.33</v>
      </c>
      <c r="BU41" s="6">
        <v>5.57</v>
      </c>
      <c r="BV41" s="6">
        <v>21.44</v>
      </c>
      <c r="BW41" s="52">
        <v>98.33</v>
      </c>
      <c r="BX41" s="425">
        <f t="shared" si="28"/>
        <v>2.8000000000000025</v>
      </c>
      <c r="BY41" s="923"/>
      <c r="BZ41" s="50" t="s">
        <v>183</v>
      </c>
      <c r="CA41" s="29">
        <v>6.93</v>
      </c>
      <c r="CB41" s="424">
        <f t="shared" si="11"/>
        <v>9</v>
      </c>
      <c r="CC41" s="52">
        <v>292</v>
      </c>
      <c r="CD41" s="6">
        <v>4.8099999999999996</v>
      </c>
      <c r="CE41" s="6">
        <v>21.46</v>
      </c>
      <c r="CF41" s="52">
        <v>85.33</v>
      </c>
      <c r="CG41" s="425">
        <f t="shared" si="29"/>
        <v>9.3333333333333286</v>
      </c>
      <c r="CH41" s="26">
        <v>4.6500000000000004</v>
      </c>
      <c r="CI41" s="424">
        <f t="shared" si="12"/>
        <v>5</v>
      </c>
      <c r="CJ41" s="52">
        <v>244</v>
      </c>
      <c r="CK41" s="6">
        <v>3.34</v>
      </c>
      <c r="CL41" s="6">
        <v>26.36</v>
      </c>
      <c r="CM41" s="52">
        <v>84</v>
      </c>
      <c r="CN41" s="425">
        <f t="shared" si="30"/>
        <v>20.818181818181824</v>
      </c>
      <c r="CO41" s="923"/>
      <c r="CP41" s="50" t="s">
        <v>183</v>
      </c>
      <c r="CQ41" s="29">
        <v>5.24</v>
      </c>
      <c r="CR41" s="424">
        <f t="shared" si="13"/>
        <v>1</v>
      </c>
      <c r="CS41" s="52">
        <v>321.33</v>
      </c>
      <c r="CT41" s="6">
        <v>4.83</v>
      </c>
      <c r="CU41" s="6">
        <v>21.93</v>
      </c>
      <c r="CV41" s="52">
        <v>89.33</v>
      </c>
      <c r="CW41" s="425">
        <f t="shared" si="31"/>
        <v>9.6923076923076916</v>
      </c>
      <c r="CX41" s="29">
        <v>6.69</v>
      </c>
      <c r="CY41" s="424">
        <f t="shared" si="14"/>
        <v>6</v>
      </c>
      <c r="CZ41" s="52">
        <v>384.67</v>
      </c>
      <c r="DA41" s="6">
        <v>4.8499999999999996</v>
      </c>
      <c r="DB41" s="6">
        <v>20.47</v>
      </c>
      <c r="DC41" s="52">
        <v>97</v>
      </c>
      <c r="DD41" s="425">
        <f t="shared" si="32"/>
        <v>17.920000000000002</v>
      </c>
      <c r="DE41" s="923"/>
      <c r="DF41" s="50" t="s">
        <v>183</v>
      </c>
      <c r="DG41" s="29">
        <v>6.46</v>
      </c>
      <c r="DH41" s="424">
        <f t="shared" si="15"/>
        <v>10</v>
      </c>
      <c r="DI41" s="52">
        <v>246.8</v>
      </c>
      <c r="DJ41" s="6">
        <v>5.74</v>
      </c>
      <c r="DK41" s="6">
        <v>2.5099999999999998</v>
      </c>
      <c r="DL41" s="425">
        <f t="shared" si="33"/>
        <v>17.100000000000001</v>
      </c>
      <c r="DM41" s="29">
        <v>4.29</v>
      </c>
      <c r="DN41" s="424">
        <f t="shared" si="16"/>
        <v>19</v>
      </c>
      <c r="DO41" s="52">
        <v>189.67</v>
      </c>
      <c r="DP41" s="6">
        <v>31.93</v>
      </c>
      <c r="DQ41" s="6">
        <v>20.09</v>
      </c>
      <c r="DR41" s="52">
        <v>96</v>
      </c>
      <c r="DS41" s="425">
        <f t="shared" si="34"/>
        <v>5.9090909090909083</v>
      </c>
      <c r="DT41" s="923"/>
      <c r="DU41" s="50" t="s">
        <v>183</v>
      </c>
      <c r="DV41" s="29">
        <v>4.3499999999999996</v>
      </c>
      <c r="DW41" s="424">
        <f t="shared" si="17"/>
        <v>22</v>
      </c>
      <c r="DX41" s="52">
        <v>363</v>
      </c>
      <c r="DY41" s="6">
        <v>6.03</v>
      </c>
      <c r="DZ41" s="6">
        <v>23.5</v>
      </c>
      <c r="EA41" s="52">
        <v>82.33</v>
      </c>
      <c r="EB41" s="425">
        <f t="shared" si="35"/>
        <v>2.7272727272727257</v>
      </c>
      <c r="EC41" s="391">
        <f t="shared" si="0"/>
        <v>5.2299999999999995</v>
      </c>
      <c r="ED41" s="427">
        <f t="shared" si="18"/>
        <v>14</v>
      </c>
    </row>
    <row r="42" spans="1:134" s="429" customFormat="1" ht="12.75" customHeight="1" x14ac:dyDescent="0.25">
      <c r="A42" s="923"/>
      <c r="B42" s="423" t="s">
        <v>184</v>
      </c>
      <c r="C42" s="29" t="s">
        <v>30</v>
      </c>
      <c r="D42" s="424"/>
      <c r="E42" s="52" t="s">
        <v>30</v>
      </c>
      <c r="F42" s="6" t="s">
        <v>30</v>
      </c>
      <c r="G42" s="6" t="s">
        <v>30</v>
      </c>
      <c r="H42" s="425"/>
      <c r="I42" s="29" t="s">
        <v>30</v>
      </c>
      <c r="J42" s="424"/>
      <c r="K42" s="52" t="s">
        <v>30</v>
      </c>
      <c r="L42" s="6" t="s">
        <v>30</v>
      </c>
      <c r="M42" s="52" t="s">
        <v>30</v>
      </c>
      <c r="N42" s="425"/>
      <c r="O42" s="923"/>
      <c r="P42" s="50" t="s">
        <v>184</v>
      </c>
      <c r="Q42" s="29" t="s">
        <v>30</v>
      </c>
      <c r="R42" s="424"/>
      <c r="S42" s="52" t="s">
        <v>30</v>
      </c>
      <c r="T42" s="6" t="s">
        <v>30</v>
      </c>
      <c r="U42" s="6" t="s">
        <v>30</v>
      </c>
      <c r="V42" s="52" t="s">
        <v>30</v>
      </c>
      <c r="W42" s="425"/>
      <c r="X42" s="29" t="s">
        <v>30</v>
      </c>
      <c r="Y42" s="424"/>
      <c r="Z42" s="52" t="s">
        <v>30</v>
      </c>
      <c r="AA42" s="6" t="s">
        <v>30</v>
      </c>
      <c r="AB42" s="6" t="s">
        <v>30</v>
      </c>
      <c r="AC42" s="52" t="s">
        <v>30</v>
      </c>
      <c r="AD42" s="425"/>
      <c r="AE42" s="923"/>
      <c r="AF42" s="50" t="s">
        <v>184</v>
      </c>
      <c r="AG42" s="29">
        <v>2.9</v>
      </c>
      <c r="AH42" s="424">
        <f t="shared" si="5"/>
        <v>39</v>
      </c>
      <c r="AI42" s="52">
        <v>161.33000000000001</v>
      </c>
      <c r="AJ42" s="6">
        <v>2.2799999999999998</v>
      </c>
      <c r="AK42" s="6">
        <v>26.02</v>
      </c>
      <c r="AL42" s="425">
        <f t="shared" si="23"/>
        <v>-1.7333333333333347</v>
      </c>
      <c r="AM42" s="29" t="s">
        <v>30</v>
      </c>
      <c r="AN42" s="424"/>
      <c r="AO42" s="52" t="s">
        <v>30</v>
      </c>
      <c r="AP42" s="6" t="s">
        <v>30</v>
      </c>
      <c r="AQ42" s="6" t="s">
        <v>30</v>
      </c>
      <c r="AR42" s="52" t="s">
        <v>30</v>
      </c>
      <c r="AS42" s="426"/>
      <c r="AT42" s="923"/>
      <c r="AU42" s="50" t="s">
        <v>184</v>
      </c>
      <c r="AV42" s="29" t="s">
        <v>30</v>
      </c>
      <c r="AW42" s="424"/>
      <c r="AX42" s="52" t="s">
        <v>30</v>
      </c>
      <c r="AY42" s="6" t="s">
        <v>30</v>
      </c>
      <c r="AZ42" s="6" t="s">
        <v>30</v>
      </c>
      <c r="BA42" s="425"/>
      <c r="BB42" s="29" t="s">
        <v>30</v>
      </c>
      <c r="BC42" s="424"/>
      <c r="BD42" s="52" t="s">
        <v>30</v>
      </c>
      <c r="BE42" s="6" t="s">
        <v>30</v>
      </c>
      <c r="BF42" s="6" t="s">
        <v>30</v>
      </c>
      <c r="BG42" s="52" t="s">
        <v>30</v>
      </c>
      <c r="BH42" s="426"/>
      <c r="BI42" s="923"/>
      <c r="BJ42" s="50" t="s">
        <v>184</v>
      </c>
      <c r="BK42" s="29">
        <v>7.4</v>
      </c>
      <c r="BL42" s="424">
        <f t="shared" si="9"/>
        <v>13</v>
      </c>
      <c r="BM42" s="52">
        <v>246</v>
      </c>
      <c r="BN42" s="6">
        <v>5.56</v>
      </c>
      <c r="BO42" s="6">
        <v>24.79</v>
      </c>
      <c r="BP42" s="52">
        <v>88.67</v>
      </c>
      <c r="BQ42" s="425">
        <f t="shared" si="27"/>
        <v>10.181818181818182</v>
      </c>
      <c r="BR42" s="29" t="s">
        <v>30</v>
      </c>
      <c r="BS42" s="424"/>
      <c r="BT42" s="52" t="s">
        <v>30</v>
      </c>
      <c r="BU42" s="6" t="s">
        <v>30</v>
      </c>
      <c r="BV42" s="6" t="s">
        <v>30</v>
      </c>
      <c r="BW42" s="52" t="s">
        <v>30</v>
      </c>
      <c r="BX42" s="425"/>
      <c r="BY42" s="923"/>
      <c r="BZ42" s="50" t="s">
        <v>184</v>
      </c>
      <c r="CA42" s="29" t="s">
        <v>30</v>
      </c>
      <c r="CB42" s="424"/>
      <c r="CC42" s="52" t="s">
        <v>30</v>
      </c>
      <c r="CD42" s="6" t="s">
        <v>30</v>
      </c>
      <c r="CE42" s="6" t="s">
        <v>30</v>
      </c>
      <c r="CF42" s="52" t="s">
        <v>30</v>
      </c>
      <c r="CG42" s="425"/>
      <c r="CH42" s="29" t="s">
        <v>30</v>
      </c>
      <c r="CI42" s="424"/>
      <c r="CJ42" s="52" t="s">
        <v>30</v>
      </c>
      <c r="CK42" s="6" t="s">
        <v>30</v>
      </c>
      <c r="CL42" s="6" t="s">
        <v>30</v>
      </c>
      <c r="CM42" s="52" t="s">
        <v>30</v>
      </c>
      <c r="CN42" s="425"/>
      <c r="CO42" s="923"/>
      <c r="CP42" s="50" t="s">
        <v>184</v>
      </c>
      <c r="CQ42" s="29" t="s">
        <v>30</v>
      </c>
      <c r="CR42" s="424"/>
      <c r="CS42" s="52" t="s">
        <v>30</v>
      </c>
      <c r="CT42" s="6" t="s">
        <v>30</v>
      </c>
      <c r="CU42" s="6" t="s">
        <v>30</v>
      </c>
      <c r="CV42" s="52" t="s">
        <v>30</v>
      </c>
      <c r="CW42" s="425"/>
      <c r="CX42" s="29" t="s">
        <v>30</v>
      </c>
      <c r="CY42" s="424"/>
      <c r="CZ42" s="52" t="s">
        <v>30</v>
      </c>
      <c r="DA42" s="6" t="s">
        <v>30</v>
      </c>
      <c r="DB42" s="6" t="s">
        <v>30</v>
      </c>
      <c r="DC42" s="52" t="s">
        <v>30</v>
      </c>
      <c r="DD42" s="425"/>
      <c r="DE42" s="923"/>
      <c r="DF42" s="50" t="s">
        <v>184</v>
      </c>
      <c r="DG42" s="29" t="s">
        <v>30</v>
      </c>
      <c r="DH42" s="424"/>
      <c r="DI42" s="52" t="s">
        <v>30</v>
      </c>
      <c r="DJ42" s="6" t="s">
        <v>30</v>
      </c>
      <c r="DK42" s="6" t="s">
        <v>30</v>
      </c>
      <c r="DL42" s="425"/>
      <c r="DM42" s="29" t="s">
        <v>30</v>
      </c>
      <c r="DN42" s="424"/>
      <c r="DO42" s="52" t="s">
        <v>30</v>
      </c>
      <c r="DP42" s="6" t="s">
        <v>30</v>
      </c>
      <c r="DQ42" s="6" t="s">
        <v>30</v>
      </c>
      <c r="DR42" s="52" t="s">
        <v>30</v>
      </c>
      <c r="DS42" s="425"/>
      <c r="DT42" s="923"/>
      <c r="DU42" s="50" t="s">
        <v>184</v>
      </c>
      <c r="DV42" s="29" t="s">
        <v>30</v>
      </c>
      <c r="DW42" s="424"/>
      <c r="DX42" s="52" t="s">
        <v>30</v>
      </c>
      <c r="DY42" s="6" t="s">
        <v>30</v>
      </c>
      <c r="DZ42" s="6" t="s">
        <v>30</v>
      </c>
      <c r="EA42" s="52" t="s">
        <v>30</v>
      </c>
      <c r="EB42" s="425"/>
      <c r="EC42" s="391">
        <f t="shared" si="0"/>
        <v>5.15</v>
      </c>
      <c r="ED42" s="427">
        <f t="shared" si="18"/>
        <v>15</v>
      </c>
    </row>
    <row r="43" spans="1:134" s="429" customFormat="1" ht="12.75" customHeight="1" x14ac:dyDescent="0.25">
      <c r="A43" s="923"/>
      <c r="B43" s="423" t="s">
        <v>185</v>
      </c>
      <c r="C43" s="29" t="s">
        <v>30</v>
      </c>
      <c r="D43" s="424"/>
      <c r="E43" s="52" t="s">
        <v>30</v>
      </c>
      <c r="F43" s="6" t="s">
        <v>30</v>
      </c>
      <c r="G43" s="6" t="s">
        <v>30</v>
      </c>
      <c r="H43" s="425"/>
      <c r="I43" s="29" t="s">
        <v>30</v>
      </c>
      <c r="J43" s="424"/>
      <c r="K43" s="52" t="s">
        <v>30</v>
      </c>
      <c r="L43" s="6" t="s">
        <v>30</v>
      </c>
      <c r="M43" s="52" t="s">
        <v>30</v>
      </c>
      <c r="N43" s="425"/>
      <c r="O43" s="923"/>
      <c r="P43" s="50" t="s">
        <v>185</v>
      </c>
      <c r="Q43" s="29" t="s">
        <v>30</v>
      </c>
      <c r="R43" s="424"/>
      <c r="S43" s="52" t="s">
        <v>30</v>
      </c>
      <c r="T43" s="6" t="s">
        <v>30</v>
      </c>
      <c r="U43" s="6" t="s">
        <v>30</v>
      </c>
      <c r="V43" s="52" t="s">
        <v>30</v>
      </c>
      <c r="W43" s="425"/>
      <c r="X43" s="29" t="s">
        <v>30</v>
      </c>
      <c r="Y43" s="424"/>
      <c r="Z43" s="52" t="s">
        <v>30</v>
      </c>
      <c r="AA43" s="6" t="s">
        <v>30</v>
      </c>
      <c r="AB43" s="6" t="s">
        <v>30</v>
      </c>
      <c r="AC43" s="52" t="s">
        <v>30</v>
      </c>
      <c r="AD43" s="425"/>
      <c r="AE43" s="923"/>
      <c r="AF43" s="50" t="s">
        <v>185</v>
      </c>
      <c r="AG43" s="29">
        <v>3.65</v>
      </c>
      <c r="AH43" s="424">
        <f t="shared" si="5"/>
        <v>30</v>
      </c>
      <c r="AI43" s="52">
        <v>196</v>
      </c>
      <c r="AJ43" s="6">
        <v>1.26</v>
      </c>
      <c r="AK43" s="6">
        <v>23.1</v>
      </c>
      <c r="AL43" s="425">
        <f t="shared" si="23"/>
        <v>-2.3333333333333339</v>
      </c>
      <c r="AM43" s="29" t="s">
        <v>30</v>
      </c>
      <c r="AN43" s="424"/>
      <c r="AO43" s="52" t="s">
        <v>30</v>
      </c>
      <c r="AP43" s="6" t="s">
        <v>30</v>
      </c>
      <c r="AQ43" s="6" t="s">
        <v>30</v>
      </c>
      <c r="AR43" s="52" t="s">
        <v>30</v>
      </c>
      <c r="AS43" s="426"/>
      <c r="AT43" s="923"/>
      <c r="AU43" s="50" t="s">
        <v>185</v>
      </c>
      <c r="AV43" s="29" t="s">
        <v>30</v>
      </c>
      <c r="AW43" s="424"/>
      <c r="AX43" s="52" t="s">
        <v>30</v>
      </c>
      <c r="AY43" s="6" t="s">
        <v>30</v>
      </c>
      <c r="AZ43" s="6" t="s">
        <v>30</v>
      </c>
      <c r="BA43" s="425"/>
      <c r="BB43" s="29" t="s">
        <v>30</v>
      </c>
      <c r="BC43" s="424"/>
      <c r="BD43" s="52" t="s">
        <v>30</v>
      </c>
      <c r="BE43" s="6" t="s">
        <v>30</v>
      </c>
      <c r="BF43" s="6" t="s">
        <v>30</v>
      </c>
      <c r="BG43" s="52" t="s">
        <v>30</v>
      </c>
      <c r="BH43" s="426"/>
      <c r="BI43" s="923"/>
      <c r="BJ43" s="50" t="s">
        <v>185</v>
      </c>
      <c r="BK43" s="29" t="s">
        <v>30</v>
      </c>
      <c r="BL43" s="424"/>
      <c r="BM43" s="52" t="s">
        <v>30</v>
      </c>
      <c r="BN43" s="6" t="s">
        <v>30</v>
      </c>
      <c r="BO43" s="6" t="s">
        <v>30</v>
      </c>
      <c r="BP43" s="52" t="s">
        <v>30</v>
      </c>
      <c r="BQ43" s="425"/>
      <c r="BR43" s="29" t="s">
        <v>30</v>
      </c>
      <c r="BS43" s="424"/>
      <c r="BT43" s="52" t="s">
        <v>30</v>
      </c>
      <c r="BU43" s="6" t="s">
        <v>30</v>
      </c>
      <c r="BV43" s="6" t="s">
        <v>30</v>
      </c>
      <c r="BW43" s="52" t="s">
        <v>30</v>
      </c>
      <c r="BX43" s="425"/>
      <c r="BY43" s="923"/>
      <c r="BZ43" s="50" t="s">
        <v>185</v>
      </c>
      <c r="CA43" s="29" t="s">
        <v>30</v>
      </c>
      <c r="CB43" s="424"/>
      <c r="CC43" s="52" t="s">
        <v>30</v>
      </c>
      <c r="CD43" s="6" t="s">
        <v>30</v>
      </c>
      <c r="CE43" s="6" t="s">
        <v>30</v>
      </c>
      <c r="CF43" s="52" t="s">
        <v>30</v>
      </c>
      <c r="CG43" s="425"/>
      <c r="CH43" s="29" t="s">
        <v>30</v>
      </c>
      <c r="CI43" s="424"/>
      <c r="CJ43" s="52" t="s">
        <v>30</v>
      </c>
      <c r="CK43" s="6" t="s">
        <v>30</v>
      </c>
      <c r="CL43" s="6" t="s">
        <v>30</v>
      </c>
      <c r="CM43" s="52" t="s">
        <v>30</v>
      </c>
      <c r="CN43" s="425"/>
      <c r="CO43" s="923"/>
      <c r="CP43" s="50" t="s">
        <v>185</v>
      </c>
      <c r="CQ43" s="29" t="s">
        <v>30</v>
      </c>
      <c r="CR43" s="424"/>
      <c r="CS43" s="52" t="s">
        <v>30</v>
      </c>
      <c r="CT43" s="6" t="s">
        <v>30</v>
      </c>
      <c r="CU43" s="6" t="s">
        <v>30</v>
      </c>
      <c r="CV43" s="52" t="s">
        <v>30</v>
      </c>
      <c r="CW43" s="425"/>
      <c r="CX43" s="29" t="s">
        <v>30</v>
      </c>
      <c r="CY43" s="424"/>
      <c r="CZ43" s="52" t="s">
        <v>30</v>
      </c>
      <c r="DA43" s="6" t="s">
        <v>30</v>
      </c>
      <c r="DB43" s="6" t="s">
        <v>30</v>
      </c>
      <c r="DC43" s="52" t="s">
        <v>30</v>
      </c>
      <c r="DD43" s="425"/>
      <c r="DE43" s="923"/>
      <c r="DF43" s="50" t="s">
        <v>185</v>
      </c>
      <c r="DG43" s="29" t="s">
        <v>30</v>
      </c>
      <c r="DH43" s="424"/>
      <c r="DI43" s="52" t="s">
        <v>30</v>
      </c>
      <c r="DJ43" s="6" t="s">
        <v>30</v>
      </c>
      <c r="DK43" s="6" t="s">
        <v>30</v>
      </c>
      <c r="DL43" s="425"/>
      <c r="DM43" s="29" t="s">
        <v>30</v>
      </c>
      <c r="DN43" s="424"/>
      <c r="DO43" s="52" t="s">
        <v>30</v>
      </c>
      <c r="DP43" s="6" t="s">
        <v>30</v>
      </c>
      <c r="DQ43" s="6" t="s">
        <v>30</v>
      </c>
      <c r="DR43" s="52" t="s">
        <v>30</v>
      </c>
      <c r="DS43" s="425"/>
      <c r="DT43" s="923"/>
      <c r="DU43" s="50" t="s">
        <v>185</v>
      </c>
      <c r="DV43" s="29" t="s">
        <v>30</v>
      </c>
      <c r="DW43" s="424"/>
      <c r="DX43" s="52" t="s">
        <v>30</v>
      </c>
      <c r="DY43" s="6" t="s">
        <v>30</v>
      </c>
      <c r="DZ43" s="6" t="s">
        <v>30</v>
      </c>
      <c r="EA43" s="52" t="s">
        <v>30</v>
      </c>
      <c r="EB43" s="425"/>
      <c r="EC43" s="391">
        <f t="shared" si="0"/>
        <v>3.65</v>
      </c>
      <c r="ED43" s="427">
        <f t="shared" si="18"/>
        <v>40</v>
      </c>
    </row>
    <row r="44" spans="1:134" s="429" customFormat="1" ht="12.75" customHeight="1" x14ac:dyDescent="0.25">
      <c r="A44" s="923"/>
      <c r="B44" s="423" t="s">
        <v>186</v>
      </c>
      <c r="C44" s="29" t="s">
        <v>30</v>
      </c>
      <c r="D44" s="424"/>
      <c r="E44" s="52" t="s">
        <v>30</v>
      </c>
      <c r="F44" s="6" t="s">
        <v>30</v>
      </c>
      <c r="G44" s="6" t="s">
        <v>30</v>
      </c>
      <c r="H44" s="425"/>
      <c r="I44" s="29" t="s">
        <v>30</v>
      </c>
      <c r="J44" s="424"/>
      <c r="K44" s="52" t="s">
        <v>30</v>
      </c>
      <c r="L44" s="6" t="s">
        <v>30</v>
      </c>
      <c r="M44" s="52" t="s">
        <v>30</v>
      </c>
      <c r="N44" s="425"/>
      <c r="O44" s="923"/>
      <c r="P44" s="50" t="s">
        <v>186</v>
      </c>
      <c r="Q44" s="29" t="s">
        <v>30</v>
      </c>
      <c r="R44" s="424"/>
      <c r="S44" s="52" t="s">
        <v>30</v>
      </c>
      <c r="T44" s="6" t="s">
        <v>30</v>
      </c>
      <c r="U44" s="6" t="s">
        <v>30</v>
      </c>
      <c r="V44" s="52" t="s">
        <v>30</v>
      </c>
      <c r="W44" s="425"/>
      <c r="X44" s="29" t="s">
        <v>30</v>
      </c>
      <c r="Y44" s="424"/>
      <c r="Z44" s="52" t="s">
        <v>30</v>
      </c>
      <c r="AA44" s="6" t="s">
        <v>30</v>
      </c>
      <c r="AB44" s="6" t="s">
        <v>30</v>
      </c>
      <c r="AC44" s="52" t="s">
        <v>30</v>
      </c>
      <c r="AD44" s="425"/>
      <c r="AE44" s="923"/>
      <c r="AF44" s="50" t="s">
        <v>186</v>
      </c>
      <c r="AG44" s="29">
        <v>2.7</v>
      </c>
      <c r="AH44" s="424">
        <f t="shared" si="5"/>
        <v>41</v>
      </c>
      <c r="AI44" s="52">
        <v>104.67</v>
      </c>
      <c r="AJ44" s="6">
        <v>1.86</v>
      </c>
      <c r="AK44" s="6">
        <v>21.34</v>
      </c>
      <c r="AL44" s="425">
        <f t="shared" si="23"/>
        <v>0.7333333333333355</v>
      </c>
      <c r="AM44" s="29" t="s">
        <v>30</v>
      </c>
      <c r="AN44" s="424"/>
      <c r="AO44" s="52" t="s">
        <v>30</v>
      </c>
      <c r="AP44" s="6" t="s">
        <v>30</v>
      </c>
      <c r="AQ44" s="6" t="s">
        <v>30</v>
      </c>
      <c r="AR44" s="52" t="s">
        <v>30</v>
      </c>
      <c r="AS44" s="426"/>
      <c r="AT44" s="923"/>
      <c r="AU44" s="50" t="s">
        <v>186</v>
      </c>
      <c r="AV44" s="29" t="s">
        <v>30</v>
      </c>
      <c r="AW44" s="424"/>
      <c r="AX44" s="52" t="s">
        <v>30</v>
      </c>
      <c r="AY44" s="6" t="s">
        <v>30</v>
      </c>
      <c r="AZ44" s="6" t="s">
        <v>30</v>
      </c>
      <c r="BA44" s="425"/>
      <c r="BB44" s="29" t="s">
        <v>30</v>
      </c>
      <c r="BC44" s="424"/>
      <c r="BD44" s="52" t="s">
        <v>30</v>
      </c>
      <c r="BE44" s="6" t="s">
        <v>30</v>
      </c>
      <c r="BF44" s="6" t="s">
        <v>30</v>
      </c>
      <c r="BG44" s="52" t="s">
        <v>30</v>
      </c>
      <c r="BH44" s="426"/>
      <c r="BI44" s="923"/>
      <c r="BJ44" s="50" t="s">
        <v>186</v>
      </c>
      <c r="BK44" s="29" t="s">
        <v>30</v>
      </c>
      <c r="BL44" s="424"/>
      <c r="BM44" s="52" t="s">
        <v>30</v>
      </c>
      <c r="BN44" s="6" t="s">
        <v>30</v>
      </c>
      <c r="BO44" s="6" t="s">
        <v>30</v>
      </c>
      <c r="BP44" s="52" t="s">
        <v>30</v>
      </c>
      <c r="BQ44" s="425"/>
      <c r="BR44" s="29" t="s">
        <v>30</v>
      </c>
      <c r="BS44" s="424"/>
      <c r="BT44" s="52" t="s">
        <v>30</v>
      </c>
      <c r="BU44" s="6" t="s">
        <v>30</v>
      </c>
      <c r="BV44" s="6" t="s">
        <v>30</v>
      </c>
      <c r="BW44" s="52" t="s">
        <v>30</v>
      </c>
      <c r="BX44" s="425"/>
      <c r="BY44" s="923"/>
      <c r="BZ44" s="50" t="s">
        <v>186</v>
      </c>
      <c r="CA44" s="29" t="s">
        <v>30</v>
      </c>
      <c r="CB44" s="424"/>
      <c r="CC44" s="52" t="s">
        <v>30</v>
      </c>
      <c r="CD44" s="6" t="s">
        <v>30</v>
      </c>
      <c r="CE44" s="6" t="s">
        <v>30</v>
      </c>
      <c r="CF44" s="52" t="s">
        <v>30</v>
      </c>
      <c r="CG44" s="425"/>
      <c r="CH44" s="29" t="s">
        <v>30</v>
      </c>
      <c r="CI44" s="424"/>
      <c r="CJ44" s="52" t="s">
        <v>30</v>
      </c>
      <c r="CK44" s="6" t="s">
        <v>30</v>
      </c>
      <c r="CL44" s="6" t="s">
        <v>30</v>
      </c>
      <c r="CM44" s="52" t="s">
        <v>30</v>
      </c>
      <c r="CN44" s="425"/>
      <c r="CO44" s="923"/>
      <c r="CP44" s="50" t="s">
        <v>186</v>
      </c>
      <c r="CQ44" s="29">
        <v>2.67</v>
      </c>
      <c r="CR44" s="424">
        <f t="shared" si="13"/>
        <v>36</v>
      </c>
      <c r="CS44" s="52">
        <v>312</v>
      </c>
      <c r="CT44" s="6">
        <v>2.63</v>
      </c>
      <c r="CU44" s="6">
        <v>21.77</v>
      </c>
      <c r="CV44" s="52">
        <v>85</v>
      </c>
      <c r="CW44" s="425">
        <f t="shared" si="31"/>
        <v>5.6923076923076934</v>
      </c>
      <c r="CX44" s="29" t="s">
        <v>30</v>
      </c>
      <c r="CY44" s="424"/>
      <c r="CZ44" s="52" t="s">
        <v>30</v>
      </c>
      <c r="DA44" s="6" t="s">
        <v>30</v>
      </c>
      <c r="DB44" s="6" t="s">
        <v>30</v>
      </c>
      <c r="DC44" s="52" t="s">
        <v>30</v>
      </c>
      <c r="DD44" s="425"/>
      <c r="DE44" s="923"/>
      <c r="DF44" s="50" t="s">
        <v>186</v>
      </c>
      <c r="DG44" s="29" t="s">
        <v>30</v>
      </c>
      <c r="DH44" s="424"/>
      <c r="DI44" s="52" t="s">
        <v>30</v>
      </c>
      <c r="DJ44" s="6" t="s">
        <v>30</v>
      </c>
      <c r="DK44" s="6" t="s">
        <v>30</v>
      </c>
      <c r="DL44" s="425"/>
      <c r="DM44" s="29" t="s">
        <v>30</v>
      </c>
      <c r="DN44" s="424"/>
      <c r="DO44" s="52" t="s">
        <v>30</v>
      </c>
      <c r="DP44" s="6" t="s">
        <v>30</v>
      </c>
      <c r="DQ44" s="6" t="s">
        <v>30</v>
      </c>
      <c r="DR44" s="52" t="s">
        <v>30</v>
      </c>
      <c r="DS44" s="425"/>
      <c r="DT44" s="923"/>
      <c r="DU44" s="50" t="s">
        <v>186</v>
      </c>
      <c r="DV44" s="29" t="s">
        <v>30</v>
      </c>
      <c r="DW44" s="424"/>
      <c r="DX44" s="52" t="s">
        <v>30</v>
      </c>
      <c r="DY44" s="6" t="s">
        <v>30</v>
      </c>
      <c r="DZ44" s="6" t="s">
        <v>30</v>
      </c>
      <c r="EA44" s="52" t="s">
        <v>30</v>
      </c>
      <c r="EB44" s="425"/>
      <c r="EC44" s="391">
        <f t="shared" si="0"/>
        <v>2.6850000000000001</v>
      </c>
      <c r="ED44" s="427">
        <f t="shared" si="18"/>
        <v>45</v>
      </c>
    </row>
    <row r="45" spans="1:134" s="429" customFormat="1" ht="12.75" customHeight="1" x14ac:dyDescent="0.25">
      <c r="A45" s="923"/>
      <c r="B45" s="423" t="s">
        <v>187</v>
      </c>
      <c r="C45" s="29">
        <v>5.65</v>
      </c>
      <c r="D45" s="424">
        <f t="shared" si="1"/>
        <v>18</v>
      </c>
      <c r="E45" s="52">
        <v>254</v>
      </c>
      <c r="F45" s="6">
        <v>3.05</v>
      </c>
      <c r="G45" s="6">
        <v>17.43</v>
      </c>
      <c r="H45" s="425">
        <f t="shared" si="19"/>
        <v>6.5600000000000023</v>
      </c>
      <c r="I45" s="29">
        <v>4.5</v>
      </c>
      <c r="J45" s="424">
        <f t="shared" si="2"/>
        <v>18</v>
      </c>
      <c r="K45" s="52">
        <v>281.67</v>
      </c>
      <c r="L45" s="6">
        <v>2.92</v>
      </c>
      <c r="M45" s="52">
        <v>71.33</v>
      </c>
      <c r="N45" s="425">
        <f t="shared" si="20"/>
        <v>16.428571428571427</v>
      </c>
      <c r="O45" s="923"/>
      <c r="P45" s="50" t="s">
        <v>187</v>
      </c>
      <c r="Q45" s="29">
        <v>4.03</v>
      </c>
      <c r="R45" s="424">
        <f t="shared" si="3"/>
        <v>25</v>
      </c>
      <c r="S45" s="52">
        <v>228.67</v>
      </c>
      <c r="T45" s="6">
        <v>3.43</v>
      </c>
      <c r="U45" s="6">
        <v>21.73</v>
      </c>
      <c r="V45" s="52">
        <v>81.67</v>
      </c>
      <c r="W45" s="425">
        <f t="shared" si="21"/>
        <v>7.6363636363636394</v>
      </c>
      <c r="X45" s="29">
        <v>4.32</v>
      </c>
      <c r="Y45" s="424">
        <f t="shared" si="4"/>
        <v>13</v>
      </c>
      <c r="Z45" s="52">
        <v>253</v>
      </c>
      <c r="AA45" s="6">
        <v>3.87</v>
      </c>
      <c r="AB45" s="6">
        <v>24.53</v>
      </c>
      <c r="AC45" s="52">
        <v>93</v>
      </c>
      <c r="AD45" s="425">
        <f t="shared" si="22"/>
        <v>10.41666666666667</v>
      </c>
      <c r="AE45" s="923"/>
      <c r="AF45" s="50" t="s">
        <v>187</v>
      </c>
      <c r="AG45" s="29">
        <v>4.38</v>
      </c>
      <c r="AH45" s="424">
        <f t="shared" si="5"/>
        <v>24</v>
      </c>
      <c r="AI45" s="52">
        <v>161.66999999999999</v>
      </c>
      <c r="AJ45" s="6">
        <v>2.23</v>
      </c>
      <c r="AK45" s="6">
        <v>23.19</v>
      </c>
      <c r="AL45" s="425">
        <f t="shared" si="23"/>
        <v>2.5999999999999979</v>
      </c>
      <c r="AM45" s="29">
        <v>3.11</v>
      </c>
      <c r="AN45" s="424">
        <f t="shared" si="6"/>
        <v>22</v>
      </c>
      <c r="AO45" s="52">
        <v>145</v>
      </c>
      <c r="AP45" s="6">
        <v>3.24</v>
      </c>
      <c r="AQ45" s="6">
        <v>24.9</v>
      </c>
      <c r="AR45" s="52">
        <v>82</v>
      </c>
      <c r="AS45" s="426">
        <f t="shared" si="24"/>
        <v>10.727272727272727</v>
      </c>
      <c r="AT45" s="923"/>
      <c r="AU45" s="50" t="s">
        <v>187</v>
      </c>
      <c r="AV45" s="29">
        <v>4.4800000000000004</v>
      </c>
      <c r="AW45" s="424">
        <f t="shared" si="7"/>
        <v>14</v>
      </c>
      <c r="AX45" s="52">
        <v>421.23</v>
      </c>
      <c r="AY45" s="6">
        <v>3.33</v>
      </c>
      <c r="AZ45" s="6">
        <v>111.53</v>
      </c>
      <c r="BA45" s="425">
        <f t="shared" si="25"/>
        <v>4.1666666666666705</v>
      </c>
      <c r="BB45" s="29">
        <v>3.14</v>
      </c>
      <c r="BC45" s="424">
        <f t="shared" si="8"/>
        <v>33</v>
      </c>
      <c r="BD45" s="52">
        <v>245.3</v>
      </c>
      <c r="BE45" s="6">
        <v>4.2300000000000004</v>
      </c>
      <c r="BF45" s="6">
        <v>20.81</v>
      </c>
      <c r="BG45" s="52">
        <v>96</v>
      </c>
      <c r="BH45" s="426">
        <f t="shared" si="26"/>
        <v>2.0000000000000018</v>
      </c>
      <c r="BI45" s="923"/>
      <c r="BJ45" s="50" t="s">
        <v>187</v>
      </c>
      <c r="BK45" s="29" t="s">
        <v>30</v>
      </c>
      <c r="BL45" s="424"/>
      <c r="BM45" s="52" t="s">
        <v>30</v>
      </c>
      <c r="BN45" s="6" t="s">
        <v>30</v>
      </c>
      <c r="BO45" s="6" t="s">
        <v>30</v>
      </c>
      <c r="BP45" s="52" t="s">
        <v>30</v>
      </c>
      <c r="BQ45" s="425"/>
      <c r="BR45" s="29">
        <v>6.56</v>
      </c>
      <c r="BS45" s="424">
        <f t="shared" si="10"/>
        <v>24</v>
      </c>
      <c r="BT45" s="52">
        <v>358.33</v>
      </c>
      <c r="BU45" s="6">
        <v>3.12</v>
      </c>
      <c r="BV45" s="6">
        <v>24.41</v>
      </c>
      <c r="BW45" s="52">
        <v>86.67</v>
      </c>
      <c r="BX45" s="425">
        <f t="shared" si="28"/>
        <v>11.499999999999995</v>
      </c>
      <c r="BY45" s="923"/>
      <c r="BZ45" s="50" t="s">
        <v>187</v>
      </c>
      <c r="CA45" s="29">
        <v>5.69</v>
      </c>
      <c r="CB45" s="424">
        <f t="shared" si="11"/>
        <v>28</v>
      </c>
      <c r="CC45" s="52">
        <v>295</v>
      </c>
      <c r="CD45" s="6">
        <v>3.85</v>
      </c>
      <c r="CE45" s="6">
        <v>18.39</v>
      </c>
      <c r="CF45" s="52">
        <v>82.67</v>
      </c>
      <c r="CG45" s="425">
        <f t="shared" si="29"/>
        <v>-2.2857142857142794</v>
      </c>
      <c r="CH45" s="26">
        <v>4.03</v>
      </c>
      <c r="CI45" s="424">
        <f t="shared" si="12"/>
        <v>15</v>
      </c>
      <c r="CJ45" s="52">
        <v>237.67</v>
      </c>
      <c r="CK45" s="6">
        <v>3.39</v>
      </c>
      <c r="CL45" s="6">
        <v>25.77</v>
      </c>
      <c r="CM45" s="52">
        <v>84</v>
      </c>
      <c r="CN45" s="425">
        <f t="shared" si="30"/>
        <v>15.909090909090914</v>
      </c>
      <c r="CO45" s="923"/>
      <c r="CP45" s="50" t="s">
        <v>187</v>
      </c>
      <c r="CQ45" s="29">
        <v>2.71</v>
      </c>
      <c r="CR45" s="424">
        <f t="shared" si="13"/>
        <v>35</v>
      </c>
      <c r="CS45" s="52">
        <v>308.33</v>
      </c>
      <c r="CT45" s="6">
        <v>2.64</v>
      </c>
      <c r="CU45" s="6">
        <v>22</v>
      </c>
      <c r="CV45" s="52">
        <v>86.67</v>
      </c>
      <c r="CW45" s="425">
        <f t="shared" si="31"/>
        <v>7.0769230769230758</v>
      </c>
      <c r="CX45" s="29">
        <v>6.36</v>
      </c>
      <c r="CY45" s="424">
        <f t="shared" si="14"/>
        <v>10</v>
      </c>
      <c r="CZ45" s="52">
        <v>353.33</v>
      </c>
      <c r="DA45" s="6">
        <v>3.3</v>
      </c>
      <c r="DB45" s="6">
        <v>22.68</v>
      </c>
      <c r="DC45" s="52">
        <v>96.33</v>
      </c>
      <c r="DD45" s="425">
        <f t="shared" si="32"/>
        <v>24.64</v>
      </c>
      <c r="DE45" s="923"/>
      <c r="DF45" s="50" t="s">
        <v>187</v>
      </c>
      <c r="DG45" s="29">
        <v>6.35</v>
      </c>
      <c r="DH45" s="424">
        <f t="shared" si="15"/>
        <v>15</v>
      </c>
      <c r="DI45" s="52">
        <v>332.65</v>
      </c>
      <c r="DJ45" s="6">
        <v>3.85</v>
      </c>
      <c r="DK45" s="6">
        <v>2.1</v>
      </c>
      <c r="DL45" s="425">
        <f t="shared" si="33"/>
        <v>16.999999999999993</v>
      </c>
      <c r="DM45" s="29">
        <v>2.0299999999999998</v>
      </c>
      <c r="DN45" s="424">
        <f t="shared" si="16"/>
        <v>36</v>
      </c>
      <c r="DO45" s="52">
        <v>249</v>
      </c>
      <c r="DP45" s="6">
        <v>16.670000000000002</v>
      </c>
      <c r="DQ45" s="6">
        <v>18.899999999999999</v>
      </c>
      <c r="DR45" s="52">
        <v>87.67</v>
      </c>
      <c r="DS45" s="425">
        <f t="shared" si="34"/>
        <v>-0.54545454545454586</v>
      </c>
      <c r="DT45" s="923"/>
      <c r="DU45" s="50" t="s">
        <v>187</v>
      </c>
      <c r="DV45" s="29">
        <v>5.72</v>
      </c>
      <c r="DW45" s="424">
        <f t="shared" si="17"/>
        <v>9</v>
      </c>
      <c r="DX45" s="52">
        <v>364.33</v>
      </c>
      <c r="DY45" s="6">
        <v>4.7699999999999996</v>
      </c>
      <c r="DZ45" s="6">
        <v>18.27</v>
      </c>
      <c r="EA45" s="52">
        <v>79.67</v>
      </c>
      <c r="EB45" s="425">
        <f t="shared" si="35"/>
        <v>9.1818181818181799</v>
      </c>
      <c r="EC45" s="391">
        <f t="shared" si="0"/>
        <v>4.4893333333333336</v>
      </c>
      <c r="ED45" s="427">
        <f t="shared" si="18"/>
        <v>29</v>
      </c>
    </row>
    <row r="46" spans="1:134" s="429" customFormat="1" ht="12.75" customHeight="1" x14ac:dyDescent="0.25">
      <c r="A46" s="923"/>
      <c r="B46" s="423" t="s">
        <v>258</v>
      </c>
      <c r="C46" s="29" t="s">
        <v>30</v>
      </c>
      <c r="D46" s="424"/>
      <c r="E46" s="52" t="s">
        <v>30</v>
      </c>
      <c r="F46" s="6" t="s">
        <v>30</v>
      </c>
      <c r="G46" s="6" t="s">
        <v>30</v>
      </c>
      <c r="H46" s="425"/>
      <c r="I46" s="29" t="s">
        <v>30</v>
      </c>
      <c r="J46" s="424"/>
      <c r="K46" s="52" t="s">
        <v>30</v>
      </c>
      <c r="L46" s="6" t="s">
        <v>30</v>
      </c>
      <c r="M46" s="52" t="s">
        <v>30</v>
      </c>
      <c r="N46" s="425"/>
      <c r="O46" s="923"/>
      <c r="P46" s="50" t="s">
        <v>258</v>
      </c>
      <c r="Q46" s="29" t="s">
        <v>30</v>
      </c>
      <c r="R46" s="424"/>
      <c r="S46" s="52" t="s">
        <v>30</v>
      </c>
      <c r="T46" s="6" t="s">
        <v>30</v>
      </c>
      <c r="U46" s="6" t="s">
        <v>30</v>
      </c>
      <c r="V46" s="52" t="s">
        <v>30</v>
      </c>
      <c r="W46" s="425"/>
      <c r="X46" s="29">
        <v>4.28</v>
      </c>
      <c r="Y46" s="424">
        <f t="shared" si="4"/>
        <v>15</v>
      </c>
      <c r="Z46" s="52">
        <v>298.67</v>
      </c>
      <c r="AA46" s="6">
        <v>2.96</v>
      </c>
      <c r="AB46" s="6">
        <v>26.4</v>
      </c>
      <c r="AC46" s="52">
        <v>92.33</v>
      </c>
      <c r="AD46" s="425">
        <f t="shared" si="22"/>
        <v>6.1666666666666687</v>
      </c>
      <c r="AE46" s="923"/>
      <c r="AF46" s="50" t="s">
        <v>258</v>
      </c>
      <c r="AG46" s="29" t="s">
        <v>30</v>
      </c>
      <c r="AH46" s="424"/>
      <c r="AI46" s="52" t="s">
        <v>30</v>
      </c>
      <c r="AJ46" s="6" t="s">
        <v>30</v>
      </c>
      <c r="AK46" s="6" t="s">
        <v>30</v>
      </c>
      <c r="AL46" s="425"/>
      <c r="AM46" s="29" t="s">
        <v>30</v>
      </c>
      <c r="AN46" s="424"/>
      <c r="AO46" s="52" t="s">
        <v>30</v>
      </c>
      <c r="AP46" s="6" t="s">
        <v>30</v>
      </c>
      <c r="AQ46" s="6" t="s">
        <v>30</v>
      </c>
      <c r="AR46" s="52" t="s">
        <v>30</v>
      </c>
      <c r="AS46" s="426"/>
      <c r="AT46" s="923"/>
      <c r="AU46" s="50" t="s">
        <v>258</v>
      </c>
      <c r="AV46" s="29" t="s">
        <v>30</v>
      </c>
      <c r="AW46" s="424"/>
      <c r="AX46" s="52" t="s">
        <v>30</v>
      </c>
      <c r="AY46" s="6" t="s">
        <v>30</v>
      </c>
      <c r="AZ46" s="6" t="s">
        <v>30</v>
      </c>
      <c r="BA46" s="425"/>
      <c r="BB46" s="29" t="s">
        <v>30</v>
      </c>
      <c r="BC46" s="424"/>
      <c r="BD46" s="52" t="s">
        <v>30</v>
      </c>
      <c r="BE46" s="6" t="s">
        <v>30</v>
      </c>
      <c r="BF46" s="6" t="s">
        <v>30</v>
      </c>
      <c r="BG46" s="52" t="s">
        <v>30</v>
      </c>
      <c r="BH46" s="426"/>
      <c r="BI46" s="923"/>
      <c r="BJ46" s="50" t="s">
        <v>258</v>
      </c>
      <c r="BK46" s="29" t="s">
        <v>30</v>
      </c>
      <c r="BL46" s="424"/>
      <c r="BM46" s="52" t="s">
        <v>30</v>
      </c>
      <c r="BN46" s="6" t="s">
        <v>30</v>
      </c>
      <c r="BO46" s="6" t="s">
        <v>30</v>
      </c>
      <c r="BP46" s="52" t="s">
        <v>30</v>
      </c>
      <c r="BQ46" s="425"/>
      <c r="BR46" s="29" t="s">
        <v>30</v>
      </c>
      <c r="BS46" s="424"/>
      <c r="BT46" s="52" t="s">
        <v>30</v>
      </c>
      <c r="BU46" s="6" t="s">
        <v>30</v>
      </c>
      <c r="BV46" s="6" t="s">
        <v>30</v>
      </c>
      <c r="BW46" s="52" t="s">
        <v>30</v>
      </c>
      <c r="BX46" s="425"/>
      <c r="BY46" s="923"/>
      <c r="BZ46" s="50" t="s">
        <v>258</v>
      </c>
      <c r="CA46" s="29" t="s">
        <v>30</v>
      </c>
      <c r="CB46" s="424"/>
      <c r="CC46" s="52" t="s">
        <v>30</v>
      </c>
      <c r="CD46" s="6" t="s">
        <v>30</v>
      </c>
      <c r="CE46" s="6" t="s">
        <v>30</v>
      </c>
      <c r="CF46" s="52" t="s">
        <v>30</v>
      </c>
      <c r="CG46" s="425"/>
      <c r="CH46" s="29" t="s">
        <v>30</v>
      </c>
      <c r="CI46" s="424"/>
      <c r="CJ46" s="52" t="s">
        <v>30</v>
      </c>
      <c r="CK46" s="6" t="s">
        <v>30</v>
      </c>
      <c r="CL46" s="6" t="s">
        <v>30</v>
      </c>
      <c r="CM46" s="52" t="s">
        <v>30</v>
      </c>
      <c r="CN46" s="425"/>
      <c r="CO46" s="923"/>
      <c r="CP46" s="50" t="s">
        <v>258</v>
      </c>
      <c r="CQ46" s="29" t="s">
        <v>30</v>
      </c>
      <c r="CR46" s="424"/>
      <c r="CS46" s="52" t="s">
        <v>30</v>
      </c>
      <c r="CT46" s="6" t="s">
        <v>30</v>
      </c>
      <c r="CU46" s="6" t="s">
        <v>30</v>
      </c>
      <c r="CV46" s="52" t="s">
        <v>30</v>
      </c>
      <c r="CW46" s="425"/>
      <c r="CX46" s="29" t="s">
        <v>30</v>
      </c>
      <c r="CY46" s="424"/>
      <c r="CZ46" s="52" t="s">
        <v>30</v>
      </c>
      <c r="DA46" s="6" t="s">
        <v>30</v>
      </c>
      <c r="DB46" s="6" t="s">
        <v>30</v>
      </c>
      <c r="DC46" s="52" t="s">
        <v>30</v>
      </c>
      <c r="DD46" s="425"/>
      <c r="DE46" s="923"/>
      <c r="DF46" s="50" t="s">
        <v>258</v>
      </c>
      <c r="DG46" s="29" t="s">
        <v>30</v>
      </c>
      <c r="DH46" s="424"/>
      <c r="DI46" s="52" t="s">
        <v>30</v>
      </c>
      <c r="DJ46" s="6" t="s">
        <v>30</v>
      </c>
      <c r="DK46" s="6" t="s">
        <v>30</v>
      </c>
      <c r="DL46" s="425"/>
      <c r="DM46" s="29" t="s">
        <v>30</v>
      </c>
      <c r="DN46" s="424"/>
      <c r="DO46" s="52" t="s">
        <v>30</v>
      </c>
      <c r="DP46" s="6" t="s">
        <v>30</v>
      </c>
      <c r="DQ46" s="6" t="s">
        <v>30</v>
      </c>
      <c r="DR46" s="52" t="s">
        <v>30</v>
      </c>
      <c r="DS46" s="425"/>
      <c r="DT46" s="923"/>
      <c r="DU46" s="50" t="s">
        <v>258</v>
      </c>
      <c r="DV46" s="29" t="s">
        <v>30</v>
      </c>
      <c r="DW46" s="424"/>
      <c r="DX46" s="52" t="s">
        <v>30</v>
      </c>
      <c r="DY46" s="6" t="s">
        <v>30</v>
      </c>
      <c r="DZ46" s="6" t="s">
        <v>30</v>
      </c>
      <c r="EA46" s="52" t="s">
        <v>30</v>
      </c>
      <c r="EB46" s="425"/>
      <c r="EC46" s="391">
        <f t="shared" si="0"/>
        <v>4.28</v>
      </c>
      <c r="ED46" s="427">
        <f t="shared" si="18"/>
        <v>35</v>
      </c>
    </row>
    <row r="47" spans="1:134" s="429" customFormat="1" ht="12.75" customHeight="1" x14ac:dyDescent="0.25">
      <c r="A47" s="923"/>
      <c r="B47" s="423" t="s">
        <v>259</v>
      </c>
      <c r="C47" s="29">
        <v>6.41</v>
      </c>
      <c r="D47" s="424">
        <f t="shared" si="1"/>
        <v>10</v>
      </c>
      <c r="E47" s="52">
        <v>282</v>
      </c>
      <c r="F47" s="6">
        <v>3.68</v>
      </c>
      <c r="G47" s="6">
        <v>17.600000000000001</v>
      </c>
      <c r="H47" s="425">
        <f t="shared" si="19"/>
        <v>16.880000000000003</v>
      </c>
      <c r="I47" s="29">
        <v>4.5</v>
      </c>
      <c r="J47" s="424">
        <f t="shared" si="2"/>
        <v>18</v>
      </c>
      <c r="K47" s="52">
        <v>240</v>
      </c>
      <c r="L47" s="6">
        <v>4</v>
      </c>
      <c r="M47" s="52">
        <v>88</v>
      </c>
      <c r="N47" s="425">
        <f t="shared" si="20"/>
        <v>16.714285714285712</v>
      </c>
      <c r="O47" s="923"/>
      <c r="P47" s="50" t="s">
        <v>259</v>
      </c>
      <c r="Q47" s="29">
        <v>5.43</v>
      </c>
      <c r="R47" s="424">
        <f t="shared" si="3"/>
        <v>4</v>
      </c>
      <c r="S47" s="52">
        <v>267</v>
      </c>
      <c r="T47" s="6">
        <v>6.19</v>
      </c>
      <c r="U47" s="6">
        <v>26</v>
      </c>
      <c r="V47" s="52">
        <v>105</v>
      </c>
      <c r="W47" s="425">
        <f t="shared" si="21"/>
        <v>8.9999999999999947</v>
      </c>
      <c r="X47" s="29">
        <v>3.86</v>
      </c>
      <c r="Y47" s="424">
        <f t="shared" si="4"/>
        <v>19</v>
      </c>
      <c r="Z47" s="52">
        <v>255</v>
      </c>
      <c r="AA47" s="6">
        <v>2.97</v>
      </c>
      <c r="AB47" s="6">
        <v>26.03</v>
      </c>
      <c r="AC47" s="52">
        <v>97</v>
      </c>
      <c r="AD47" s="425">
        <f t="shared" si="22"/>
        <v>2.1666666666666647</v>
      </c>
      <c r="AE47" s="923"/>
      <c r="AF47" s="50" t="s">
        <v>259</v>
      </c>
      <c r="AG47" s="29">
        <v>5.99</v>
      </c>
      <c r="AH47" s="424">
        <f t="shared" si="5"/>
        <v>3</v>
      </c>
      <c r="AI47" s="52">
        <v>128</v>
      </c>
      <c r="AJ47" s="6">
        <v>3.2</v>
      </c>
      <c r="AK47" s="6">
        <v>18.07</v>
      </c>
      <c r="AL47" s="425">
        <f t="shared" si="23"/>
        <v>-1.6666666666666667</v>
      </c>
      <c r="AM47" s="29">
        <v>2.64</v>
      </c>
      <c r="AN47" s="424">
        <f t="shared" si="6"/>
        <v>30</v>
      </c>
      <c r="AO47" s="52">
        <v>137.66999999999999</v>
      </c>
      <c r="AP47" s="6">
        <v>4.33</v>
      </c>
      <c r="AQ47" s="6">
        <v>23.23</v>
      </c>
      <c r="AR47" s="52">
        <v>82</v>
      </c>
      <c r="AS47" s="426">
        <f t="shared" si="24"/>
        <v>-1.1818181818181808</v>
      </c>
      <c r="AT47" s="923"/>
      <c r="AU47" s="50" t="s">
        <v>259</v>
      </c>
      <c r="AV47" s="29">
        <v>4.25</v>
      </c>
      <c r="AW47" s="424">
        <f t="shared" si="7"/>
        <v>22</v>
      </c>
      <c r="AX47" s="52">
        <v>434.42</v>
      </c>
      <c r="AY47" s="6">
        <v>3.45</v>
      </c>
      <c r="AZ47" s="6">
        <v>114.47</v>
      </c>
      <c r="BA47" s="425">
        <f t="shared" si="25"/>
        <v>4</v>
      </c>
      <c r="BB47" s="29">
        <v>3.83</v>
      </c>
      <c r="BC47" s="424">
        <f t="shared" si="8"/>
        <v>26</v>
      </c>
      <c r="BD47" s="52">
        <v>265.3</v>
      </c>
      <c r="BE47" s="6">
        <v>4.5599999999999996</v>
      </c>
      <c r="BF47" s="6">
        <v>21.5</v>
      </c>
      <c r="BG47" s="52">
        <v>97.67</v>
      </c>
      <c r="BH47" s="426">
        <f t="shared" si="26"/>
        <v>3.0000000000000027</v>
      </c>
      <c r="BI47" s="923"/>
      <c r="BJ47" s="50" t="s">
        <v>259</v>
      </c>
      <c r="BK47" s="29" t="s">
        <v>30</v>
      </c>
      <c r="BL47" s="424"/>
      <c r="BM47" s="52" t="s">
        <v>30</v>
      </c>
      <c r="BN47" s="6" t="s">
        <v>30</v>
      </c>
      <c r="BO47" s="6" t="s">
        <v>30</v>
      </c>
      <c r="BP47" s="52" t="s">
        <v>30</v>
      </c>
      <c r="BQ47" s="425"/>
      <c r="BR47" s="29">
        <v>7.55</v>
      </c>
      <c r="BS47" s="424">
        <f t="shared" si="10"/>
        <v>8</v>
      </c>
      <c r="BT47" s="52">
        <v>312</v>
      </c>
      <c r="BU47" s="6">
        <v>6.4</v>
      </c>
      <c r="BV47" s="6">
        <v>21.07</v>
      </c>
      <c r="BW47" s="52">
        <v>98</v>
      </c>
      <c r="BX47" s="425">
        <f t="shared" si="28"/>
        <v>8.3999999999999986</v>
      </c>
      <c r="BY47" s="923"/>
      <c r="BZ47" s="50" t="s">
        <v>259</v>
      </c>
      <c r="CA47" s="29">
        <v>7.33</v>
      </c>
      <c r="CB47" s="424">
        <f t="shared" si="11"/>
        <v>2</v>
      </c>
      <c r="CC47" s="52">
        <v>288</v>
      </c>
      <c r="CD47" s="6">
        <v>5.58</v>
      </c>
      <c r="CE47" s="6">
        <v>21.74</v>
      </c>
      <c r="CF47" s="52">
        <v>99.33</v>
      </c>
      <c r="CG47" s="425">
        <f t="shared" si="29"/>
        <v>9.9047619047619051</v>
      </c>
      <c r="CH47" s="29" t="s">
        <v>30</v>
      </c>
      <c r="CI47" s="424"/>
      <c r="CJ47" s="52" t="s">
        <v>30</v>
      </c>
      <c r="CK47" s="6" t="s">
        <v>30</v>
      </c>
      <c r="CL47" s="6" t="s">
        <v>30</v>
      </c>
      <c r="CM47" s="52" t="s">
        <v>30</v>
      </c>
      <c r="CN47" s="425"/>
      <c r="CO47" s="923"/>
      <c r="CP47" s="50" t="s">
        <v>259</v>
      </c>
      <c r="CQ47" s="29">
        <v>4.72</v>
      </c>
      <c r="CR47" s="424">
        <f t="shared" si="13"/>
        <v>8</v>
      </c>
      <c r="CS47" s="52">
        <v>337.33</v>
      </c>
      <c r="CT47" s="6">
        <v>6.79</v>
      </c>
      <c r="CU47" s="6">
        <v>21.9</v>
      </c>
      <c r="CV47" s="52">
        <v>90.33</v>
      </c>
      <c r="CW47" s="425">
        <f t="shared" si="31"/>
        <v>6.4615384615384608</v>
      </c>
      <c r="CX47" s="29">
        <v>6.83</v>
      </c>
      <c r="CY47" s="424">
        <f t="shared" si="14"/>
        <v>2</v>
      </c>
      <c r="CZ47" s="52">
        <v>361.67</v>
      </c>
      <c r="DA47" s="6">
        <v>4.8099999999999996</v>
      </c>
      <c r="DB47" s="6">
        <v>19.100000000000001</v>
      </c>
      <c r="DC47" s="52">
        <v>110</v>
      </c>
      <c r="DD47" s="425">
        <f t="shared" si="32"/>
        <v>16.480000000000004</v>
      </c>
      <c r="DE47" s="923"/>
      <c r="DF47" s="50" t="s">
        <v>259</v>
      </c>
      <c r="DG47" s="29">
        <v>6.41</v>
      </c>
      <c r="DH47" s="424">
        <f t="shared" si="15"/>
        <v>13</v>
      </c>
      <c r="DI47" s="52">
        <v>314.70999999999998</v>
      </c>
      <c r="DJ47" s="6">
        <v>6.95</v>
      </c>
      <c r="DK47" s="6">
        <v>2.2000000000000002</v>
      </c>
      <c r="DL47" s="425">
        <f t="shared" si="33"/>
        <v>16.900000000000006</v>
      </c>
      <c r="DM47" s="29">
        <v>4.7</v>
      </c>
      <c r="DN47" s="424">
        <f t="shared" si="16"/>
        <v>14</v>
      </c>
      <c r="DO47" s="52">
        <v>145</v>
      </c>
      <c r="DP47" s="6">
        <v>41.3</v>
      </c>
      <c r="DQ47" s="6">
        <v>20.95</v>
      </c>
      <c r="DR47" s="52">
        <v>107.33</v>
      </c>
      <c r="DS47" s="425">
        <f t="shared" si="34"/>
        <v>3.0909090909090895</v>
      </c>
      <c r="DT47" s="923"/>
      <c r="DU47" s="50" t="s">
        <v>259</v>
      </c>
      <c r="DV47" s="29">
        <v>4.4400000000000004</v>
      </c>
      <c r="DW47" s="424">
        <f t="shared" si="17"/>
        <v>21</v>
      </c>
      <c r="DX47" s="52">
        <v>351.33</v>
      </c>
      <c r="DY47" s="6">
        <v>8.1</v>
      </c>
      <c r="DZ47" s="6">
        <v>24.33</v>
      </c>
      <c r="EA47" s="52">
        <v>90.33</v>
      </c>
      <c r="EB47" s="425">
        <f t="shared" si="35"/>
        <v>6.0000000000000053</v>
      </c>
      <c r="EC47" s="391">
        <f t="shared" si="0"/>
        <v>5.3178571428571422</v>
      </c>
      <c r="ED47" s="427">
        <f t="shared" si="18"/>
        <v>10</v>
      </c>
    </row>
    <row r="48" spans="1:134" s="429" customFormat="1" ht="12.75" customHeight="1" x14ac:dyDescent="0.25">
      <c r="A48" s="923"/>
      <c r="B48" s="423" t="s">
        <v>260</v>
      </c>
      <c r="C48" s="29">
        <v>6.22</v>
      </c>
      <c r="D48" s="424">
        <f t="shared" si="1"/>
        <v>13</v>
      </c>
      <c r="E48" s="52">
        <v>262.33</v>
      </c>
      <c r="F48" s="6">
        <v>3.22</v>
      </c>
      <c r="G48" s="6">
        <v>18.329999999999998</v>
      </c>
      <c r="H48" s="425">
        <f>(C48-C25)/125*1000</f>
        <v>10.799999999999997</v>
      </c>
      <c r="I48" s="29">
        <v>4.57</v>
      </c>
      <c r="J48" s="424">
        <f t="shared" si="2"/>
        <v>16</v>
      </c>
      <c r="K48" s="52">
        <v>342</v>
      </c>
      <c r="L48" s="6">
        <v>3.04</v>
      </c>
      <c r="M48" s="52">
        <v>75</v>
      </c>
      <c r="N48" s="425">
        <f t="shared" si="20"/>
        <v>15.28571428571429</v>
      </c>
      <c r="O48" s="923"/>
      <c r="P48" s="50" t="s">
        <v>260</v>
      </c>
      <c r="Q48" s="29">
        <v>4.3499999999999996</v>
      </c>
      <c r="R48" s="424">
        <f t="shared" si="3"/>
        <v>19</v>
      </c>
      <c r="S48" s="52">
        <v>233.33</v>
      </c>
      <c r="T48" s="6">
        <v>4.22</v>
      </c>
      <c r="U48" s="6">
        <v>23.2</v>
      </c>
      <c r="V48" s="52">
        <v>85.67</v>
      </c>
      <c r="W48" s="425">
        <f t="shared" si="21"/>
        <v>8.3636363636363598</v>
      </c>
      <c r="X48" s="29">
        <v>4.07</v>
      </c>
      <c r="Y48" s="424">
        <f t="shared" si="4"/>
        <v>17</v>
      </c>
      <c r="Z48" s="52">
        <v>294.67</v>
      </c>
      <c r="AA48" s="6">
        <v>2.98</v>
      </c>
      <c r="AB48" s="6">
        <v>25.7</v>
      </c>
      <c r="AC48" s="52">
        <v>88</v>
      </c>
      <c r="AD48" s="425">
        <f t="shared" si="22"/>
        <v>7.0000000000000027</v>
      </c>
      <c r="AE48" s="923"/>
      <c r="AF48" s="50" t="s">
        <v>260</v>
      </c>
      <c r="AG48" s="29">
        <v>3.58</v>
      </c>
      <c r="AH48" s="424">
        <f t="shared" si="5"/>
        <v>31</v>
      </c>
      <c r="AI48" s="52">
        <v>138</v>
      </c>
      <c r="AJ48" s="6">
        <v>2.0699999999999998</v>
      </c>
      <c r="AK48" s="6">
        <v>19.190000000000001</v>
      </c>
      <c r="AL48" s="425">
        <f t="shared" si="23"/>
        <v>2.8666666666666676</v>
      </c>
      <c r="AM48" s="29">
        <v>2.98</v>
      </c>
      <c r="AN48" s="424">
        <f t="shared" si="6"/>
        <v>23</v>
      </c>
      <c r="AO48" s="52">
        <v>128.66999999999999</v>
      </c>
      <c r="AP48" s="6">
        <v>4.33</v>
      </c>
      <c r="AQ48" s="6">
        <v>22.77</v>
      </c>
      <c r="AR48" s="52">
        <v>83</v>
      </c>
      <c r="AS48" s="426">
        <f t="shared" si="24"/>
        <v>4.7272727272727275</v>
      </c>
      <c r="AT48" s="923"/>
      <c r="AU48" s="50" t="s">
        <v>260</v>
      </c>
      <c r="AV48" s="29">
        <v>4.26</v>
      </c>
      <c r="AW48" s="424">
        <f t="shared" si="7"/>
        <v>21</v>
      </c>
      <c r="AX48" s="52">
        <v>423.26</v>
      </c>
      <c r="AY48" s="6">
        <v>3.48</v>
      </c>
      <c r="AZ48" s="6">
        <v>116.95</v>
      </c>
      <c r="BA48" s="425">
        <f t="shared" si="25"/>
        <v>4.7499999999999991</v>
      </c>
      <c r="BB48" s="29">
        <v>4.3600000000000003</v>
      </c>
      <c r="BC48" s="424">
        <f t="shared" si="8"/>
        <v>20</v>
      </c>
      <c r="BD48" s="52">
        <v>266.73</v>
      </c>
      <c r="BE48" s="6">
        <v>4.6399999999999997</v>
      </c>
      <c r="BF48" s="6">
        <v>21.64</v>
      </c>
      <c r="BG48" s="52">
        <v>94</v>
      </c>
      <c r="BH48" s="426">
        <f t="shared" si="26"/>
        <v>5.600000000000005</v>
      </c>
      <c r="BI48" s="923"/>
      <c r="BJ48" s="50" t="s">
        <v>260</v>
      </c>
      <c r="BK48" s="29" t="s">
        <v>30</v>
      </c>
      <c r="BL48" s="424"/>
      <c r="BM48" s="52" t="s">
        <v>30</v>
      </c>
      <c r="BN48" s="6" t="s">
        <v>30</v>
      </c>
      <c r="BO48" s="6" t="s">
        <v>30</v>
      </c>
      <c r="BP48" s="52" t="s">
        <v>30</v>
      </c>
      <c r="BQ48" s="425"/>
      <c r="BR48" s="29">
        <v>7.11</v>
      </c>
      <c r="BS48" s="424">
        <f t="shared" si="10"/>
        <v>12</v>
      </c>
      <c r="BT48" s="52">
        <v>326.5</v>
      </c>
      <c r="BU48" s="6">
        <v>3.28</v>
      </c>
      <c r="BV48" s="6">
        <v>21.62</v>
      </c>
      <c r="BW48" s="52">
        <v>91.67</v>
      </c>
      <c r="BX48" s="425">
        <f t="shared" si="28"/>
        <v>7.2000000000000064</v>
      </c>
      <c r="BY48" s="923"/>
      <c r="BZ48" s="50" t="s">
        <v>260</v>
      </c>
      <c r="CA48" s="29">
        <v>8.33</v>
      </c>
      <c r="CB48" s="424">
        <f t="shared" si="11"/>
        <v>1</v>
      </c>
      <c r="CC48" s="52">
        <v>326</v>
      </c>
      <c r="CD48" s="6">
        <v>4.0599999999999996</v>
      </c>
      <c r="CE48" s="6">
        <v>21.34</v>
      </c>
      <c r="CF48" s="52">
        <v>95</v>
      </c>
      <c r="CG48" s="425">
        <f t="shared" si="29"/>
        <v>21.047619047619047</v>
      </c>
      <c r="CH48" s="29" t="s">
        <v>30</v>
      </c>
      <c r="CI48" s="424"/>
      <c r="CJ48" s="52" t="s">
        <v>30</v>
      </c>
      <c r="CK48" s="6" t="s">
        <v>30</v>
      </c>
      <c r="CL48" s="6" t="s">
        <v>30</v>
      </c>
      <c r="CM48" s="52" t="s">
        <v>30</v>
      </c>
      <c r="CN48" s="425"/>
      <c r="CO48" s="923"/>
      <c r="CP48" s="50" t="s">
        <v>260</v>
      </c>
      <c r="CQ48" s="29">
        <v>4.3</v>
      </c>
      <c r="CR48" s="424">
        <f t="shared" si="13"/>
        <v>15</v>
      </c>
      <c r="CS48" s="52">
        <v>332.67</v>
      </c>
      <c r="CT48" s="6">
        <v>3.34</v>
      </c>
      <c r="CU48" s="6">
        <v>20.170000000000002</v>
      </c>
      <c r="CV48" s="52">
        <v>90</v>
      </c>
      <c r="CW48" s="425">
        <f t="shared" si="31"/>
        <v>11.384615384615381</v>
      </c>
      <c r="CX48" s="29">
        <v>6.81</v>
      </c>
      <c r="CY48" s="424">
        <f t="shared" si="14"/>
        <v>3</v>
      </c>
      <c r="CZ48" s="52">
        <v>382.33</v>
      </c>
      <c r="DA48" s="6">
        <v>4.13</v>
      </c>
      <c r="DB48" s="6">
        <v>21.47</v>
      </c>
      <c r="DC48" s="52">
        <v>108</v>
      </c>
      <c r="DD48" s="425">
        <f t="shared" si="32"/>
        <v>10.239999999999995</v>
      </c>
      <c r="DE48" s="923"/>
      <c r="DF48" s="50" t="s">
        <v>260</v>
      </c>
      <c r="DG48" s="29">
        <v>6.48</v>
      </c>
      <c r="DH48" s="424">
        <f t="shared" si="15"/>
        <v>8</v>
      </c>
      <c r="DI48" s="52">
        <v>302.81</v>
      </c>
      <c r="DJ48" s="6">
        <v>7.87</v>
      </c>
      <c r="DK48" s="6">
        <v>2.2400000000000002</v>
      </c>
      <c r="DL48" s="425">
        <f t="shared" si="33"/>
        <v>17</v>
      </c>
      <c r="DM48" s="29">
        <v>3.48</v>
      </c>
      <c r="DN48" s="424">
        <f t="shared" si="16"/>
        <v>31</v>
      </c>
      <c r="DO48" s="52">
        <v>246.67</v>
      </c>
      <c r="DP48" s="6">
        <v>23.13</v>
      </c>
      <c r="DQ48" s="6">
        <v>19.29</v>
      </c>
      <c r="DR48" s="52">
        <v>94</v>
      </c>
      <c r="DS48" s="425">
        <f t="shared" si="34"/>
        <v>-1.4545454545454557</v>
      </c>
      <c r="DT48" s="923"/>
      <c r="DU48" s="50" t="s">
        <v>260</v>
      </c>
      <c r="DV48" s="29">
        <v>5.25</v>
      </c>
      <c r="DW48" s="424">
        <f t="shared" si="17"/>
        <v>15</v>
      </c>
      <c r="DX48" s="52">
        <v>347.33</v>
      </c>
      <c r="DY48" s="6">
        <v>4.5999999999999996</v>
      </c>
      <c r="DZ48" s="6">
        <v>22.43</v>
      </c>
      <c r="EA48" s="52">
        <v>87.33</v>
      </c>
      <c r="EB48" s="425">
        <f t="shared" si="35"/>
        <v>15.272727272727275</v>
      </c>
      <c r="EC48" s="391">
        <f t="shared" si="0"/>
        <v>5.0642857142857149</v>
      </c>
      <c r="ED48" s="427">
        <f t="shared" si="18"/>
        <v>18</v>
      </c>
    </row>
    <row r="49" spans="1:134" s="429" customFormat="1" ht="12.75" customHeight="1" x14ac:dyDescent="0.25">
      <c r="A49" s="923"/>
      <c r="B49" s="423" t="s">
        <v>261</v>
      </c>
      <c r="C49" s="29" t="s">
        <v>30</v>
      </c>
      <c r="D49" s="424"/>
      <c r="E49" s="52" t="s">
        <v>30</v>
      </c>
      <c r="F49" s="6" t="s">
        <v>30</v>
      </c>
      <c r="G49" s="6" t="s">
        <v>30</v>
      </c>
      <c r="H49" s="425"/>
      <c r="I49" s="29" t="s">
        <v>30</v>
      </c>
      <c r="J49" s="424"/>
      <c r="K49" s="52" t="s">
        <v>30</v>
      </c>
      <c r="L49" s="6" t="s">
        <v>30</v>
      </c>
      <c r="M49" s="52" t="s">
        <v>30</v>
      </c>
      <c r="N49" s="425"/>
      <c r="O49" s="923"/>
      <c r="P49" s="50" t="s">
        <v>261</v>
      </c>
      <c r="Q49" s="29" t="s">
        <v>30</v>
      </c>
      <c r="R49" s="424"/>
      <c r="S49" s="52" t="s">
        <v>30</v>
      </c>
      <c r="T49" s="6" t="s">
        <v>30</v>
      </c>
      <c r="U49" s="6" t="s">
        <v>30</v>
      </c>
      <c r="V49" s="52" t="s">
        <v>30</v>
      </c>
      <c r="W49" s="425"/>
      <c r="X49" s="29" t="s">
        <v>30</v>
      </c>
      <c r="Y49" s="424"/>
      <c r="Z49" s="52" t="s">
        <v>30</v>
      </c>
      <c r="AA49" s="6" t="s">
        <v>30</v>
      </c>
      <c r="AB49" s="6" t="s">
        <v>30</v>
      </c>
      <c r="AC49" s="52" t="s">
        <v>30</v>
      </c>
      <c r="AD49" s="425"/>
      <c r="AE49" s="923"/>
      <c r="AF49" s="50" t="s">
        <v>261</v>
      </c>
      <c r="AG49" s="29">
        <v>3.41</v>
      </c>
      <c r="AH49" s="424">
        <f t="shared" si="5"/>
        <v>32</v>
      </c>
      <c r="AI49" s="52">
        <v>149</v>
      </c>
      <c r="AJ49" s="6">
        <v>2.42</v>
      </c>
      <c r="AK49" s="6">
        <v>18.34</v>
      </c>
      <c r="AL49" s="425">
        <f t="shared" si="23"/>
        <v>3.8000000000000016</v>
      </c>
      <c r="AM49" s="29" t="s">
        <v>30</v>
      </c>
      <c r="AN49" s="424"/>
      <c r="AO49" s="52" t="s">
        <v>30</v>
      </c>
      <c r="AP49" s="6" t="s">
        <v>30</v>
      </c>
      <c r="AQ49" s="6" t="s">
        <v>30</v>
      </c>
      <c r="AR49" s="52" t="s">
        <v>30</v>
      </c>
      <c r="AS49" s="426"/>
      <c r="AT49" s="923"/>
      <c r="AU49" s="50" t="s">
        <v>261</v>
      </c>
      <c r="AV49" s="29" t="s">
        <v>30</v>
      </c>
      <c r="AW49" s="424"/>
      <c r="AX49" s="52" t="s">
        <v>30</v>
      </c>
      <c r="AY49" s="6" t="s">
        <v>30</v>
      </c>
      <c r="AZ49" s="6" t="s">
        <v>30</v>
      </c>
      <c r="BA49" s="425"/>
      <c r="BB49" s="29" t="s">
        <v>30</v>
      </c>
      <c r="BC49" s="424"/>
      <c r="BD49" s="52" t="s">
        <v>30</v>
      </c>
      <c r="BE49" s="6" t="s">
        <v>30</v>
      </c>
      <c r="BF49" s="6" t="s">
        <v>30</v>
      </c>
      <c r="BG49" s="52" t="s">
        <v>30</v>
      </c>
      <c r="BH49" s="426"/>
      <c r="BI49" s="923"/>
      <c r="BJ49" s="50" t="s">
        <v>261</v>
      </c>
      <c r="BK49" s="29" t="s">
        <v>30</v>
      </c>
      <c r="BL49" s="424"/>
      <c r="BM49" s="52" t="s">
        <v>30</v>
      </c>
      <c r="BN49" s="6" t="s">
        <v>30</v>
      </c>
      <c r="BO49" s="6" t="s">
        <v>30</v>
      </c>
      <c r="BP49" s="52" t="s">
        <v>30</v>
      </c>
      <c r="BQ49" s="425"/>
      <c r="BR49" s="29" t="s">
        <v>30</v>
      </c>
      <c r="BS49" s="424"/>
      <c r="BT49" s="52" t="s">
        <v>30</v>
      </c>
      <c r="BU49" s="6" t="s">
        <v>30</v>
      </c>
      <c r="BV49" s="6" t="s">
        <v>30</v>
      </c>
      <c r="BW49" s="52" t="s">
        <v>30</v>
      </c>
      <c r="BX49" s="425"/>
      <c r="BY49" s="923"/>
      <c r="BZ49" s="50" t="s">
        <v>261</v>
      </c>
      <c r="CA49" s="29" t="s">
        <v>30</v>
      </c>
      <c r="CB49" s="424"/>
      <c r="CC49" s="52" t="s">
        <v>30</v>
      </c>
      <c r="CD49" s="6" t="s">
        <v>30</v>
      </c>
      <c r="CE49" s="6" t="s">
        <v>30</v>
      </c>
      <c r="CF49" s="52" t="s">
        <v>30</v>
      </c>
      <c r="CG49" s="425"/>
      <c r="CH49" s="29" t="s">
        <v>30</v>
      </c>
      <c r="CI49" s="424"/>
      <c r="CJ49" s="52" t="s">
        <v>30</v>
      </c>
      <c r="CK49" s="6" t="s">
        <v>30</v>
      </c>
      <c r="CL49" s="6" t="s">
        <v>30</v>
      </c>
      <c r="CM49" s="52" t="s">
        <v>30</v>
      </c>
      <c r="CN49" s="425"/>
      <c r="CO49" s="923"/>
      <c r="CP49" s="50" t="s">
        <v>261</v>
      </c>
      <c r="CQ49" s="29" t="s">
        <v>30</v>
      </c>
      <c r="CR49" s="424"/>
      <c r="CS49" s="52" t="s">
        <v>30</v>
      </c>
      <c r="CT49" s="6" t="s">
        <v>30</v>
      </c>
      <c r="CU49" s="6" t="s">
        <v>30</v>
      </c>
      <c r="CV49" s="52" t="s">
        <v>30</v>
      </c>
      <c r="CW49" s="425"/>
      <c r="CX49" s="29" t="s">
        <v>30</v>
      </c>
      <c r="CY49" s="424"/>
      <c r="CZ49" s="52" t="s">
        <v>30</v>
      </c>
      <c r="DA49" s="6" t="s">
        <v>30</v>
      </c>
      <c r="DB49" s="6" t="s">
        <v>30</v>
      </c>
      <c r="DC49" s="52" t="s">
        <v>30</v>
      </c>
      <c r="DD49" s="425"/>
      <c r="DE49" s="923"/>
      <c r="DF49" s="50" t="s">
        <v>261</v>
      </c>
      <c r="DG49" s="29" t="s">
        <v>30</v>
      </c>
      <c r="DH49" s="424"/>
      <c r="DI49" s="52" t="s">
        <v>30</v>
      </c>
      <c r="DJ49" s="6" t="s">
        <v>30</v>
      </c>
      <c r="DK49" s="6" t="s">
        <v>30</v>
      </c>
      <c r="DL49" s="425"/>
      <c r="DM49" s="29" t="s">
        <v>30</v>
      </c>
      <c r="DN49" s="424"/>
      <c r="DO49" s="52" t="s">
        <v>30</v>
      </c>
      <c r="DP49" s="6" t="s">
        <v>30</v>
      </c>
      <c r="DQ49" s="6" t="s">
        <v>30</v>
      </c>
      <c r="DR49" s="52" t="s">
        <v>30</v>
      </c>
      <c r="DS49" s="425"/>
      <c r="DT49" s="923"/>
      <c r="DU49" s="50" t="s">
        <v>261</v>
      </c>
      <c r="DV49" s="29" t="s">
        <v>30</v>
      </c>
      <c r="DW49" s="424"/>
      <c r="DX49" s="52" t="s">
        <v>30</v>
      </c>
      <c r="DY49" s="6" t="s">
        <v>30</v>
      </c>
      <c r="DZ49" s="6" t="s">
        <v>30</v>
      </c>
      <c r="EA49" s="52" t="s">
        <v>30</v>
      </c>
      <c r="EB49" s="425"/>
      <c r="EC49" s="391">
        <f t="shared" si="0"/>
        <v>3.41</v>
      </c>
      <c r="ED49" s="427">
        <f t="shared" si="18"/>
        <v>43</v>
      </c>
    </row>
    <row r="50" spans="1:134" s="429" customFormat="1" ht="12.75" customHeight="1" x14ac:dyDescent="0.25">
      <c r="A50" s="923"/>
      <c r="B50" s="423" t="s">
        <v>262</v>
      </c>
      <c r="C50" s="29">
        <v>5.22</v>
      </c>
      <c r="D50" s="424">
        <f t="shared" si="1"/>
        <v>21</v>
      </c>
      <c r="E50" s="52">
        <v>264.33</v>
      </c>
      <c r="F50" s="6">
        <v>2.2599999999999998</v>
      </c>
      <c r="G50" s="6">
        <v>18.329999999999998</v>
      </c>
      <c r="H50" s="425">
        <f t="shared" si="19"/>
        <v>5.68</v>
      </c>
      <c r="I50" s="29" t="s">
        <v>30</v>
      </c>
      <c r="J50" s="424"/>
      <c r="K50" s="52" t="s">
        <v>30</v>
      </c>
      <c r="L50" s="6" t="s">
        <v>30</v>
      </c>
      <c r="M50" s="52" t="s">
        <v>30</v>
      </c>
      <c r="N50" s="425"/>
      <c r="O50" s="923"/>
      <c r="P50" s="50" t="s">
        <v>262</v>
      </c>
      <c r="Q50" s="29">
        <v>4.34</v>
      </c>
      <c r="R50" s="424">
        <f t="shared" si="3"/>
        <v>21</v>
      </c>
      <c r="S50" s="52">
        <v>233.33</v>
      </c>
      <c r="T50" s="6">
        <v>3.83</v>
      </c>
      <c r="U50" s="6">
        <v>22.53</v>
      </c>
      <c r="V50" s="52">
        <v>86</v>
      </c>
      <c r="W50" s="425">
        <f t="shared" si="21"/>
        <v>8.9090909090909083</v>
      </c>
      <c r="X50" s="29">
        <v>4.67</v>
      </c>
      <c r="Y50" s="424">
        <f t="shared" si="4"/>
        <v>9</v>
      </c>
      <c r="Z50" s="52">
        <v>242</v>
      </c>
      <c r="AA50" s="6">
        <v>4.87</v>
      </c>
      <c r="AB50" s="6">
        <v>26.83</v>
      </c>
      <c r="AC50" s="52">
        <v>97</v>
      </c>
      <c r="AD50" s="425">
        <f t="shared" si="22"/>
        <v>11.583333333333334</v>
      </c>
      <c r="AE50" s="923"/>
      <c r="AF50" s="50" t="s">
        <v>262</v>
      </c>
      <c r="AG50" s="29">
        <v>3.29</v>
      </c>
      <c r="AH50" s="424">
        <f t="shared" si="5"/>
        <v>34</v>
      </c>
      <c r="AI50" s="52">
        <v>126</v>
      </c>
      <c r="AJ50" s="6">
        <v>2.27</v>
      </c>
      <c r="AK50" s="6">
        <v>12.57</v>
      </c>
      <c r="AL50" s="425">
        <f t="shared" si="23"/>
        <v>4.5999999999999996</v>
      </c>
      <c r="AM50" s="29" t="s">
        <v>30</v>
      </c>
      <c r="AN50" s="424"/>
      <c r="AO50" s="52" t="s">
        <v>30</v>
      </c>
      <c r="AP50" s="6" t="s">
        <v>30</v>
      </c>
      <c r="AQ50" s="6" t="s">
        <v>30</v>
      </c>
      <c r="AR50" s="52" t="s">
        <v>30</v>
      </c>
      <c r="AS50" s="426"/>
      <c r="AT50" s="923"/>
      <c r="AU50" s="50" t="s">
        <v>262</v>
      </c>
      <c r="AV50" s="29" t="s">
        <v>30</v>
      </c>
      <c r="AW50" s="424"/>
      <c r="AX50" s="52" t="s">
        <v>30</v>
      </c>
      <c r="AY50" s="6" t="s">
        <v>30</v>
      </c>
      <c r="AZ50" s="6" t="s">
        <v>30</v>
      </c>
      <c r="BA50" s="425"/>
      <c r="BB50" s="29">
        <v>3.63</v>
      </c>
      <c r="BC50" s="424">
        <f t="shared" si="8"/>
        <v>29</v>
      </c>
      <c r="BD50" s="52">
        <v>252.13</v>
      </c>
      <c r="BE50" s="6">
        <v>4.3899999999999997</v>
      </c>
      <c r="BF50" s="6">
        <v>21.11</v>
      </c>
      <c r="BG50" s="52">
        <v>97</v>
      </c>
      <c r="BH50" s="426">
        <f t="shared" si="26"/>
        <v>2.7</v>
      </c>
      <c r="BI50" s="923"/>
      <c r="BJ50" s="50" t="s">
        <v>262</v>
      </c>
      <c r="BK50" s="29">
        <v>6.74</v>
      </c>
      <c r="BL50" s="424">
        <f t="shared" si="9"/>
        <v>19</v>
      </c>
      <c r="BM50" s="52">
        <v>288.67</v>
      </c>
      <c r="BN50" s="6">
        <v>3.83</v>
      </c>
      <c r="BO50" s="6">
        <v>27.4</v>
      </c>
      <c r="BP50" s="52">
        <v>80.67</v>
      </c>
      <c r="BQ50" s="425">
        <f t="shared" si="27"/>
        <v>15.000000000000004</v>
      </c>
      <c r="BR50" s="29">
        <v>6.94</v>
      </c>
      <c r="BS50" s="424">
        <f t="shared" si="10"/>
        <v>13</v>
      </c>
      <c r="BT50" s="52">
        <v>356.67</v>
      </c>
      <c r="BU50" s="6">
        <v>3.17</v>
      </c>
      <c r="BV50" s="6">
        <v>25.66</v>
      </c>
      <c r="BW50" s="52">
        <v>91.33</v>
      </c>
      <c r="BX50" s="425">
        <f t="shared" si="28"/>
        <v>8.7000000000000011</v>
      </c>
      <c r="BY50" s="923"/>
      <c r="BZ50" s="50" t="s">
        <v>262</v>
      </c>
      <c r="CA50" s="29" t="s">
        <v>30</v>
      </c>
      <c r="CB50" s="424"/>
      <c r="CC50" s="52" t="s">
        <v>30</v>
      </c>
      <c r="CD50" s="6" t="s">
        <v>30</v>
      </c>
      <c r="CE50" s="6" t="s">
        <v>30</v>
      </c>
      <c r="CF50" s="52" t="s">
        <v>30</v>
      </c>
      <c r="CG50" s="425"/>
      <c r="CH50" s="29" t="s">
        <v>30</v>
      </c>
      <c r="CI50" s="424"/>
      <c r="CJ50" s="52" t="s">
        <v>30</v>
      </c>
      <c r="CK50" s="6" t="s">
        <v>30</v>
      </c>
      <c r="CL50" s="6" t="s">
        <v>30</v>
      </c>
      <c r="CM50" s="52" t="s">
        <v>30</v>
      </c>
      <c r="CN50" s="425"/>
      <c r="CO50" s="923"/>
      <c r="CP50" s="50" t="s">
        <v>262</v>
      </c>
      <c r="CQ50" s="29">
        <v>3.9</v>
      </c>
      <c r="CR50" s="424">
        <f t="shared" si="13"/>
        <v>21</v>
      </c>
      <c r="CS50" s="52">
        <v>323.67</v>
      </c>
      <c r="CT50" s="6">
        <v>3.15</v>
      </c>
      <c r="CU50" s="6">
        <v>30</v>
      </c>
      <c r="CV50" s="52">
        <v>81.33</v>
      </c>
      <c r="CW50" s="425">
        <f t="shared" si="31"/>
        <v>7.5384615384615348</v>
      </c>
      <c r="CX50" s="29">
        <v>6.72</v>
      </c>
      <c r="CY50" s="424">
        <f t="shared" si="14"/>
        <v>5</v>
      </c>
      <c r="CZ50" s="52">
        <v>417.33</v>
      </c>
      <c r="DA50" s="6">
        <v>4.8499999999999996</v>
      </c>
      <c r="DB50" s="6">
        <v>15.97</v>
      </c>
      <c r="DC50" s="52">
        <v>111.67</v>
      </c>
      <c r="DD50" s="425">
        <f t="shared" si="32"/>
        <v>14.399999999999991</v>
      </c>
      <c r="DE50" s="923"/>
      <c r="DF50" s="50" t="s">
        <v>262</v>
      </c>
      <c r="DG50" s="29">
        <v>5.6</v>
      </c>
      <c r="DH50" s="424">
        <f t="shared" si="15"/>
        <v>18</v>
      </c>
      <c r="DI50" s="52">
        <v>238.32</v>
      </c>
      <c r="DJ50" s="6">
        <v>2.15</v>
      </c>
      <c r="DK50" s="6">
        <v>2.29</v>
      </c>
      <c r="DL50" s="425">
        <f t="shared" si="33"/>
        <v>15.999999999999996</v>
      </c>
      <c r="DM50" s="29">
        <v>5.26</v>
      </c>
      <c r="DN50" s="424">
        <f t="shared" si="16"/>
        <v>4</v>
      </c>
      <c r="DO50" s="52">
        <v>224.33</v>
      </c>
      <c r="DP50" s="6">
        <v>29.1</v>
      </c>
      <c r="DQ50" s="6">
        <v>19.739999999999998</v>
      </c>
      <c r="DR50" s="52">
        <v>105</v>
      </c>
      <c r="DS50" s="425">
        <f t="shared" si="34"/>
        <v>4.7272727272727231</v>
      </c>
      <c r="DT50" s="923"/>
      <c r="DU50" s="50" t="s">
        <v>262</v>
      </c>
      <c r="DV50" s="29" t="s">
        <v>30</v>
      </c>
      <c r="DW50" s="424"/>
      <c r="DX50" s="52" t="s">
        <v>30</v>
      </c>
      <c r="DY50" s="6" t="s">
        <v>30</v>
      </c>
      <c r="DZ50" s="6" t="s">
        <v>30</v>
      </c>
      <c r="EA50" s="52" t="s">
        <v>30</v>
      </c>
      <c r="EB50" s="425"/>
      <c r="EC50" s="391">
        <f t="shared" si="0"/>
        <v>5.1190909090909082</v>
      </c>
      <c r="ED50" s="427">
        <f t="shared" si="18"/>
        <v>16</v>
      </c>
    </row>
    <row r="51" spans="1:134" ht="12.75" customHeight="1" x14ac:dyDescent="0.25">
      <c r="A51" s="924" t="s">
        <v>61</v>
      </c>
      <c r="B51" s="925"/>
      <c r="C51" s="26"/>
      <c r="D51" s="391"/>
      <c r="E51" s="27"/>
      <c r="F51" s="27"/>
      <c r="G51" s="27"/>
      <c r="H51" s="428"/>
      <c r="I51" s="29"/>
      <c r="J51" s="424"/>
      <c r="K51" s="52"/>
      <c r="L51" s="6"/>
      <c r="M51" s="52"/>
      <c r="N51" s="428"/>
      <c r="O51" s="926" t="s">
        <v>61</v>
      </c>
      <c r="P51" s="927"/>
      <c r="Q51" s="26"/>
      <c r="R51" s="391"/>
      <c r="S51" s="27"/>
      <c r="T51" s="27"/>
      <c r="U51" s="431"/>
      <c r="V51" s="27"/>
      <c r="W51" s="428"/>
      <c r="X51" s="26"/>
      <c r="Y51" s="391"/>
      <c r="Z51" s="27"/>
      <c r="AA51" s="27"/>
      <c r="AB51" s="431"/>
      <c r="AC51" s="27"/>
      <c r="AD51" s="428"/>
      <c r="AE51" s="926" t="s">
        <v>61</v>
      </c>
      <c r="AF51" s="927"/>
      <c r="AG51" s="26"/>
      <c r="AH51" s="391"/>
      <c r="AI51" s="27"/>
      <c r="AJ51" s="27"/>
      <c r="AK51" s="431"/>
      <c r="AL51" s="428"/>
      <c r="AM51" s="26"/>
      <c r="AN51" s="391"/>
      <c r="AO51" s="27"/>
      <c r="AP51" s="27"/>
      <c r="AQ51" s="431"/>
      <c r="AR51" s="27"/>
      <c r="AS51" s="391"/>
      <c r="AT51" s="926" t="s">
        <v>61</v>
      </c>
      <c r="AU51" s="927"/>
      <c r="AV51" s="26"/>
      <c r="AW51" s="391"/>
      <c r="AX51" s="391"/>
      <c r="AY51" s="27"/>
      <c r="AZ51" s="27"/>
      <c r="BA51" s="428"/>
      <c r="BB51" s="26"/>
      <c r="BC51" s="391"/>
      <c r="BD51" s="27"/>
      <c r="BE51" s="27"/>
      <c r="BF51" s="27"/>
      <c r="BG51" s="27"/>
      <c r="BH51" s="391"/>
      <c r="BI51" s="926" t="s">
        <v>61</v>
      </c>
      <c r="BJ51" s="927"/>
      <c r="BK51" s="26"/>
      <c r="BL51" s="391"/>
      <c r="BM51" s="27"/>
      <c r="BN51" s="27"/>
      <c r="BO51" s="27"/>
      <c r="BP51" s="27"/>
      <c r="BQ51" s="428"/>
      <c r="BR51" s="26"/>
      <c r="BS51" s="391"/>
      <c r="BT51" s="27"/>
      <c r="BU51" s="27"/>
      <c r="BV51" s="27"/>
      <c r="BW51" s="27"/>
      <c r="BX51" s="428"/>
      <c r="BY51" s="926" t="s">
        <v>61</v>
      </c>
      <c r="BZ51" s="927"/>
      <c r="CA51" s="26"/>
      <c r="CB51" s="391"/>
      <c r="CC51" s="27"/>
      <c r="CD51" s="27"/>
      <c r="CE51" s="431"/>
      <c r="CF51" s="27"/>
      <c r="CG51" s="428"/>
      <c r="CH51" s="26"/>
      <c r="CI51" s="391"/>
      <c r="CJ51" s="27"/>
      <c r="CK51" s="27"/>
      <c r="CL51" s="27"/>
      <c r="CM51" s="27"/>
      <c r="CN51" s="428"/>
      <c r="CO51" s="926" t="s">
        <v>61</v>
      </c>
      <c r="CP51" s="927"/>
      <c r="CQ51" s="26"/>
      <c r="CR51" s="391"/>
      <c r="CS51" s="27"/>
      <c r="CT51" s="27"/>
      <c r="CU51" s="27"/>
      <c r="CV51" s="27"/>
      <c r="CW51" s="428"/>
      <c r="CX51" s="26"/>
      <c r="CY51" s="391"/>
      <c r="CZ51" s="27"/>
      <c r="DA51" s="27"/>
      <c r="DB51" s="27"/>
      <c r="DC51" s="27"/>
      <c r="DD51" s="428"/>
      <c r="DE51" s="926" t="s">
        <v>61</v>
      </c>
      <c r="DF51" s="927"/>
      <c r="DG51" s="26"/>
      <c r="DH51" s="391"/>
      <c r="DI51" s="27"/>
      <c r="DJ51" s="27"/>
      <c r="DK51" s="27"/>
      <c r="DL51" s="428"/>
      <c r="DM51" s="26"/>
      <c r="DN51" s="391"/>
      <c r="DO51" s="27"/>
      <c r="DP51" s="27"/>
      <c r="DQ51" s="27"/>
      <c r="DR51" s="27"/>
      <c r="DS51" s="428"/>
      <c r="DT51" s="926" t="s">
        <v>61</v>
      </c>
      <c r="DU51" s="927"/>
      <c r="DV51" s="26"/>
      <c r="DW51" s="391"/>
      <c r="DX51" s="27"/>
      <c r="DY51" s="27"/>
      <c r="DZ51" s="27"/>
      <c r="EA51" s="27"/>
      <c r="EB51" s="428"/>
      <c r="EC51" s="391"/>
      <c r="ED51" s="432"/>
    </row>
    <row r="52" spans="1:134" s="439" customFormat="1" ht="12.75" customHeight="1" x14ac:dyDescent="0.25">
      <c r="A52" s="928" t="s">
        <v>62</v>
      </c>
      <c r="B52" s="929"/>
      <c r="C52" s="26">
        <v>0.49</v>
      </c>
      <c r="D52" s="434"/>
      <c r="E52" s="27" t="s">
        <v>20</v>
      </c>
      <c r="F52" s="27">
        <v>0.06</v>
      </c>
      <c r="G52" s="27">
        <v>0.23</v>
      </c>
      <c r="H52" s="435"/>
      <c r="I52" s="26">
        <v>0.17</v>
      </c>
      <c r="J52" s="434"/>
      <c r="K52" s="27">
        <v>11.47</v>
      </c>
      <c r="L52" s="27">
        <v>0.15</v>
      </c>
      <c r="M52" s="27">
        <v>0.74</v>
      </c>
      <c r="N52" s="435"/>
      <c r="O52" s="930" t="s">
        <v>62</v>
      </c>
      <c r="P52" s="931"/>
      <c r="Q52" s="26" t="s">
        <v>20</v>
      </c>
      <c r="R52" s="434"/>
      <c r="S52" s="27" t="s">
        <v>20</v>
      </c>
      <c r="T52" s="27" t="s">
        <v>20</v>
      </c>
      <c r="U52" s="6" t="s">
        <v>20</v>
      </c>
      <c r="V52" s="27" t="s">
        <v>20</v>
      </c>
      <c r="W52" s="435"/>
      <c r="X52" s="26">
        <v>0.19</v>
      </c>
      <c r="Y52" s="434"/>
      <c r="Z52" s="27">
        <v>14.08</v>
      </c>
      <c r="AA52" s="27">
        <v>0.33</v>
      </c>
      <c r="AB52" s="27">
        <v>0.77</v>
      </c>
      <c r="AC52" s="27">
        <v>1.78</v>
      </c>
      <c r="AD52" s="435"/>
      <c r="AE52" s="930" t="s">
        <v>62</v>
      </c>
      <c r="AF52" s="931"/>
      <c r="AG52" s="26">
        <v>0.46</v>
      </c>
      <c r="AH52" s="434"/>
      <c r="AI52" s="27">
        <v>29.56</v>
      </c>
      <c r="AJ52" s="27">
        <v>0.27</v>
      </c>
      <c r="AK52" s="27" t="s">
        <v>20</v>
      </c>
      <c r="AL52" s="435"/>
      <c r="AM52" s="26">
        <v>0.4</v>
      </c>
      <c r="AN52" s="434"/>
      <c r="AO52" s="27">
        <v>16.71</v>
      </c>
      <c r="AP52" s="27" t="s">
        <v>20</v>
      </c>
      <c r="AQ52" s="27">
        <v>1.51</v>
      </c>
      <c r="AR52" s="27">
        <v>3.04</v>
      </c>
      <c r="AS52" s="436"/>
      <c r="AT52" s="930" t="s">
        <v>62</v>
      </c>
      <c r="AU52" s="931"/>
      <c r="AV52" s="26">
        <v>0.02</v>
      </c>
      <c r="AW52" s="434"/>
      <c r="AX52" s="27">
        <v>0.8</v>
      </c>
      <c r="AY52" s="27">
        <v>0.01</v>
      </c>
      <c r="AZ52" s="27">
        <v>0.27</v>
      </c>
      <c r="BA52" s="435"/>
      <c r="BB52" s="29" t="s">
        <v>20</v>
      </c>
      <c r="BC52" s="434"/>
      <c r="BD52" s="6" t="s">
        <v>20</v>
      </c>
      <c r="BE52" s="6" t="s">
        <v>20</v>
      </c>
      <c r="BF52" s="6" t="s">
        <v>20</v>
      </c>
      <c r="BG52" s="6" t="s">
        <v>20</v>
      </c>
      <c r="BH52" s="436"/>
      <c r="BI52" s="930" t="s">
        <v>62</v>
      </c>
      <c r="BJ52" s="931"/>
      <c r="BK52" s="26" t="s">
        <v>20</v>
      </c>
      <c r="BL52" s="434"/>
      <c r="BM52" s="27" t="s">
        <v>20</v>
      </c>
      <c r="BN52" s="27" t="s">
        <v>20</v>
      </c>
      <c r="BO52" s="27" t="s">
        <v>20</v>
      </c>
      <c r="BP52" s="27" t="s">
        <v>20</v>
      </c>
      <c r="BQ52" s="435"/>
      <c r="BR52" s="26" t="s">
        <v>20</v>
      </c>
      <c r="BS52" s="434"/>
      <c r="BT52" s="27" t="s">
        <v>20</v>
      </c>
      <c r="BU52" s="27" t="s">
        <v>20</v>
      </c>
      <c r="BV52" s="27" t="s">
        <v>20</v>
      </c>
      <c r="BW52" s="27" t="s">
        <v>20</v>
      </c>
      <c r="BX52" s="435"/>
      <c r="BY52" s="930" t="s">
        <v>62</v>
      </c>
      <c r="BZ52" s="931"/>
      <c r="CA52" s="26">
        <v>0.62</v>
      </c>
      <c r="CB52" s="434"/>
      <c r="CC52" s="27" t="s">
        <v>20</v>
      </c>
      <c r="CD52" s="27">
        <v>0.27</v>
      </c>
      <c r="CE52" s="27" t="s">
        <v>20</v>
      </c>
      <c r="CF52" s="27" t="s">
        <v>20</v>
      </c>
      <c r="CG52" s="435"/>
      <c r="CH52" s="26">
        <v>0.27</v>
      </c>
      <c r="CI52" s="434"/>
      <c r="CJ52" s="27">
        <v>18.71</v>
      </c>
      <c r="CK52" s="27">
        <v>0.02</v>
      </c>
      <c r="CL52" s="27" t="s">
        <v>20</v>
      </c>
      <c r="CM52" s="27">
        <v>1.81</v>
      </c>
      <c r="CN52" s="435"/>
      <c r="CO52" s="930" t="s">
        <v>62</v>
      </c>
      <c r="CP52" s="931"/>
      <c r="CQ52" s="26" t="s">
        <v>20</v>
      </c>
      <c r="CR52" s="434"/>
      <c r="CS52" s="27" t="s">
        <v>20</v>
      </c>
      <c r="CT52" s="27" t="s">
        <v>20</v>
      </c>
      <c r="CU52" s="27" t="s">
        <v>20</v>
      </c>
      <c r="CV52" s="27">
        <v>1.25</v>
      </c>
      <c r="CW52" s="435"/>
      <c r="CX52" s="26" t="s">
        <v>20</v>
      </c>
      <c r="CY52" s="434"/>
      <c r="CZ52" s="27" t="s">
        <v>20</v>
      </c>
      <c r="DA52" s="27" t="s">
        <v>20</v>
      </c>
      <c r="DB52" s="27" t="s">
        <v>20</v>
      </c>
      <c r="DC52" s="27" t="s">
        <v>20</v>
      </c>
      <c r="DD52" s="435"/>
      <c r="DE52" s="930" t="s">
        <v>62</v>
      </c>
      <c r="DF52" s="931"/>
      <c r="DG52" s="26" t="s">
        <v>20</v>
      </c>
      <c r="DH52" s="434"/>
      <c r="DI52" s="27">
        <v>4.47</v>
      </c>
      <c r="DJ52" s="27">
        <v>0.11</v>
      </c>
      <c r="DK52" s="27">
        <v>0.02</v>
      </c>
      <c r="DL52" s="435"/>
      <c r="DM52" s="26">
        <v>0.54</v>
      </c>
      <c r="DN52" s="434"/>
      <c r="DO52" s="27">
        <v>15.4</v>
      </c>
      <c r="DP52" s="27">
        <v>4.67</v>
      </c>
      <c r="DQ52" s="27">
        <v>1.55</v>
      </c>
      <c r="DR52" s="27" t="s">
        <v>20</v>
      </c>
      <c r="DS52" s="435"/>
      <c r="DT52" s="930" t="s">
        <v>62</v>
      </c>
      <c r="DU52" s="931"/>
      <c r="DV52" s="26">
        <v>0.7</v>
      </c>
      <c r="DW52" s="434"/>
      <c r="DX52" s="27" t="s">
        <v>20</v>
      </c>
      <c r="DY52" s="27">
        <v>0.82</v>
      </c>
      <c r="DZ52" s="27">
        <v>1.72</v>
      </c>
      <c r="EA52" s="27">
        <v>1.01</v>
      </c>
      <c r="EB52" s="435"/>
      <c r="EC52" s="437"/>
      <c r="ED52" s="438"/>
    </row>
    <row r="53" spans="1:134" s="439" customFormat="1" ht="12.75" customHeight="1" x14ac:dyDescent="0.25">
      <c r="A53" s="928" t="s">
        <v>63</v>
      </c>
      <c r="B53" s="929"/>
      <c r="C53" s="26">
        <v>0.48</v>
      </c>
      <c r="D53" s="434"/>
      <c r="E53" s="27" t="s">
        <v>20</v>
      </c>
      <c r="F53" s="27">
        <v>0.09</v>
      </c>
      <c r="G53" s="27">
        <v>0.28000000000000003</v>
      </c>
      <c r="H53" s="435"/>
      <c r="I53" s="26">
        <v>0.17</v>
      </c>
      <c r="J53" s="434"/>
      <c r="K53" s="27">
        <v>11.92</v>
      </c>
      <c r="L53" s="27">
        <v>0.18</v>
      </c>
      <c r="M53" s="27">
        <v>0.73</v>
      </c>
      <c r="N53" s="435"/>
      <c r="O53" s="930" t="s">
        <v>63</v>
      </c>
      <c r="P53" s="931"/>
      <c r="Q53" s="26" t="s">
        <v>20</v>
      </c>
      <c r="R53" s="434"/>
      <c r="S53" s="27" t="s">
        <v>20</v>
      </c>
      <c r="T53" s="27" t="s">
        <v>20</v>
      </c>
      <c r="U53" s="6" t="s">
        <v>20</v>
      </c>
      <c r="V53" s="27" t="s">
        <v>20</v>
      </c>
      <c r="W53" s="435"/>
      <c r="X53" s="26">
        <v>0.22</v>
      </c>
      <c r="Y53" s="434"/>
      <c r="Z53" s="27">
        <v>13.85</v>
      </c>
      <c r="AA53" s="27">
        <v>0.33</v>
      </c>
      <c r="AB53" s="27">
        <v>0.78</v>
      </c>
      <c r="AC53" s="27">
        <v>1.9</v>
      </c>
      <c r="AD53" s="435"/>
      <c r="AE53" s="930" t="s">
        <v>63</v>
      </c>
      <c r="AF53" s="931"/>
      <c r="AG53" s="26">
        <v>0.54</v>
      </c>
      <c r="AH53" s="434"/>
      <c r="AI53" s="27">
        <v>35.229999999999997</v>
      </c>
      <c r="AJ53" s="27">
        <v>0.27</v>
      </c>
      <c r="AK53" s="27" t="s">
        <v>20</v>
      </c>
      <c r="AL53" s="435"/>
      <c r="AM53" s="26">
        <v>0.53</v>
      </c>
      <c r="AN53" s="434"/>
      <c r="AO53" s="27">
        <v>25.28</v>
      </c>
      <c r="AP53" s="27" t="s">
        <v>20</v>
      </c>
      <c r="AQ53" s="27">
        <v>1.95</v>
      </c>
      <c r="AR53" s="27">
        <v>2.98</v>
      </c>
      <c r="AS53" s="436"/>
      <c r="AT53" s="930" t="s">
        <v>63</v>
      </c>
      <c r="AU53" s="931"/>
      <c r="AV53" s="26">
        <v>0.04</v>
      </c>
      <c r="AW53" s="434"/>
      <c r="AX53" s="27">
        <v>6.48</v>
      </c>
      <c r="AY53" s="27">
        <v>0.02</v>
      </c>
      <c r="AZ53" s="27">
        <v>1.62</v>
      </c>
      <c r="BA53" s="435"/>
      <c r="BB53" s="29" t="s">
        <v>20</v>
      </c>
      <c r="BC53" s="434"/>
      <c r="BD53" s="6" t="s">
        <v>20</v>
      </c>
      <c r="BE53" s="6" t="s">
        <v>20</v>
      </c>
      <c r="BF53" s="6" t="s">
        <v>20</v>
      </c>
      <c r="BG53" s="6" t="s">
        <v>20</v>
      </c>
      <c r="BH53" s="436"/>
      <c r="BI53" s="930" t="s">
        <v>63</v>
      </c>
      <c r="BJ53" s="931"/>
      <c r="BK53" s="26" t="s">
        <v>20</v>
      </c>
      <c r="BL53" s="434"/>
      <c r="BM53" s="27" t="s">
        <v>20</v>
      </c>
      <c r="BN53" s="27" t="s">
        <v>20</v>
      </c>
      <c r="BO53" s="27" t="s">
        <v>20</v>
      </c>
      <c r="BP53" s="27" t="s">
        <v>20</v>
      </c>
      <c r="BQ53" s="435"/>
      <c r="BR53" s="26" t="s">
        <v>20</v>
      </c>
      <c r="BS53" s="434"/>
      <c r="BT53" s="27" t="s">
        <v>20</v>
      </c>
      <c r="BU53" s="27" t="s">
        <v>20</v>
      </c>
      <c r="BV53" s="27" t="s">
        <v>20</v>
      </c>
      <c r="BW53" s="27" t="s">
        <v>20</v>
      </c>
      <c r="BX53" s="435"/>
      <c r="BY53" s="930" t="s">
        <v>63</v>
      </c>
      <c r="BZ53" s="931"/>
      <c r="CA53" s="26">
        <v>0.62</v>
      </c>
      <c r="CB53" s="434"/>
      <c r="CC53" s="27" t="s">
        <v>20</v>
      </c>
      <c r="CD53" s="27">
        <v>0.28999999999999998</v>
      </c>
      <c r="CE53" s="27" t="s">
        <v>20</v>
      </c>
      <c r="CF53" s="27" t="s">
        <v>20</v>
      </c>
      <c r="CG53" s="435"/>
      <c r="CH53" s="26">
        <v>0.3</v>
      </c>
      <c r="CI53" s="434"/>
      <c r="CJ53" s="27">
        <v>20.37</v>
      </c>
      <c r="CK53" s="27">
        <v>0.02</v>
      </c>
      <c r="CL53" s="27" t="s">
        <v>20</v>
      </c>
      <c r="CM53" s="27">
        <v>1.81</v>
      </c>
      <c r="CN53" s="435"/>
      <c r="CO53" s="930" t="s">
        <v>63</v>
      </c>
      <c r="CP53" s="931"/>
      <c r="CQ53" s="26" t="s">
        <v>20</v>
      </c>
      <c r="CR53" s="434"/>
      <c r="CS53" s="27" t="s">
        <v>20</v>
      </c>
      <c r="CT53" s="27" t="s">
        <v>20</v>
      </c>
      <c r="CU53" s="27" t="s">
        <v>20</v>
      </c>
      <c r="CV53" s="27">
        <v>1.22</v>
      </c>
      <c r="CW53" s="435"/>
      <c r="CX53" s="26" t="s">
        <v>20</v>
      </c>
      <c r="CY53" s="434"/>
      <c r="CZ53" s="27" t="s">
        <v>20</v>
      </c>
      <c r="DA53" s="27" t="s">
        <v>20</v>
      </c>
      <c r="DB53" s="27" t="s">
        <v>20</v>
      </c>
      <c r="DC53" s="27" t="s">
        <v>20</v>
      </c>
      <c r="DD53" s="435"/>
      <c r="DE53" s="930" t="s">
        <v>63</v>
      </c>
      <c r="DF53" s="931"/>
      <c r="DG53" s="26" t="s">
        <v>20</v>
      </c>
      <c r="DH53" s="434"/>
      <c r="DI53" s="27">
        <v>27.35</v>
      </c>
      <c r="DJ53" s="27">
        <v>0.11</v>
      </c>
      <c r="DK53" s="27">
        <v>0.02</v>
      </c>
      <c r="DL53" s="435"/>
      <c r="DM53" s="26">
        <v>0.6</v>
      </c>
      <c r="DN53" s="434"/>
      <c r="DO53" s="27">
        <v>17.600000000000001</v>
      </c>
      <c r="DP53" s="27">
        <v>5.0599999999999996</v>
      </c>
      <c r="DQ53" s="27">
        <v>1.77</v>
      </c>
      <c r="DR53" s="27" t="s">
        <v>20</v>
      </c>
      <c r="DS53" s="435"/>
      <c r="DT53" s="930" t="s">
        <v>63</v>
      </c>
      <c r="DU53" s="931"/>
      <c r="DV53" s="26">
        <v>0.75</v>
      </c>
      <c r="DW53" s="434"/>
      <c r="DX53" s="27" t="s">
        <v>20</v>
      </c>
      <c r="DY53" s="27">
        <v>0.82</v>
      </c>
      <c r="DZ53" s="27">
        <v>1.7</v>
      </c>
      <c r="EA53" s="27">
        <v>1</v>
      </c>
      <c r="EB53" s="435"/>
      <c r="EC53" s="437"/>
      <c r="ED53" s="438"/>
    </row>
    <row r="54" spans="1:134" ht="12.75" customHeight="1" x14ac:dyDescent="0.25">
      <c r="A54" s="932" t="s">
        <v>263</v>
      </c>
      <c r="B54" s="933"/>
      <c r="C54" s="26"/>
      <c r="D54" s="391"/>
      <c r="E54" s="27"/>
      <c r="F54" s="27"/>
      <c r="G54" s="27"/>
      <c r="H54" s="428"/>
      <c r="I54" s="26"/>
      <c r="J54" s="391"/>
      <c r="K54" s="27"/>
      <c r="L54" s="27"/>
      <c r="M54" s="27"/>
      <c r="N54" s="428"/>
      <c r="O54" s="934" t="s">
        <v>263</v>
      </c>
      <c r="P54" s="935"/>
      <c r="Q54" s="26"/>
      <c r="R54" s="391"/>
      <c r="S54" s="27"/>
      <c r="T54" s="27"/>
      <c r="U54" s="431"/>
      <c r="V54" s="27"/>
      <c r="W54" s="428"/>
      <c r="X54" s="26"/>
      <c r="Y54" s="391"/>
      <c r="Z54" s="27"/>
      <c r="AA54" s="27"/>
      <c r="AB54" s="431"/>
      <c r="AC54" s="27"/>
      <c r="AD54" s="428"/>
      <c r="AE54" s="934" t="s">
        <v>263</v>
      </c>
      <c r="AF54" s="935"/>
      <c r="AG54" s="26"/>
      <c r="AH54" s="391"/>
      <c r="AI54" s="27"/>
      <c r="AJ54" s="27"/>
      <c r="AK54" s="431"/>
      <c r="AL54" s="428"/>
      <c r="AM54" s="26"/>
      <c r="AN54" s="391"/>
      <c r="AO54" s="27"/>
      <c r="AP54" s="27"/>
      <c r="AQ54" s="431"/>
      <c r="AR54" s="27"/>
      <c r="AS54" s="391"/>
      <c r="AT54" s="934" t="s">
        <v>263</v>
      </c>
      <c r="AU54" s="935"/>
      <c r="AV54" s="26"/>
      <c r="AW54" s="391"/>
      <c r="AX54" s="391"/>
      <c r="AY54" s="27"/>
      <c r="AZ54" s="27"/>
      <c r="BA54" s="428"/>
      <c r="BB54" s="26"/>
      <c r="BC54" s="391"/>
      <c r="BD54" s="27"/>
      <c r="BE54" s="27"/>
      <c r="BF54" s="27"/>
      <c r="BG54" s="27"/>
      <c r="BH54" s="391"/>
      <c r="BI54" s="934" t="s">
        <v>263</v>
      </c>
      <c r="BJ54" s="935"/>
      <c r="BK54" s="26"/>
      <c r="BL54" s="391"/>
      <c r="BM54" s="27"/>
      <c r="BN54" s="27"/>
      <c r="BO54" s="27"/>
      <c r="BP54" s="27"/>
      <c r="BQ54" s="428"/>
      <c r="BR54" s="26"/>
      <c r="BS54" s="391"/>
      <c r="BT54" s="27"/>
      <c r="BU54" s="27"/>
      <c r="BV54" s="27"/>
      <c r="BW54" s="27"/>
      <c r="BX54" s="428"/>
      <c r="BY54" s="934" t="s">
        <v>263</v>
      </c>
      <c r="BZ54" s="935"/>
      <c r="CA54" s="26"/>
      <c r="CB54" s="391"/>
      <c r="CC54" s="27"/>
      <c r="CD54" s="27"/>
      <c r="CE54" s="431"/>
      <c r="CF54" s="27"/>
      <c r="CG54" s="428"/>
      <c r="CH54" s="26"/>
      <c r="CI54" s="391"/>
      <c r="CJ54" s="27"/>
      <c r="CK54" s="27"/>
      <c r="CL54" s="27"/>
      <c r="CM54" s="27"/>
      <c r="CN54" s="428"/>
      <c r="CO54" s="934" t="s">
        <v>263</v>
      </c>
      <c r="CP54" s="935"/>
      <c r="CQ54" s="26"/>
      <c r="CR54" s="391"/>
      <c r="CS54" s="27"/>
      <c r="CT54" s="27"/>
      <c r="CU54" s="27"/>
      <c r="CV54" s="27"/>
      <c r="CW54" s="428"/>
      <c r="CX54" s="26"/>
      <c r="CY54" s="391"/>
      <c r="CZ54" s="27"/>
      <c r="DA54" s="27"/>
      <c r="DB54" s="27"/>
      <c r="DC54" s="27"/>
      <c r="DD54" s="428"/>
      <c r="DE54" s="934" t="s">
        <v>263</v>
      </c>
      <c r="DF54" s="935"/>
      <c r="DG54" s="26"/>
      <c r="DH54" s="391"/>
      <c r="DI54" s="27"/>
      <c r="DJ54" s="27"/>
      <c r="DK54" s="27"/>
      <c r="DL54" s="428"/>
      <c r="DM54" s="26"/>
      <c r="DN54" s="391"/>
      <c r="DO54" s="27"/>
      <c r="DP54" s="27"/>
      <c r="DQ54" s="27"/>
      <c r="DR54" s="27"/>
      <c r="DS54" s="428"/>
      <c r="DT54" s="934" t="s">
        <v>263</v>
      </c>
      <c r="DU54" s="935"/>
      <c r="DV54" s="26"/>
      <c r="DW54" s="391"/>
      <c r="DX54" s="27"/>
      <c r="DY54" s="27"/>
      <c r="DZ54" s="27"/>
      <c r="EA54" s="27"/>
      <c r="EB54" s="428"/>
      <c r="EC54" s="434"/>
      <c r="ED54" s="432"/>
    </row>
    <row r="55" spans="1:134" ht="12.75" customHeight="1" x14ac:dyDescent="0.25">
      <c r="A55" s="924" t="s">
        <v>12</v>
      </c>
      <c r="B55" s="925"/>
      <c r="C55" s="440">
        <f>AVERAGE(C5:C27)</f>
        <v>4.8288888888888888</v>
      </c>
      <c r="D55" s="424">
        <f>RANK(C55,C$55:C$56)</f>
        <v>2</v>
      </c>
      <c r="E55" s="398">
        <f>AVERAGE(E5:E27)</f>
        <v>268.05500000000001</v>
      </c>
      <c r="F55" s="391">
        <f>AVERAGE(F5:F27)</f>
        <v>3.7738888888888886</v>
      </c>
      <c r="G55" s="391">
        <f>AVERAGE(G5:G27)</f>
        <v>17.808888888888887</v>
      </c>
      <c r="H55" s="428"/>
      <c r="I55" s="440">
        <f>AVERAGE(I5:I27)</f>
        <v>3.8476470588235294</v>
      </c>
      <c r="J55" s="424">
        <f>RANK(I55,I$55:I$56)</f>
        <v>2</v>
      </c>
      <c r="K55" s="398">
        <f>AVERAGE(K5:K27)</f>
        <v>303.49058823529413</v>
      </c>
      <c r="L55" s="391">
        <f>AVERAGE(L5:L27)</f>
        <v>3.2411764705882358</v>
      </c>
      <c r="M55" s="398">
        <f>AVERAGE(M5:M27)</f>
        <v>77.82352941176471</v>
      </c>
      <c r="N55" s="428"/>
      <c r="O55" s="926" t="s">
        <v>12</v>
      </c>
      <c r="P55" s="927"/>
      <c r="Q55" s="440">
        <f>AVERAGE(Q5:Q27)</f>
        <v>3.9133333333333322</v>
      </c>
      <c r="R55" s="424">
        <f>RANK(Q55,Q$55:Q$56)</f>
        <v>2</v>
      </c>
      <c r="S55" s="398">
        <f>AVERAGE(S5:S27)</f>
        <v>244.57500000000002</v>
      </c>
      <c r="T55" s="391">
        <f>AVERAGE(T5:T27)</f>
        <v>4.8583333333333334</v>
      </c>
      <c r="U55" s="391">
        <f>AVERAGE(U5:U27)</f>
        <v>23.748333333333335</v>
      </c>
      <c r="V55" s="398">
        <f>AVERAGE(V5:V27)</f>
        <v>90.999444444444464</v>
      </c>
      <c r="W55" s="428"/>
      <c r="X55" s="440">
        <f>AVERAGE(X5:X27)</f>
        <v>3.3968421052631577</v>
      </c>
      <c r="Y55" s="424">
        <f>RANK(X55,X$55:X$56)</f>
        <v>2</v>
      </c>
      <c r="Z55" s="398">
        <f>AVERAGE(Z5:Z27)</f>
        <v>221.66684210526316</v>
      </c>
      <c r="AA55" s="391">
        <f>AVERAGE(AA5:AA27)</f>
        <v>3.7336842105263157</v>
      </c>
      <c r="AB55" s="391">
        <f>AVERAGE(AB5:AB27)</f>
        <v>24.29105263157895</v>
      </c>
      <c r="AC55" s="398">
        <f>AVERAGE(AC5:AC27)</f>
        <v>88.035263157894747</v>
      </c>
      <c r="AD55" s="428"/>
      <c r="AE55" s="926" t="s">
        <v>12</v>
      </c>
      <c r="AF55" s="927"/>
      <c r="AG55" s="440">
        <f>AVERAGE(AG5:AG27)</f>
        <v>4.2904545454545451</v>
      </c>
      <c r="AH55" s="424">
        <f>RANK(AG55,AG$55:AG$56)</f>
        <v>2</v>
      </c>
      <c r="AI55" s="398">
        <f>AVERAGE(AI5:AI27)</f>
        <v>170.27318181818183</v>
      </c>
      <c r="AJ55" s="391">
        <f>AVERAGE(AJ5:AJ27)</f>
        <v>2.7318181818181819</v>
      </c>
      <c r="AK55" s="391">
        <f>AVERAGE(AK5:AK27)</f>
        <v>21.265000000000004</v>
      </c>
      <c r="AL55" s="428"/>
      <c r="AM55" s="440">
        <f>AVERAGE(AM5:AM27)</f>
        <v>3.1176470588235294</v>
      </c>
      <c r="AN55" s="424">
        <f>RANK(AM55,AM$55:AM$56)</f>
        <v>2</v>
      </c>
      <c r="AO55" s="398">
        <f>AVERAGE(AO5:AO27)</f>
        <v>136.58764705882351</v>
      </c>
      <c r="AP55" s="391">
        <f>AVERAGE(AP5:AP27)</f>
        <v>3.8905882352941186</v>
      </c>
      <c r="AQ55" s="391">
        <f>AVERAGE(AQ5:AQ27)</f>
        <v>21.7</v>
      </c>
      <c r="AR55" s="398">
        <f>AVERAGE(AR5:AR27)</f>
        <v>79.45058823529412</v>
      </c>
      <c r="AS55" s="391"/>
      <c r="AT55" s="926" t="s">
        <v>12</v>
      </c>
      <c r="AU55" s="927"/>
      <c r="AV55" s="440">
        <f>AVERAGE(AV5:AV27)</f>
        <v>4.1064705882352932</v>
      </c>
      <c r="AW55" s="424">
        <f>RANK(AV55,AV$55:AV$56)</f>
        <v>2</v>
      </c>
      <c r="AX55" s="398">
        <f>AVERAGE(AX5:AX27)</f>
        <v>323.37941176470588</v>
      </c>
      <c r="AY55" s="391">
        <f>AVERAGE(AY5:AY27)</f>
        <v>3.2911764705882356</v>
      </c>
      <c r="AZ55" s="391">
        <f>AVERAGE(AZ5:AZ27)</f>
        <v>84.411176470588231</v>
      </c>
      <c r="BA55" s="428"/>
      <c r="BB55" s="440">
        <f>AVERAGE(BB5:BB27)</f>
        <v>4.1594444444444445</v>
      </c>
      <c r="BC55" s="424">
        <f>RANK(BB55,BB$55:BB$56)</f>
        <v>2</v>
      </c>
      <c r="BD55" s="398">
        <f>AVERAGE(BD5:BD27)</f>
        <v>247.75055555555556</v>
      </c>
      <c r="BE55" s="391">
        <f>AVERAGE(BE5:BE27)</f>
        <v>4.8083333333333336</v>
      </c>
      <c r="BF55" s="391">
        <f>AVERAGE(BF5:BF27)</f>
        <v>20.952222222222222</v>
      </c>
      <c r="BG55" s="398">
        <f>AVERAGE(BG5:BG27)</f>
        <v>94.611666666666679</v>
      </c>
      <c r="BH55" s="391"/>
      <c r="BI55" s="926" t="s">
        <v>12</v>
      </c>
      <c r="BJ55" s="927"/>
      <c r="BK55" s="440">
        <f>AVERAGE(BK5:BK27)</f>
        <v>6.3668750000000012</v>
      </c>
      <c r="BL55" s="424">
        <f>RANK(BK55,BK$55:BK$56)</f>
        <v>2</v>
      </c>
      <c r="BM55" s="398">
        <f>AVERAGE(BM5:BM27)</f>
        <v>237.60374999999999</v>
      </c>
      <c r="BN55" s="391">
        <f>AVERAGE(BN5:BN27)</f>
        <v>4.8687500000000004</v>
      </c>
      <c r="BO55" s="391">
        <f>AVERAGE(BO5:BO27)</f>
        <v>23.466249999999999</v>
      </c>
      <c r="BP55" s="398">
        <f>AVERAGE(BP5:BP27)</f>
        <v>89.874375000000001</v>
      </c>
      <c r="BQ55" s="428"/>
      <c r="BR55" s="440">
        <f>AVERAGE(BR5:BR27)</f>
        <v>6.34</v>
      </c>
      <c r="BS55" s="424">
        <f>RANK(BR55,BR$55:BR$56)</f>
        <v>2</v>
      </c>
      <c r="BT55" s="398">
        <f>AVERAGE(BT5:BT27)</f>
        <v>315.87888888888887</v>
      </c>
      <c r="BU55" s="391">
        <f>AVERAGE(BU5:BU27)</f>
        <v>4.2461111111111105</v>
      </c>
      <c r="BV55" s="391">
        <f>AVERAGE(BV5:BV27)</f>
        <v>23.388333333333328</v>
      </c>
      <c r="BW55" s="398">
        <f>AVERAGE(BW5:BW27)</f>
        <v>97.185555555555567</v>
      </c>
      <c r="BX55" s="428"/>
      <c r="BY55" s="926" t="s">
        <v>12</v>
      </c>
      <c r="BZ55" s="927"/>
      <c r="CA55" s="440">
        <f>AVERAGE(CA5:CA27)</f>
        <v>6.1223529411764721</v>
      </c>
      <c r="CB55" s="424">
        <f>RANK(CA55,CA$55:CA$56)</f>
        <v>2</v>
      </c>
      <c r="CC55" s="398">
        <f>AVERAGE(CC5:CC27)</f>
        <v>298.0976470588235</v>
      </c>
      <c r="CD55" s="391">
        <f>AVERAGE(CD5:CD27)</f>
        <v>4.908235294117647</v>
      </c>
      <c r="CE55" s="391">
        <f>AVERAGE(CE5:CE27)</f>
        <v>22.325294117647054</v>
      </c>
      <c r="CF55" s="398">
        <f>AVERAGE(CF5:CF27)</f>
        <v>96.920588235294105</v>
      </c>
      <c r="CG55" s="428"/>
      <c r="CH55" s="440">
        <f>AVERAGE(CH5:CH27)</f>
        <v>2.6620000000000004</v>
      </c>
      <c r="CI55" s="424">
        <f>RANK(CH55,CH$55:CH$56)</f>
        <v>2</v>
      </c>
      <c r="CJ55" s="398">
        <f>AVERAGE(CJ5:CJ27)</f>
        <v>224.69</v>
      </c>
      <c r="CK55" s="391">
        <f>AVERAGE(CK5:CK27)</f>
        <v>3.2953333333333328</v>
      </c>
      <c r="CL55" s="391">
        <f>AVERAGE(CL5:CL27)</f>
        <v>26.368000000000002</v>
      </c>
      <c r="CM55" s="398">
        <f>AVERAGE(CM5:CM27)</f>
        <v>97.46599999999998</v>
      </c>
      <c r="CN55" s="428"/>
      <c r="CO55" s="926" t="s">
        <v>12</v>
      </c>
      <c r="CP55" s="927"/>
      <c r="CQ55" s="440">
        <f>AVERAGE(CQ5:CQ27)</f>
        <v>3.6563157894736835</v>
      </c>
      <c r="CR55" s="424">
        <f>RANK(CQ55,CQ$55:CQ$56)</f>
        <v>2</v>
      </c>
      <c r="CS55" s="398">
        <f>AVERAGE(CS5:CS27)</f>
        <v>319.66684210526319</v>
      </c>
      <c r="CT55" s="391">
        <f>AVERAGE(CT5:CT27)</f>
        <v>4.1694736842105264</v>
      </c>
      <c r="CU55" s="391">
        <f>AVERAGE(CU5:CU27)</f>
        <v>22.332631578947371</v>
      </c>
      <c r="CV55" s="398">
        <f>AVERAGE(CV5:CV27)</f>
        <v>90.264210526315779</v>
      </c>
      <c r="CW55" s="428"/>
      <c r="CX55" s="440">
        <f>AVERAGE(CX5:CX27)</f>
        <v>5.5649999999999995</v>
      </c>
      <c r="CY55" s="424">
        <f>RANK(CX55,CX$55:CX$56)</f>
        <v>2</v>
      </c>
      <c r="CZ55" s="398">
        <f>AVERAGE(CZ5:CZ27)</f>
        <v>302.98055555555555</v>
      </c>
      <c r="DA55" s="391">
        <f>AVERAGE(DA5:DA27)</f>
        <v>4.1338888888888885</v>
      </c>
      <c r="DB55" s="391">
        <f>AVERAGE(DB5:DB27)</f>
        <v>21.041111111111107</v>
      </c>
      <c r="DC55" s="398">
        <f>AVERAGE(DC5:DC27)</f>
        <v>106.81388888888888</v>
      </c>
      <c r="DD55" s="428"/>
      <c r="DE55" s="926" t="s">
        <v>12</v>
      </c>
      <c r="DF55" s="927"/>
      <c r="DG55" s="440">
        <f>AVERAGE(DG5:DG27)</f>
        <v>4.7722222222222221</v>
      </c>
      <c r="DH55" s="424">
        <f>RANK(DG55,DG$55:DG$56)</f>
        <v>2</v>
      </c>
      <c r="DI55" s="398">
        <f>AVERAGE(DI5:DI27)</f>
        <v>259.15722222222229</v>
      </c>
      <c r="DJ55" s="391">
        <f>AVERAGE(DJ5:DJ27)</f>
        <v>5.3105555555555561</v>
      </c>
      <c r="DK55" s="391">
        <f>AVERAGE(DK5:DK27)</f>
        <v>2.3861111111111111</v>
      </c>
      <c r="DL55" s="428"/>
      <c r="DM55" s="440">
        <f>AVERAGE(DM5:DM27)</f>
        <v>4.0461111111111103</v>
      </c>
      <c r="DN55" s="424">
        <f>RANK(DM55,DM$55:DM$56)</f>
        <v>2</v>
      </c>
      <c r="DO55" s="398">
        <f>AVERAGE(DO5:DO27)</f>
        <v>183.12944444444443</v>
      </c>
      <c r="DP55" s="391">
        <f>AVERAGE(DP5:DP27)</f>
        <v>34.307222222222222</v>
      </c>
      <c r="DQ55" s="391">
        <f>AVERAGE(DQ5:DQ27)</f>
        <v>23.564999999999998</v>
      </c>
      <c r="DR55" s="398">
        <f>AVERAGE(DR5:DR27)</f>
        <v>101.27833333333334</v>
      </c>
      <c r="DS55" s="428"/>
      <c r="DT55" s="926" t="s">
        <v>12</v>
      </c>
      <c r="DU55" s="927"/>
      <c r="DV55" s="440">
        <f>AVERAGE(DV5:DV27)</f>
        <v>4.7123529411764693</v>
      </c>
      <c r="DW55" s="424">
        <f>RANK(DV55,DV$55:DV$56)</f>
        <v>2</v>
      </c>
      <c r="DX55" s="398">
        <f>AVERAGE(DX5:DX27)</f>
        <v>333.90176470588233</v>
      </c>
      <c r="DY55" s="391">
        <f>AVERAGE(DY5:DY27)</f>
        <v>5.7200000000000006</v>
      </c>
      <c r="DZ55" s="391">
        <f>AVERAGE(DZ5:DZ27)</f>
        <v>22.319411764705887</v>
      </c>
      <c r="EA55" s="398">
        <f>AVERAGE(EA5:EA27)</f>
        <v>87.706470588235305</v>
      </c>
      <c r="EB55" s="428"/>
      <c r="EC55" s="391">
        <f>AVERAGE(C55,I55,Q55,X55,AG55,BB55,CH55,AM55,AV55,BK55,BR55,CA55,CQ55,CX55,DG55,DM55)</f>
        <v>4.4494753179531381</v>
      </c>
      <c r="ED55" s="427">
        <f>RANK(EC55,EC$55:EC$56)</f>
        <v>2</v>
      </c>
    </row>
    <row r="56" spans="1:134" ht="12.75" customHeight="1" x14ac:dyDescent="0.25">
      <c r="A56" s="924" t="s">
        <v>17</v>
      </c>
      <c r="B56" s="925"/>
      <c r="C56" s="440">
        <f>AVERAGE(C28:C50)</f>
        <v>6.5266666666666664</v>
      </c>
      <c r="D56" s="424">
        <f>RANK(C56,C$55:C$56)</f>
        <v>1</v>
      </c>
      <c r="E56" s="398">
        <f>AVERAGE(E28:E50)</f>
        <v>280.86944444444441</v>
      </c>
      <c r="F56" s="391">
        <f>AVERAGE(F28:F50)</f>
        <v>4.0783333333333349</v>
      </c>
      <c r="G56" s="391">
        <f>AVERAGE(G28:G50)</f>
        <v>19.022777777777776</v>
      </c>
      <c r="H56" s="428">
        <f>(C56-C55)/125*1000</f>
        <v>13.582222222222221</v>
      </c>
      <c r="I56" s="440">
        <f>AVERAGE(I28:I50)</f>
        <v>5.157058823529411</v>
      </c>
      <c r="J56" s="424">
        <f>RANK(I56,I$55:I$56)</f>
        <v>1</v>
      </c>
      <c r="K56" s="398">
        <f>AVERAGE(K28:K50)</f>
        <v>327.88411764705887</v>
      </c>
      <c r="L56" s="391">
        <f>AVERAGE(L28:L50)</f>
        <v>3.8182352941176467</v>
      </c>
      <c r="M56" s="398">
        <f>AVERAGE(M28:M50)</f>
        <v>82.685882352941164</v>
      </c>
      <c r="N56" s="428">
        <f>(I56-I55)/70*1000</f>
        <v>18.705882352941167</v>
      </c>
      <c r="O56" s="926" t="s">
        <v>17</v>
      </c>
      <c r="P56" s="927"/>
      <c r="Q56" s="440">
        <f>AVERAGE(Q28:Q50)</f>
        <v>4.9144444444444435</v>
      </c>
      <c r="R56" s="424">
        <f>RANK(Q56,Q$55:Q$56)</f>
        <v>1</v>
      </c>
      <c r="S56" s="398">
        <f>AVERAGE(S28:S50)</f>
        <v>254.72166666666666</v>
      </c>
      <c r="T56" s="391">
        <f>AVERAGE(T28:T50)</f>
        <v>5.1388888888888893</v>
      </c>
      <c r="U56" s="391">
        <f>AVERAGE(U28:U50)</f>
        <v>24.667777777777776</v>
      </c>
      <c r="V56" s="398">
        <f>AVERAGE(V28:V50)</f>
        <v>92.592777777777798</v>
      </c>
      <c r="W56" s="428">
        <f>(Q56-Q55)/110*1000</f>
        <v>9.1010101010101021</v>
      </c>
      <c r="X56" s="440">
        <f>AVERAGE(X28:X50)</f>
        <v>4.5605263157894731</v>
      </c>
      <c r="Y56" s="424">
        <f>RANK(X56,X$55:X$56)</f>
        <v>1</v>
      </c>
      <c r="Z56" s="398">
        <f>AVERAGE(Z28:Z50)</f>
        <v>263.65000000000003</v>
      </c>
      <c r="AA56" s="391">
        <f>AVERAGE(AA28:AA50)</f>
        <v>4.0957894736842109</v>
      </c>
      <c r="AB56" s="391">
        <f>AVERAGE(AB28:AB50)</f>
        <v>24.935263157894735</v>
      </c>
      <c r="AC56" s="398">
        <f>AVERAGE(AC28:AC50)</f>
        <v>91.94736842105263</v>
      </c>
      <c r="AD56" s="428">
        <f>(X56-X55)/120*1000</f>
        <v>9.6973684210526283</v>
      </c>
      <c r="AE56" s="926" t="s">
        <v>17</v>
      </c>
      <c r="AF56" s="927"/>
      <c r="AG56" s="440">
        <f>AVERAGE(AG28:AG50)</f>
        <v>4.3568181818181824</v>
      </c>
      <c r="AH56" s="424">
        <f>RANK(AG56,AG$55:AG$56)</f>
        <v>1</v>
      </c>
      <c r="AI56" s="398">
        <f>AVERAGE(AI28:AI50)</f>
        <v>160.95545454545456</v>
      </c>
      <c r="AJ56" s="391">
        <f>AVERAGE(AJ28:AJ50)</f>
        <v>2.730909090909091</v>
      </c>
      <c r="AK56" s="391">
        <f>AVERAGE(AK28:AK50)</f>
        <v>20.956818181818178</v>
      </c>
      <c r="AL56" s="428">
        <f>(AG56-AG55)/150*1000</f>
        <v>0.4424242424242486</v>
      </c>
      <c r="AM56" s="440">
        <f>AVERAGE(AM28:AM50)</f>
        <v>3.4388235294117648</v>
      </c>
      <c r="AN56" s="424">
        <f>RANK(AM56,AM$55:AM$56)</f>
        <v>1</v>
      </c>
      <c r="AO56" s="398">
        <f>AVERAGE(AO28:AO50)</f>
        <v>142.19764705882358</v>
      </c>
      <c r="AP56" s="391">
        <f>AVERAGE(AP28:AP50)</f>
        <v>4.1917647058823535</v>
      </c>
      <c r="AQ56" s="391">
        <f>AVERAGE(AQ28:AQ50)</f>
        <v>24.269411764705882</v>
      </c>
      <c r="AR56" s="398">
        <f>AVERAGE(AR28:AR50)</f>
        <v>80.313529411764719</v>
      </c>
      <c r="AS56" s="391">
        <f>(AM56-AM55)/110*1000</f>
        <v>2.9197860962566855</v>
      </c>
      <c r="AT56" s="926" t="s">
        <v>17</v>
      </c>
      <c r="AU56" s="927"/>
      <c r="AV56" s="440">
        <f>AVERAGE(AV28:AV50)</f>
        <v>4.580000000000001</v>
      </c>
      <c r="AW56" s="424">
        <f>RANK(AV56,AV$55:AV$56)</f>
        <v>1</v>
      </c>
      <c r="AX56" s="398">
        <f>AVERAGE(AX28:AX50)</f>
        <v>424.1523529411765</v>
      </c>
      <c r="AY56" s="391">
        <f>AVERAGE(AY28:AY50)</f>
        <v>3.5</v>
      </c>
      <c r="AZ56" s="391">
        <f>AVERAGE(AZ28:AZ50)</f>
        <v>109.3035294117647</v>
      </c>
      <c r="BA56" s="428">
        <f>(AV56-AV55)/120*1000</f>
        <v>3.9460784313725648</v>
      </c>
      <c r="BB56" s="440">
        <f>AVERAGE(BB28:BB50)</f>
        <v>4.5633333333333335</v>
      </c>
      <c r="BC56" s="424">
        <f>RANK(BB56,BB$55:BB$56)</f>
        <v>1</v>
      </c>
      <c r="BD56" s="398">
        <f>AVERAGE(BD28:BD50)</f>
        <v>276.42166666666662</v>
      </c>
      <c r="BE56" s="391">
        <f>AVERAGE(BE28:BE50)</f>
        <v>5.5533333333333346</v>
      </c>
      <c r="BF56" s="391">
        <f>AVERAGE(BF28:BF50)</f>
        <v>23.078888888888891</v>
      </c>
      <c r="BG56" s="398">
        <f>AVERAGE(BG28:BG50)</f>
        <v>97.426111111111112</v>
      </c>
      <c r="BH56" s="391">
        <f>(BB56-BB55)/100*1000</f>
        <v>4.0388888888888896</v>
      </c>
      <c r="BI56" s="926" t="s">
        <v>17</v>
      </c>
      <c r="BJ56" s="927"/>
      <c r="BK56" s="440">
        <f>AVERAGE(BK28:BK50)</f>
        <v>7.5974999999999993</v>
      </c>
      <c r="BL56" s="424">
        <f>RANK(BK56,BK$55:BK$56)</f>
        <v>1</v>
      </c>
      <c r="BM56" s="398">
        <f>AVERAGE(BM28:BM50)</f>
        <v>257.16562499999998</v>
      </c>
      <c r="BN56" s="391">
        <f>AVERAGE(BN28:BN50)</f>
        <v>5.3550000000000004</v>
      </c>
      <c r="BO56" s="391">
        <f>AVERAGE(BO28:BO50)</f>
        <v>24.121874999999996</v>
      </c>
      <c r="BP56" s="398">
        <f>AVERAGE(BP28:BP50)</f>
        <v>90.710000000000022</v>
      </c>
      <c r="BQ56" s="428">
        <f>(BK56-BK55)/110*1000</f>
        <v>11.187499999999982</v>
      </c>
      <c r="BR56" s="440">
        <f>AVERAGE(BR28:BR50)</f>
        <v>7.3961111111111109</v>
      </c>
      <c r="BS56" s="424">
        <f>RANK(BR56,BR$55:BR$56)</f>
        <v>1</v>
      </c>
      <c r="BT56" s="398">
        <f>AVERAGE(BT28:BT50)</f>
        <v>342.63888888888891</v>
      </c>
      <c r="BU56" s="391">
        <f>AVERAGE(BU28:BU50)</f>
        <v>4.6011111111111127</v>
      </c>
      <c r="BV56" s="391">
        <f>AVERAGE(BV28:BV50)</f>
        <v>23.551666666666666</v>
      </c>
      <c r="BW56" s="398">
        <f>AVERAGE(BW28:BW50)</f>
        <v>96.684444444444438</v>
      </c>
      <c r="BX56" s="428">
        <f>(BR56-BR55)/100*1000</f>
        <v>10.56111111111111</v>
      </c>
      <c r="BY56" s="926" t="s">
        <v>17</v>
      </c>
      <c r="BZ56" s="927"/>
      <c r="CA56" s="440">
        <f>AVERAGE(CA28:CA50)</f>
        <v>6.7111764705882351</v>
      </c>
      <c r="CB56" s="424">
        <f>RANK(CA56,CA$55:CA$56)</f>
        <v>1</v>
      </c>
      <c r="CC56" s="398">
        <f>AVERAGE(CC28:CC50)</f>
        <v>308.47058823529414</v>
      </c>
      <c r="CD56" s="391">
        <f>AVERAGE(CD28:CD50)</f>
        <v>5.1082352941176463</v>
      </c>
      <c r="CE56" s="391">
        <f>AVERAGE(CE28:CE50)</f>
        <v>22.353529411764704</v>
      </c>
      <c r="CF56" s="398">
        <f>AVERAGE(CF28:CF50)</f>
        <v>97.194117647058803</v>
      </c>
      <c r="CG56" s="428">
        <f>(CA56-CA55)/105*1000</f>
        <v>5.6078431372548856</v>
      </c>
      <c r="CH56" s="440">
        <f>AVERAGE(CH28:CH50)</f>
        <v>4.5513333333333339</v>
      </c>
      <c r="CI56" s="424">
        <f>RANK(CH56,CH$55:CH$56)</f>
        <v>1</v>
      </c>
      <c r="CJ56" s="398">
        <f>AVERAGE(CJ28:CJ50)</f>
        <v>294.97800000000001</v>
      </c>
      <c r="CK56" s="391">
        <f>AVERAGE(CK28:CK50)</f>
        <v>3.3113333333333324</v>
      </c>
      <c r="CL56" s="391">
        <f>AVERAGE(CL28:CL50)</f>
        <v>26.366</v>
      </c>
      <c r="CM56" s="398">
        <f>AVERAGE(CM28:CM50)</f>
        <v>97.932666666666648</v>
      </c>
      <c r="CN56" s="428">
        <f>(CH56-CH55)/110*1000</f>
        <v>17.175757575757576</v>
      </c>
      <c r="CO56" s="926" t="s">
        <v>17</v>
      </c>
      <c r="CP56" s="927"/>
      <c r="CQ56" s="440">
        <f>AVERAGE(CQ28:CQ50)</f>
        <v>4.4331578947368415</v>
      </c>
      <c r="CR56" s="424">
        <f>RANK(CQ56,CQ$55:CQ$56)</f>
        <v>1</v>
      </c>
      <c r="CS56" s="398">
        <f>AVERAGE(CS28:CS50)</f>
        <v>325.66684210526319</v>
      </c>
      <c r="CT56" s="391">
        <f>AVERAGE(CT28:CT50)</f>
        <v>4.2442105263157899</v>
      </c>
      <c r="CU56" s="391">
        <f>AVERAGE(CU28:CU50)</f>
        <v>23.341052631578947</v>
      </c>
      <c r="CV56" s="398">
        <f>AVERAGE(CV28:CV50)</f>
        <v>90.349473684210523</v>
      </c>
      <c r="CW56" s="428">
        <f>(CQ56-CQ55)/65*1000</f>
        <v>11.951417004048585</v>
      </c>
      <c r="CX56" s="440">
        <f>AVERAGE(CX28:CX50)</f>
        <v>6.2688888888888883</v>
      </c>
      <c r="CY56" s="424">
        <f>RANK(CX56,CX$55:CX$56)</f>
        <v>1</v>
      </c>
      <c r="CZ56" s="398">
        <f>AVERAGE(CZ28:CZ50)</f>
        <v>344.38833333333332</v>
      </c>
      <c r="DA56" s="391">
        <f>AVERAGE(DA28:DA50)</f>
        <v>4.4138888888888879</v>
      </c>
      <c r="DB56" s="391">
        <f>AVERAGE(DB28:DB50)</f>
        <v>21.274444444444448</v>
      </c>
      <c r="DC56" s="398">
        <f>AVERAGE(DC28:DC50)</f>
        <v>108.01777777777777</v>
      </c>
      <c r="DD56" s="428">
        <f>(CX56-CX55)/62.5*1000</f>
        <v>11.262222222222221</v>
      </c>
      <c r="DE56" s="926" t="s">
        <v>17</v>
      </c>
      <c r="DF56" s="927"/>
      <c r="DG56" s="440">
        <f>AVERAGE(DG28:DG50)</f>
        <v>6.4461111111111089</v>
      </c>
      <c r="DH56" s="424">
        <f>RANK(DG56,DG$55:DG$56)</f>
        <v>1</v>
      </c>
      <c r="DI56" s="398">
        <f>AVERAGE(DI28:DI50)</f>
        <v>332.45555555555558</v>
      </c>
      <c r="DJ56" s="391">
        <f>AVERAGE(DJ28:DJ50)</f>
        <v>6.0144444444444449</v>
      </c>
      <c r="DK56" s="391">
        <f>AVERAGE(DK28:DK50)</f>
        <v>2.4261111111111107</v>
      </c>
      <c r="DL56" s="428">
        <f>(DG56-DG55)/100*1000</f>
        <v>16.738888888888869</v>
      </c>
      <c r="DM56" s="440">
        <f>AVERAGE(DM28:DM50)</f>
        <v>4.4811111111111126</v>
      </c>
      <c r="DN56" s="424">
        <f>RANK(DM56,DM$55:DM$56)</f>
        <v>1</v>
      </c>
      <c r="DO56" s="398">
        <f>AVERAGE(DO28:DO50)</f>
        <v>197.33388888888891</v>
      </c>
      <c r="DP56" s="391">
        <f>AVERAGE(DP28:DP50)</f>
        <v>35.412777777777777</v>
      </c>
      <c r="DQ56" s="391">
        <f>AVERAGE(DQ28:DQ50)</f>
        <v>23.154999999999994</v>
      </c>
      <c r="DR56" s="398">
        <f>AVERAGE(DR28:DR50)</f>
        <v>101.22277777777779</v>
      </c>
      <c r="DS56" s="428">
        <f>(DM56-DM55)/110*1000</f>
        <v>3.9545454545454755</v>
      </c>
      <c r="DT56" s="926" t="s">
        <v>17</v>
      </c>
      <c r="DU56" s="927"/>
      <c r="DV56" s="440">
        <f>AVERAGE(DV28:DV50)</f>
        <v>5.5147058823529411</v>
      </c>
      <c r="DW56" s="424">
        <f>RANK(DV56,DV$55:DV$56)</f>
        <v>1</v>
      </c>
      <c r="DX56" s="398">
        <f>AVERAGE(DX28:DX50)</f>
        <v>349.09705882352938</v>
      </c>
      <c r="DY56" s="391">
        <f>AVERAGE(DY28:DY50)</f>
        <v>6.5835294117647054</v>
      </c>
      <c r="DZ56" s="391">
        <f>AVERAGE(DZ28:DZ50)</f>
        <v>22.617647058823525</v>
      </c>
      <c r="EA56" s="398">
        <f>AVERAGE(EA28:EA50)</f>
        <v>86.979411764705873</v>
      </c>
      <c r="EB56" s="428">
        <f>(DV56-DV55)/110*1000</f>
        <v>7.2941176470588349</v>
      </c>
      <c r="EC56" s="391">
        <f>AVERAGE(C56,I56,Q56,X56,AG56,BB56,CH56,AM56,AV56,BK56,BR56,CA56,CQ56,CX56,DG56,DM56)</f>
        <v>5.373941325992118</v>
      </c>
      <c r="ED56" s="427">
        <f>RANK(EC56,EC$55:EC$56)</f>
        <v>1</v>
      </c>
    </row>
    <row r="57" spans="1:134" ht="12.75" customHeight="1" x14ac:dyDescent="0.25">
      <c r="A57" s="423"/>
      <c r="B57" s="441"/>
      <c r="C57" s="26"/>
      <c r="D57" s="391"/>
      <c r="E57" s="27"/>
      <c r="F57" s="27"/>
      <c r="G57" s="27"/>
      <c r="H57" s="428"/>
      <c r="I57" s="26"/>
      <c r="J57" s="391"/>
      <c r="K57" s="27"/>
      <c r="L57" s="27"/>
      <c r="M57" s="27"/>
      <c r="N57" s="428"/>
      <c r="O57" s="50"/>
      <c r="P57" s="442"/>
      <c r="Q57" s="26"/>
      <c r="R57" s="391"/>
      <c r="S57" s="27"/>
      <c r="T57" s="27"/>
      <c r="U57" s="27"/>
      <c r="V57" s="27"/>
      <c r="W57" s="428"/>
      <c r="X57" s="26"/>
      <c r="Y57" s="391"/>
      <c r="Z57" s="27"/>
      <c r="AA57" s="27"/>
      <c r="AB57" s="27"/>
      <c r="AC57" s="27"/>
      <c r="AD57" s="428"/>
      <c r="AE57" s="50"/>
      <c r="AF57" s="442"/>
      <c r="AG57" s="26"/>
      <c r="AH57" s="391"/>
      <c r="AI57" s="27"/>
      <c r="AJ57" s="27"/>
      <c r="AK57" s="27"/>
      <c r="AL57" s="428"/>
      <c r="AM57" s="26"/>
      <c r="AN57" s="391"/>
      <c r="AO57" s="27"/>
      <c r="AP57" s="27"/>
      <c r="AQ57" s="27"/>
      <c r="AR57" s="27"/>
      <c r="AS57" s="391"/>
      <c r="AT57" s="50"/>
      <c r="AU57" s="442"/>
      <c r="AV57" s="26"/>
      <c r="AW57" s="391"/>
      <c r="AX57" s="391"/>
      <c r="AY57" s="27"/>
      <c r="AZ57" s="27"/>
      <c r="BA57" s="428"/>
      <c r="BB57" s="26"/>
      <c r="BC57" s="391"/>
      <c r="BD57" s="27"/>
      <c r="BE57" s="27"/>
      <c r="BF57" s="27"/>
      <c r="BG57" s="27"/>
      <c r="BH57" s="391"/>
      <c r="BI57" s="50"/>
      <c r="BJ57" s="442"/>
      <c r="BK57" s="26"/>
      <c r="BL57" s="391"/>
      <c r="BM57" s="27"/>
      <c r="BN57" s="27"/>
      <c r="BO57" s="27"/>
      <c r="BP57" s="27"/>
      <c r="BQ57" s="428"/>
      <c r="BR57" s="26"/>
      <c r="BS57" s="391"/>
      <c r="BT57" s="27"/>
      <c r="BU57" s="27"/>
      <c r="BV57" s="27"/>
      <c r="BW57" s="27"/>
      <c r="BX57" s="428"/>
      <c r="BY57" s="50"/>
      <c r="BZ57" s="442"/>
      <c r="CA57" s="26"/>
      <c r="CB57" s="391"/>
      <c r="CC57" s="27"/>
      <c r="CD57" s="27"/>
      <c r="CE57" s="27"/>
      <c r="CF57" s="27"/>
      <c r="CG57" s="428"/>
      <c r="CH57" s="26"/>
      <c r="CI57" s="391"/>
      <c r="CJ57" s="27"/>
      <c r="CK57" s="27"/>
      <c r="CL57" s="27"/>
      <c r="CM57" s="27"/>
      <c r="CN57" s="428"/>
      <c r="CO57" s="50"/>
      <c r="CP57" s="442"/>
      <c r="CQ57" s="26"/>
      <c r="CR57" s="391"/>
      <c r="CS57" s="27"/>
      <c r="CT57" s="27"/>
      <c r="CU57" s="27"/>
      <c r="CV57" s="27"/>
      <c r="CW57" s="428"/>
      <c r="CX57" s="26"/>
      <c r="CY57" s="391"/>
      <c r="CZ57" s="27"/>
      <c r="DA57" s="27"/>
      <c r="DB57" s="27"/>
      <c r="DC57" s="27"/>
      <c r="DD57" s="428"/>
      <c r="DE57" s="50"/>
      <c r="DF57" s="442"/>
      <c r="DG57" s="26"/>
      <c r="DH57" s="391"/>
      <c r="DI57" s="27"/>
      <c r="DJ57" s="27"/>
      <c r="DK57" s="27"/>
      <c r="DL57" s="428"/>
      <c r="DM57" s="26"/>
      <c r="DN57" s="391"/>
      <c r="DO57" s="27"/>
      <c r="DP57" s="27"/>
      <c r="DQ57" s="27"/>
      <c r="DR57" s="27"/>
      <c r="DS57" s="428"/>
      <c r="DT57" s="50"/>
      <c r="DU57" s="442"/>
      <c r="DV57" s="26"/>
      <c r="DW57" s="391"/>
      <c r="DX57" s="27"/>
      <c r="DY57" s="27"/>
      <c r="DZ57" s="27"/>
      <c r="EA57" s="27"/>
      <c r="EB57" s="428"/>
      <c r="EC57" s="391"/>
      <c r="ED57" s="427"/>
    </row>
    <row r="58" spans="1:134" s="439" customFormat="1" ht="12.75" customHeight="1" x14ac:dyDescent="0.25">
      <c r="A58" s="443" t="s">
        <v>22</v>
      </c>
      <c r="B58" s="444"/>
      <c r="C58" s="26">
        <v>0.09</v>
      </c>
      <c r="D58" s="434"/>
      <c r="E58" s="27">
        <v>10.01</v>
      </c>
      <c r="F58" s="27">
        <v>0.09</v>
      </c>
      <c r="G58" s="27">
        <v>0.22</v>
      </c>
      <c r="H58" s="435"/>
      <c r="I58" s="26">
        <v>0.03</v>
      </c>
      <c r="J58" s="434"/>
      <c r="K58" s="27">
        <v>5.49</v>
      </c>
      <c r="L58" s="27">
        <v>0.15</v>
      </c>
      <c r="M58" s="27">
        <v>0.17</v>
      </c>
      <c r="N58" s="435"/>
      <c r="O58" s="445" t="s">
        <v>22</v>
      </c>
      <c r="P58" s="446"/>
      <c r="Q58" s="26">
        <v>0.6</v>
      </c>
      <c r="R58" s="434"/>
      <c r="S58" s="27">
        <v>4.37</v>
      </c>
      <c r="T58" s="27">
        <v>0.17</v>
      </c>
      <c r="U58" s="27">
        <v>0.18</v>
      </c>
      <c r="V58" s="27">
        <v>0.08</v>
      </c>
      <c r="W58" s="435"/>
      <c r="X58" s="26">
        <v>0.17</v>
      </c>
      <c r="Y58" s="434"/>
      <c r="Z58" s="27">
        <v>2.5499999999999998</v>
      </c>
      <c r="AA58" s="27">
        <v>0.05</v>
      </c>
      <c r="AB58" s="27">
        <v>0.28999999999999998</v>
      </c>
      <c r="AC58" s="27">
        <v>0.98</v>
      </c>
      <c r="AD58" s="435"/>
      <c r="AE58" s="445" t="s">
        <v>22</v>
      </c>
      <c r="AF58" s="446"/>
      <c r="AG58" s="26" t="s">
        <v>20</v>
      </c>
      <c r="AH58" s="434"/>
      <c r="AI58" s="27" t="s">
        <v>20</v>
      </c>
      <c r="AJ58" s="27" t="s">
        <v>20</v>
      </c>
      <c r="AK58" s="27" t="s">
        <v>20</v>
      </c>
      <c r="AL58" s="435"/>
      <c r="AM58" s="26" t="s">
        <v>20</v>
      </c>
      <c r="AN58" s="434"/>
      <c r="AO58" s="27" t="s">
        <v>20</v>
      </c>
      <c r="AP58" s="27">
        <v>0.25</v>
      </c>
      <c r="AQ58" s="27">
        <v>1.65</v>
      </c>
      <c r="AR58" s="27">
        <v>0.59</v>
      </c>
      <c r="AS58" s="436"/>
      <c r="AT58" s="445" t="s">
        <v>22</v>
      </c>
      <c r="AU58" s="446"/>
      <c r="AV58" s="26">
        <v>0.04</v>
      </c>
      <c r="AW58" s="434"/>
      <c r="AX58" s="27">
        <v>9.0299999999999994</v>
      </c>
      <c r="AY58" s="27">
        <v>0.02</v>
      </c>
      <c r="AZ58" s="27">
        <v>2.23</v>
      </c>
      <c r="BA58" s="435"/>
      <c r="BB58" s="26">
        <v>0.24</v>
      </c>
      <c r="BC58" s="434"/>
      <c r="BD58" s="27">
        <v>17.93</v>
      </c>
      <c r="BE58" s="27">
        <v>0.59</v>
      </c>
      <c r="BF58" s="27">
        <v>1.95</v>
      </c>
      <c r="BG58" s="27" t="s">
        <v>20</v>
      </c>
      <c r="BH58" s="436"/>
      <c r="BI58" s="445" t="s">
        <v>22</v>
      </c>
      <c r="BJ58" s="446"/>
      <c r="BK58" s="26">
        <v>1.08</v>
      </c>
      <c r="BL58" s="434"/>
      <c r="BM58" s="27">
        <v>17.12</v>
      </c>
      <c r="BN58" s="27">
        <v>0.17</v>
      </c>
      <c r="BO58" s="27">
        <v>0.33</v>
      </c>
      <c r="BP58" s="27" t="s">
        <v>20</v>
      </c>
      <c r="BQ58" s="435"/>
      <c r="BR58" s="26">
        <v>0.84</v>
      </c>
      <c r="BS58" s="434"/>
      <c r="BT58" s="27" t="s">
        <v>20</v>
      </c>
      <c r="BU58" s="27">
        <v>0.2</v>
      </c>
      <c r="BV58" s="27" t="s">
        <v>20</v>
      </c>
      <c r="BW58" s="27" t="s">
        <v>20</v>
      </c>
      <c r="BX58" s="435"/>
      <c r="BY58" s="445" t="s">
        <v>22</v>
      </c>
      <c r="BZ58" s="446"/>
      <c r="CA58" s="26">
        <v>0.19</v>
      </c>
      <c r="CB58" s="434"/>
      <c r="CC58" s="27" t="s">
        <v>20</v>
      </c>
      <c r="CD58" s="27">
        <v>0.14000000000000001</v>
      </c>
      <c r="CE58" s="27" t="s">
        <v>20</v>
      </c>
      <c r="CF58" s="27" t="s">
        <v>20</v>
      </c>
      <c r="CG58" s="435"/>
      <c r="CH58" s="26">
        <v>0.19</v>
      </c>
      <c r="CI58" s="434"/>
      <c r="CJ58" s="27">
        <v>12.05</v>
      </c>
      <c r="CK58" s="27">
        <v>0.01</v>
      </c>
      <c r="CL58" s="27" t="s">
        <v>20</v>
      </c>
      <c r="CM58" s="27" t="s">
        <v>20</v>
      </c>
      <c r="CN58" s="435"/>
      <c r="CO58" s="445" t="s">
        <v>22</v>
      </c>
      <c r="CP58" s="446"/>
      <c r="CQ58" s="26">
        <v>0.26</v>
      </c>
      <c r="CR58" s="434"/>
      <c r="CS58" s="27" t="s">
        <v>20</v>
      </c>
      <c r="CT58" s="27">
        <v>7.0000000000000007E-2</v>
      </c>
      <c r="CU58" s="27" t="s">
        <v>20</v>
      </c>
      <c r="CV58" s="27" t="s">
        <v>20</v>
      </c>
      <c r="CW58" s="435"/>
      <c r="CX58" s="26">
        <v>0.3</v>
      </c>
      <c r="CY58" s="434"/>
      <c r="CZ58" s="27" t="s">
        <v>20</v>
      </c>
      <c r="DA58" s="27" t="s">
        <v>20</v>
      </c>
      <c r="DB58" s="27" t="s">
        <v>20</v>
      </c>
      <c r="DC58" s="27" t="s">
        <v>20</v>
      </c>
      <c r="DD58" s="435"/>
      <c r="DE58" s="445" t="s">
        <v>22</v>
      </c>
      <c r="DF58" s="446"/>
      <c r="DG58" s="26">
        <v>0.13</v>
      </c>
      <c r="DH58" s="434"/>
      <c r="DI58" s="27">
        <v>37.659999999999997</v>
      </c>
      <c r="DJ58" s="27">
        <v>0.04</v>
      </c>
      <c r="DK58" s="27">
        <v>0</v>
      </c>
      <c r="DL58" s="435"/>
      <c r="DM58" s="26">
        <v>0.37</v>
      </c>
      <c r="DN58" s="434"/>
      <c r="DO58" s="27">
        <v>11.9</v>
      </c>
      <c r="DP58" s="27" t="s">
        <v>20</v>
      </c>
      <c r="DQ58" s="27" t="s">
        <v>20</v>
      </c>
      <c r="DR58" s="27" t="s">
        <v>20</v>
      </c>
      <c r="DS58" s="435"/>
      <c r="DT58" s="445" t="s">
        <v>22</v>
      </c>
      <c r="DU58" s="446"/>
      <c r="DV58" s="26">
        <v>0.41</v>
      </c>
      <c r="DW58" s="434"/>
      <c r="DX58" s="27">
        <v>4.9000000000000004</v>
      </c>
      <c r="DY58" s="27">
        <v>0.28000000000000003</v>
      </c>
      <c r="DZ58" s="27" t="s">
        <v>20</v>
      </c>
      <c r="EA58" s="27">
        <v>0.22</v>
      </c>
      <c r="EB58" s="435"/>
      <c r="EC58" s="437"/>
      <c r="ED58" s="438"/>
    </row>
    <row r="59" spans="1:134" s="458" customFormat="1" ht="12.75" customHeight="1" x14ac:dyDescent="0.25">
      <c r="A59" s="447" t="s">
        <v>23</v>
      </c>
      <c r="B59" s="448"/>
      <c r="C59" s="449">
        <v>1.97</v>
      </c>
      <c r="D59" s="450"/>
      <c r="E59" s="451">
        <v>4.4000000000000004</v>
      </c>
      <c r="F59" s="451">
        <v>2.69</v>
      </c>
      <c r="G59" s="451">
        <v>1.45</v>
      </c>
      <c r="H59" s="452"/>
      <c r="I59" s="449">
        <v>0.68</v>
      </c>
      <c r="J59" s="450"/>
      <c r="K59" s="451">
        <v>2.04</v>
      </c>
      <c r="L59" s="451">
        <v>5.04</v>
      </c>
      <c r="M59" s="451">
        <v>0.25</v>
      </c>
      <c r="N59" s="452"/>
      <c r="O59" s="453" t="s">
        <v>23</v>
      </c>
      <c r="P59" s="454"/>
      <c r="Q59" s="449">
        <v>16.53</v>
      </c>
      <c r="R59" s="450"/>
      <c r="S59" s="451">
        <v>2.11</v>
      </c>
      <c r="T59" s="451">
        <v>4.2300000000000004</v>
      </c>
      <c r="U59" s="451">
        <v>0.92</v>
      </c>
      <c r="V59" s="451">
        <v>0.1</v>
      </c>
      <c r="W59" s="452"/>
      <c r="X59" s="449">
        <v>5.2</v>
      </c>
      <c r="Y59" s="450"/>
      <c r="Z59" s="451">
        <v>1.3</v>
      </c>
      <c r="AA59" s="451">
        <v>1.45</v>
      </c>
      <c r="AB59" s="451">
        <v>1.47</v>
      </c>
      <c r="AC59" s="451">
        <v>1.35</v>
      </c>
      <c r="AD59" s="452"/>
      <c r="AE59" s="453" t="s">
        <v>23</v>
      </c>
      <c r="AF59" s="454"/>
      <c r="AG59" s="449">
        <v>11.62</v>
      </c>
      <c r="AH59" s="450"/>
      <c r="AI59" s="451">
        <v>20.89</v>
      </c>
      <c r="AJ59" s="451">
        <v>1.4</v>
      </c>
      <c r="AK59" s="451">
        <v>27.78</v>
      </c>
      <c r="AL59" s="452"/>
      <c r="AM59" s="449">
        <v>16.63</v>
      </c>
      <c r="AN59" s="450"/>
      <c r="AO59" s="451">
        <v>21.07</v>
      </c>
      <c r="AP59" s="451">
        <v>7.3</v>
      </c>
      <c r="AQ59" s="451">
        <v>8.4499999999999993</v>
      </c>
      <c r="AR59" s="451">
        <v>0.87</v>
      </c>
      <c r="AS59" s="455"/>
      <c r="AT59" s="453" t="s">
        <v>23</v>
      </c>
      <c r="AU59" s="454"/>
      <c r="AV59" s="449">
        <v>1.21</v>
      </c>
      <c r="AW59" s="450"/>
      <c r="AX59" s="451">
        <v>2.83</v>
      </c>
      <c r="AY59" s="451">
        <v>0.6</v>
      </c>
      <c r="AZ59" s="451">
        <v>2.7</v>
      </c>
      <c r="BA59" s="452"/>
      <c r="BB59" s="449">
        <v>6.59</v>
      </c>
      <c r="BC59" s="450"/>
      <c r="BD59" s="451">
        <v>8.26</v>
      </c>
      <c r="BE59" s="451">
        <v>13.77</v>
      </c>
      <c r="BF59" s="451">
        <v>10.72</v>
      </c>
      <c r="BG59" s="451">
        <v>4.2699999999999996</v>
      </c>
      <c r="BH59" s="455"/>
      <c r="BI59" s="453" t="s">
        <v>23</v>
      </c>
      <c r="BJ59" s="454"/>
      <c r="BK59" s="449">
        <v>17.62</v>
      </c>
      <c r="BL59" s="450"/>
      <c r="BM59" s="451">
        <v>7.88</v>
      </c>
      <c r="BN59" s="451">
        <v>3.82</v>
      </c>
      <c r="BO59" s="451">
        <v>1.6</v>
      </c>
      <c r="BP59" s="451">
        <v>1.08</v>
      </c>
      <c r="BQ59" s="452"/>
      <c r="BR59" s="449">
        <v>14.73</v>
      </c>
      <c r="BS59" s="450"/>
      <c r="BT59" s="451">
        <v>13.56</v>
      </c>
      <c r="BU59" s="451">
        <v>5.47</v>
      </c>
      <c r="BV59" s="451">
        <v>3.89</v>
      </c>
      <c r="BW59" s="451">
        <v>1.24</v>
      </c>
      <c r="BX59" s="452"/>
      <c r="BY59" s="453" t="s">
        <v>23</v>
      </c>
      <c r="BZ59" s="454"/>
      <c r="CA59" s="449">
        <v>3.54</v>
      </c>
      <c r="CB59" s="450"/>
      <c r="CC59" s="451">
        <v>8.4499999999999993</v>
      </c>
      <c r="CD59" s="451">
        <v>3.3</v>
      </c>
      <c r="CE59" s="451">
        <v>1.59</v>
      </c>
      <c r="CF59" s="451">
        <v>0.8</v>
      </c>
      <c r="CG59" s="452"/>
      <c r="CH59" s="449">
        <v>5.79</v>
      </c>
      <c r="CI59" s="450"/>
      <c r="CJ59" s="451">
        <v>5.1100000000000003</v>
      </c>
      <c r="CK59" s="451">
        <v>0.32</v>
      </c>
      <c r="CL59" s="451">
        <v>0.86</v>
      </c>
      <c r="CM59" s="451">
        <v>0.67</v>
      </c>
      <c r="CN59" s="452"/>
      <c r="CO59" s="453" t="s">
        <v>23</v>
      </c>
      <c r="CP59" s="454"/>
      <c r="CQ59" s="449">
        <v>8.07</v>
      </c>
      <c r="CR59" s="450"/>
      <c r="CS59" s="451">
        <v>4.66</v>
      </c>
      <c r="CT59" s="451">
        <v>1.95</v>
      </c>
      <c r="CU59" s="451">
        <v>6.22</v>
      </c>
      <c r="CV59" s="451">
        <v>0.21</v>
      </c>
      <c r="CW59" s="452"/>
      <c r="CX59" s="449">
        <v>6.13</v>
      </c>
      <c r="CY59" s="450"/>
      <c r="CZ59" s="451">
        <v>22.34</v>
      </c>
      <c r="DA59" s="451">
        <v>14.76</v>
      </c>
      <c r="DB59" s="451">
        <v>12.46</v>
      </c>
      <c r="DC59" s="451">
        <v>1.82</v>
      </c>
      <c r="DD59" s="452"/>
      <c r="DE59" s="453" t="s">
        <v>23</v>
      </c>
      <c r="DF59" s="454"/>
      <c r="DG59" s="449">
        <v>2.83</v>
      </c>
      <c r="DH59" s="450"/>
      <c r="DI59" s="451">
        <v>15.38</v>
      </c>
      <c r="DJ59" s="451">
        <v>0.96</v>
      </c>
      <c r="DK59" s="451">
        <v>0.23</v>
      </c>
      <c r="DL59" s="452"/>
      <c r="DM59" s="449">
        <v>10.39</v>
      </c>
      <c r="DN59" s="450"/>
      <c r="DO59" s="451">
        <v>7.55</v>
      </c>
      <c r="DP59" s="451">
        <v>10</v>
      </c>
      <c r="DQ59" s="451">
        <v>6.2</v>
      </c>
      <c r="DR59" s="451">
        <v>1.65</v>
      </c>
      <c r="DS59" s="452"/>
      <c r="DT59" s="453" t="s">
        <v>23</v>
      </c>
      <c r="DU59" s="454"/>
      <c r="DV59" s="449">
        <v>9.31</v>
      </c>
      <c r="DW59" s="450"/>
      <c r="DX59" s="451">
        <v>1.68</v>
      </c>
      <c r="DY59" s="451">
        <v>5.31</v>
      </c>
      <c r="DZ59" s="451">
        <v>2.33</v>
      </c>
      <c r="EA59" s="451">
        <v>0.3</v>
      </c>
      <c r="EB59" s="452"/>
      <c r="EC59" s="456"/>
      <c r="ED59" s="457"/>
    </row>
    <row r="60" spans="1:134" s="458" customFormat="1" ht="12.75" customHeight="1" x14ac:dyDescent="0.25">
      <c r="A60" s="459"/>
      <c r="B60" s="460"/>
      <c r="C60" s="27"/>
      <c r="D60" s="434"/>
      <c r="E60" s="27"/>
      <c r="F60" s="27"/>
      <c r="G60" s="27"/>
      <c r="H60" s="436"/>
      <c r="I60" s="27"/>
      <c r="J60" s="434"/>
      <c r="K60" s="27"/>
      <c r="L60" s="27"/>
      <c r="M60" s="27"/>
      <c r="N60" s="436"/>
      <c r="O60" s="461"/>
      <c r="P60" s="462"/>
      <c r="Q60" s="27"/>
      <c r="R60" s="434"/>
      <c r="S60" s="27"/>
      <c r="T60" s="27"/>
      <c r="U60" s="27"/>
      <c r="V60" s="27"/>
      <c r="W60" s="436"/>
      <c r="X60" s="27"/>
      <c r="Y60" s="434"/>
      <c r="Z60" s="27"/>
      <c r="AA60" s="27"/>
      <c r="AB60" s="27"/>
      <c r="AC60" s="27"/>
      <c r="AD60" s="436"/>
      <c r="AE60" s="461"/>
      <c r="AF60" s="462"/>
      <c r="AG60" s="27"/>
      <c r="AH60" s="434"/>
      <c r="AI60" s="27"/>
      <c r="AJ60" s="27"/>
      <c r="AK60" s="27"/>
      <c r="AL60" s="436"/>
      <c r="AM60" s="27"/>
      <c r="AN60" s="434"/>
      <c r="AO60" s="27"/>
      <c r="AP60" s="27"/>
      <c r="AQ60" s="27"/>
      <c r="AR60" s="27"/>
      <c r="AS60" s="436"/>
      <c r="AT60" s="461"/>
      <c r="AU60" s="462"/>
      <c r="AV60" s="27"/>
      <c r="AW60" s="434"/>
      <c r="AX60" s="27"/>
      <c r="AY60" s="27"/>
      <c r="AZ60" s="27"/>
      <c r="BA60" s="436"/>
      <c r="BB60" s="27"/>
      <c r="BC60" s="434"/>
      <c r="BD60" s="27"/>
      <c r="BE60" s="27"/>
      <c r="BF60" s="27"/>
      <c r="BG60" s="27"/>
      <c r="BH60" s="436"/>
      <c r="BI60" s="461"/>
      <c r="BJ60" s="462"/>
      <c r="BK60" s="27"/>
      <c r="BL60" s="434"/>
      <c r="BM60" s="27"/>
      <c r="BN60" s="27"/>
      <c r="BO60" s="27"/>
      <c r="BP60" s="27"/>
      <c r="BQ60" s="436"/>
      <c r="BR60" s="27"/>
      <c r="BS60" s="434"/>
      <c r="BT60" s="27"/>
      <c r="BU60" s="27"/>
      <c r="BV60" s="27"/>
      <c r="BW60" s="27"/>
      <c r="BX60" s="436"/>
      <c r="BY60" s="461"/>
      <c r="BZ60" s="462"/>
      <c r="CA60" s="27"/>
      <c r="CB60" s="434"/>
      <c r="CC60" s="27"/>
      <c r="CD60" s="27"/>
      <c r="CE60" s="27"/>
      <c r="CF60" s="27"/>
      <c r="CG60" s="436"/>
      <c r="CH60" s="27"/>
      <c r="CI60" s="434"/>
      <c r="CJ60" s="27"/>
      <c r="CK60" s="27"/>
      <c r="CL60" s="27"/>
      <c r="CM60" s="27"/>
      <c r="CN60" s="436"/>
      <c r="CO60" s="461"/>
      <c r="CP60" s="462"/>
      <c r="CQ60" s="27"/>
      <c r="CR60" s="434"/>
      <c r="CS60" s="27"/>
      <c r="CT60" s="27"/>
      <c r="CU60" s="27"/>
      <c r="CV60" s="27"/>
      <c r="CW60" s="436"/>
      <c r="CX60" s="27"/>
      <c r="CY60" s="434"/>
      <c r="CZ60" s="27"/>
      <c r="DA60" s="27"/>
      <c r="DB60" s="27"/>
      <c r="DC60" s="27"/>
      <c r="DD60" s="436"/>
      <c r="DE60" s="461"/>
      <c r="DF60" s="462"/>
      <c r="DG60" s="27"/>
      <c r="DH60" s="434"/>
      <c r="DI60" s="27"/>
      <c r="DJ60" s="27"/>
      <c r="DK60" s="27"/>
      <c r="DL60" s="436"/>
      <c r="DM60" s="27"/>
      <c r="DN60" s="434"/>
      <c r="DO60" s="27"/>
      <c r="DP60" s="27"/>
      <c r="DQ60" s="27"/>
      <c r="DR60" s="27"/>
      <c r="DS60" s="436"/>
      <c r="DT60" s="461"/>
      <c r="DU60" s="462"/>
      <c r="DV60" s="27"/>
      <c r="DW60" s="434"/>
      <c r="DX60" s="27"/>
      <c r="DY60" s="27"/>
      <c r="DZ60" s="27"/>
      <c r="EA60" s="27"/>
      <c r="EB60" s="436"/>
      <c r="EC60" s="437"/>
    </row>
    <row r="61" spans="1:134" s="463" customFormat="1" ht="16.5" customHeight="1" x14ac:dyDescent="0.25">
      <c r="A61" s="390" t="s">
        <v>264</v>
      </c>
      <c r="B61" s="441"/>
      <c r="C61" s="391"/>
      <c r="D61" s="391"/>
      <c r="E61" s="391"/>
      <c r="F61" s="391"/>
      <c r="G61" s="391"/>
      <c r="H61" s="391"/>
      <c r="I61" s="391"/>
      <c r="J61" s="391"/>
      <c r="K61" s="391"/>
      <c r="L61" s="391"/>
      <c r="M61" s="391"/>
      <c r="N61" s="391"/>
      <c r="O61" s="396" t="s">
        <v>264</v>
      </c>
      <c r="P61" s="442"/>
      <c r="Q61" s="391"/>
      <c r="R61" s="391"/>
      <c r="S61" s="391"/>
      <c r="T61" s="391"/>
      <c r="U61" s="391"/>
      <c r="V61" s="391"/>
      <c r="W61" s="391"/>
      <c r="X61" s="391"/>
      <c r="Y61" s="391"/>
      <c r="Z61" s="391"/>
      <c r="AA61" s="391"/>
      <c r="AB61" s="391"/>
      <c r="AC61" s="391"/>
      <c r="AD61" s="391"/>
      <c r="AE61" s="396" t="s">
        <v>264</v>
      </c>
      <c r="AF61" s="442"/>
      <c r="AG61" s="391"/>
      <c r="AH61" s="391"/>
      <c r="AI61" s="391"/>
      <c r="AJ61" s="391"/>
      <c r="AK61" s="391"/>
      <c r="AL61" s="391"/>
      <c r="AM61" s="391"/>
      <c r="AN61" s="391"/>
      <c r="AO61" s="391"/>
      <c r="AP61" s="391"/>
      <c r="AQ61" s="391"/>
      <c r="AR61" s="391"/>
      <c r="AS61" s="391"/>
      <c r="AT61" s="396" t="s">
        <v>264</v>
      </c>
      <c r="AU61" s="442"/>
      <c r="AV61" s="391"/>
      <c r="AW61" s="391"/>
      <c r="AX61" s="391"/>
      <c r="AY61" s="391"/>
      <c r="AZ61" s="391"/>
      <c r="BA61" s="391"/>
      <c r="BB61" s="391"/>
      <c r="BC61" s="391"/>
      <c r="BD61" s="391"/>
      <c r="BE61" s="391"/>
      <c r="BF61" s="391"/>
      <c r="BG61" s="391"/>
      <c r="BH61" s="391"/>
      <c r="BI61" s="396" t="s">
        <v>264</v>
      </c>
      <c r="BJ61" s="442"/>
      <c r="BK61" s="391"/>
      <c r="BL61" s="391"/>
      <c r="BM61" s="391"/>
      <c r="BN61" s="391"/>
      <c r="BO61" s="391"/>
      <c r="BP61" s="391"/>
      <c r="BQ61" s="391"/>
      <c r="BR61" s="391"/>
      <c r="BS61" s="391"/>
      <c r="BT61" s="391"/>
      <c r="BU61" s="391"/>
      <c r="BV61" s="391"/>
      <c r="BW61" s="391"/>
      <c r="BX61" s="391"/>
      <c r="BY61" s="396" t="s">
        <v>264</v>
      </c>
      <c r="BZ61" s="442"/>
      <c r="CA61" s="391"/>
      <c r="CB61" s="391"/>
      <c r="CC61" s="391"/>
      <c r="CD61" s="391"/>
      <c r="CE61" s="391"/>
      <c r="CF61" s="391"/>
      <c r="CG61" s="391"/>
      <c r="CH61" s="391"/>
      <c r="CI61" s="391"/>
      <c r="CJ61" s="391"/>
      <c r="CK61" s="391"/>
      <c r="CL61" s="391"/>
      <c r="CM61" s="391"/>
      <c r="CN61" s="391"/>
      <c r="CO61" s="396" t="s">
        <v>264</v>
      </c>
      <c r="CP61" s="442"/>
      <c r="CQ61" s="391"/>
      <c r="CR61" s="391"/>
      <c r="CS61" s="391"/>
      <c r="CT61" s="391"/>
      <c r="CU61" s="391"/>
      <c r="CV61" s="391"/>
      <c r="CW61" s="391"/>
      <c r="CX61" s="391"/>
      <c r="CY61" s="391"/>
      <c r="CZ61" s="391"/>
      <c r="DA61" s="391"/>
      <c r="DB61" s="391"/>
      <c r="DC61" s="391"/>
      <c r="DD61" s="391"/>
      <c r="DE61" s="396" t="s">
        <v>264</v>
      </c>
      <c r="DF61" s="442"/>
      <c r="DG61" s="391"/>
      <c r="DH61" s="391"/>
      <c r="DI61" s="391"/>
      <c r="DJ61" s="391"/>
      <c r="DK61" s="391"/>
      <c r="DL61" s="391"/>
      <c r="DM61" s="391"/>
      <c r="DN61" s="391"/>
      <c r="DO61" s="391"/>
      <c r="DP61" s="391"/>
      <c r="DQ61" s="391"/>
      <c r="DR61" s="391"/>
      <c r="DS61" s="391"/>
      <c r="DT61" s="396" t="s">
        <v>264</v>
      </c>
      <c r="DU61" s="442"/>
      <c r="DV61" s="391"/>
      <c r="DW61" s="391"/>
      <c r="DX61" s="391"/>
      <c r="DY61" s="391"/>
      <c r="DZ61" s="391"/>
      <c r="EA61" s="391"/>
      <c r="EB61" s="391"/>
      <c r="EC61" s="391"/>
      <c r="ED61" s="434"/>
    </row>
    <row r="62" spans="1:134" s="399" customFormat="1" ht="17.25" customHeight="1" x14ac:dyDescent="0.25">
      <c r="A62" s="920" t="s">
        <v>2</v>
      </c>
      <c r="B62" s="936" t="s">
        <v>3</v>
      </c>
      <c r="C62" s="917" t="s">
        <v>87</v>
      </c>
      <c r="D62" s="918"/>
      <c r="E62" s="918"/>
      <c r="F62" s="918"/>
      <c r="G62" s="918"/>
      <c r="H62" s="919"/>
      <c r="I62" s="918" t="s">
        <v>4</v>
      </c>
      <c r="J62" s="918"/>
      <c r="K62" s="918"/>
      <c r="L62" s="918"/>
      <c r="M62" s="918"/>
      <c r="N62" s="919"/>
      <c r="O62" s="920" t="s">
        <v>2</v>
      </c>
      <c r="P62" s="936" t="s">
        <v>3</v>
      </c>
      <c r="Q62" s="917" t="s">
        <v>89</v>
      </c>
      <c r="R62" s="918"/>
      <c r="S62" s="918"/>
      <c r="T62" s="918"/>
      <c r="U62" s="918"/>
      <c r="V62" s="918"/>
      <c r="W62" s="918"/>
      <c r="X62" s="917" t="s">
        <v>168</v>
      </c>
      <c r="Y62" s="918"/>
      <c r="Z62" s="918"/>
      <c r="AA62" s="918"/>
      <c r="AB62" s="918"/>
      <c r="AC62" s="918"/>
      <c r="AD62" s="919"/>
      <c r="AE62" s="920" t="s">
        <v>2</v>
      </c>
      <c r="AF62" s="936" t="s">
        <v>3</v>
      </c>
      <c r="AG62" s="918" t="s">
        <v>248</v>
      </c>
      <c r="AH62" s="918"/>
      <c r="AI62" s="918"/>
      <c r="AJ62" s="918"/>
      <c r="AK62" s="918"/>
      <c r="AL62" s="919"/>
      <c r="AM62" s="917" t="s">
        <v>169</v>
      </c>
      <c r="AN62" s="918"/>
      <c r="AO62" s="918"/>
      <c r="AP62" s="918"/>
      <c r="AQ62" s="918"/>
      <c r="AR62" s="918"/>
      <c r="AS62" s="918"/>
      <c r="AT62" s="920" t="s">
        <v>2</v>
      </c>
      <c r="AU62" s="936" t="s">
        <v>3</v>
      </c>
      <c r="AV62" s="917" t="s">
        <v>249</v>
      </c>
      <c r="AW62" s="918"/>
      <c r="AX62" s="918"/>
      <c r="AY62" s="918"/>
      <c r="AZ62" s="918"/>
      <c r="BA62" s="919"/>
      <c r="BB62" s="917" t="s">
        <v>90</v>
      </c>
      <c r="BC62" s="918"/>
      <c r="BD62" s="918"/>
      <c r="BE62" s="918"/>
      <c r="BF62" s="918"/>
      <c r="BG62" s="918"/>
      <c r="BH62" s="919"/>
      <c r="BI62" s="920" t="s">
        <v>2</v>
      </c>
      <c r="BJ62" s="936" t="s">
        <v>3</v>
      </c>
      <c r="BK62" s="918" t="s">
        <v>250</v>
      </c>
      <c r="BL62" s="918"/>
      <c r="BM62" s="918"/>
      <c r="BN62" s="918"/>
      <c r="BO62" s="918"/>
      <c r="BP62" s="918"/>
      <c r="BQ62" s="918"/>
      <c r="BR62" s="917" t="s">
        <v>91</v>
      </c>
      <c r="BS62" s="918"/>
      <c r="BT62" s="918"/>
      <c r="BU62" s="918"/>
      <c r="BV62" s="918"/>
      <c r="BW62" s="918"/>
      <c r="BX62" s="919"/>
      <c r="BY62" s="920" t="s">
        <v>2</v>
      </c>
      <c r="BZ62" s="936" t="s">
        <v>3</v>
      </c>
      <c r="CA62" s="917" t="s">
        <v>92</v>
      </c>
      <c r="CB62" s="918"/>
      <c r="CC62" s="918"/>
      <c r="CD62" s="918"/>
      <c r="CE62" s="918"/>
      <c r="CF62" s="918"/>
      <c r="CG62" s="919"/>
      <c r="CH62" s="917" t="s">
        <v>144</v>
      </c>
      <c r="CI62" s="918"/>
      <c r="CJ62" s="918"/>
      <c r="CK62" s="918"/>
      <c r="CL62" s="918"/>
      <c r="CM62" s="918"/>
      <c r="CN62" s="918"/>
      <c r="CO62" s="920" t="s">
        <v>2</v>
      </c>
      <c r="CP62" s="936" t="s">
        <v>3</v>
      </c>
      <c r="CQ62" s="917" t="s">
        <v>251</v>
      </c>
      <c r="CR62" s="918"/>
      <c r="CS62" s="918"/>
      <c r="CT62" s="918"/>
      <c r="CU62" s="918"/>
      <c r="CV62" s="918"/>
      <c r="CW62" s="919"/>
      <c r="CX62" s="917" t="s">
        <v>93</v>
      </c>
      <c r="CY62" s="918"/>
      <c r="CZ62" s="918"/>
      <c r="DA62" s="918"/>
      <c r="DB62" s="918"/>
      <c r="DC62" s="918"/>
      <c r="DD62" s="919"/>
      <c r="DE62" s="920" t="s">
        <v>2</v>
      </c>
      <c r="DF62" s="936" t="s">
        <v>3</v>
      </c>
      <c r="DG62" s="917" t="s">
        <v>171</v>
      </c>
      <c r="DH62" s="918"/>
      <c r="DI62" s="918"/>
      <c r="DJ62" s="918"/>
      <c r="DK62" s="918"/>
      <c r="DL62" s="918"/>
      <c r="DM62" s="917" t="s">
        <v>174</v>
      </c>
      <c r="DN62" s="918"/>
      <c r="DO62" s="918"/>
      <c r="DP62" s="918"/>
      <c r="DQ62" s="918"/>
      <c r="DR62" s="918"/>
      <c r="DS62" s="919"/>
      <c r="DT62" s="920" t="s">
        <v>2</v>
      </c>
      <c r="DU62" s="936" t="s">
        <v>3</v>
      </c>
      <c r="DV62" s="917" t="s">
        <v>252</v>
      </c>
      <c r="DW62" s="918"/>
      <c r="DX62" s="918"/>
      <c r="DY62" s="918"/>
      <c r="DZ62" s="918"/>
      <c r="EA62" s="918"/>
      <c r="EB62" s="919"/>
      <c r="EC62" s="942" t="s">
        <v>253</v>
      </c>
      <c r="ED62" s="938" t="s">
        <v>6</v>
      </c>
    </row>
    <row r="63" spans="1:134" s="412" customFormat="1" ht="69" customHeight="1" x14ac:dyDescent="0.25">
      <c r="A63" s="921"/>
      <c r="B63" s="937"/>
      <c r="C63" s="400" t="s">
        <v>7</v>
      </c>
      <c r="D63" s="401" t="s">
        <v>6</v>
      </c>
      <c r="E63" s="402" t="s">
        <v>254</v>
      </c>
      <c r="F63" s="403" t="s">
        <v>50</v>
      </c>
      <c r="G63" s="403" t="s">
        <v>97</v>
      </c>
      <c r="H63" s="404" t="s">
        <v>98</v>
      </c>
      <c r="I63" s="408" t="s">
        <v>7</v>
      </c>
      <c r="J63" s="406" t="s">
        <v>6</v>
      </c>
      <c r="K63" s="407" t="s">
        <v>254</v>
      </c>
      <c r="L63" s="408" t="s">
        <v>50</v>
      </c>
      <c r="M63" s="408" t="s">
        <v>255</v>
      </c>
      <c r="N63" s="409" t="s">
        <v>98</v>
      </c>
      <c r="O63" s="921"/>
      <c r="P63" s="937"/>
      <c r="Q63" s="405" t="s">
        <v>7</v>
      </c>
      <c r="R63" s="406" t="s">
        <v>6</v>
      </c>
      <c r="S63" s="407" t="s">
        <v>254</v>
      </c>
      <c r="T63" s="408" t="s">
        <v>50</v>
      </c>
      <c r="U63" s="408" t="s">
        <v>97</v>
      </c>
      <c r="V63" s="408" t="s">
        <v>255</v>
      </c>
      <c r="W63" s="410" t="s">
        <v>98</v>
      </c>
      <c r="X63" s="405" t="s">
        <v>7</v>
      </c>
      <c r="Y63" s="406" t="s">
        <v>6</v>
      </c>
      <c r="Z63" s="407" t="s">
        <v>254</v>
      </c>
      <c r="AA63" s="408" t="s">
        <v>50</v>
      </c>
      <c r="AB63" s="408" t="s">
        <v>97</v>
      </c>
      <c r="AC63" s="408" t="s">
        <v>255</v>
      </c>
      <c r="AD63" s="409" t="s">
        <v>98</v>
      </c>
      <c r="AE63" s="921"/>
      <c r="AF63" s="937"/>
      <c r="AG63" s="408" t="s">
        <v>7</v>
      </c>
      <c r="AH63" s="406" t="s">
        <v>6</v>
      </c>
      <c r="AI63" s="407" t="s">
        <v>254</v>
      </c>
      <c r="AJ63" s="408" t="s">
        <v>50</v>
      </c>
      <c r="AK63" s="408" t="s">
        <v>97</v>
      </c>
      <c r="AL63" s="409" t="s">
        <v>98</v>
      </c>
      <c r="AM63" s="405" t="s">
        <v>7</v>
      </c>
      <c r="AN63" s="406" t="s">
        <v>6</v>
      </c>
      <c r="AO63" s="407" t="s">
        <v>254</v>
      </c>
      <c r="AP63" s="408" t="s">
        <v>50</v>
      </c>
      <c r="AQ63" s="408" t="s">
        <v>97</v>
      </c>
      <c r="AR63" s="408" t="s">
        <v>255</v>
      </c>
      <c r="AS63" s="410" t="s">
        <v>98</v>
      </c>
      <c r="AT63" s="921"/>
      <c r="AU63" s="937"/>
      <c r="AV63" s="400" t="s">
        <v>7</v>
      </c>
      <c r="AW63" s="401" t="s">
        <v>6</v>
      </c>
      <c r="AX63" s="402" t="s">
        <v>254</v>
      </c>
      <c r="AY63" s="403" t="s">
        <v>50</v>
      </c>
      <c r="AZ63" s="403" t="s">
        <v>256</v>
      </c>
      <c r="BA63" s="404" t="s">
        <v>98</v>
      </c>
      <c r="BB63" s="405" t="s">
        <v>7</v>
      </c>
      <c r="BC63" s="406" t="s">
        <v>6</v>
      </c>
      <c r="BD63" s="407" t="s">
        <v>254</v>
      </c>
      <c r="BE63" s="408" t="s">
        <v>50</v>
      </c>
      <c r="BF63" s="408" t="s">
        <v>97</v>
      </c>
      <c r="BG63" s="408" t="s">
        <v>255</v>
      </c>
      <c r="BH63" s="409" t="s">
        <v>98</v>
      </c>
      <c r="BI63" s="921"/>
      <c r="BJ63" s="937"/>
      <c r="BK63" s="403" t="s">
        <v>7</v>
      </c>
      <c r="BL63" s="401" t="s">
        <v>6</v>
      </c>
      <c r="BM63" s="402" t="s">
        <v>254</v>
      </c>
      <c r="BN63" s="403" t="s">
        <v>50</v>
      </c>
      <c r="BO63" s="403"/>
      <c r="BP63" s="403" t="s">
        <v>255</v>
      </c>
      <c r="BQ63" s="411" t="s">
        <v>98</v>
      </c>
      <c r="BR63" s="400" t="s">
        <v>7</v>
      </c>
      <c r="BS63" s="401" t="s">
        <v>6</v>
      </c>
      <c r="BT63" s="402" t="s">
        <v>254</v>
      </c>
      <c r="BU63" s="403" t="s">
        <v>50</v>
      </c>
      <c r="BV63" s="403" t="s">
        <v>97</v>
      </c>
      <c r="BW63" s="403" t="s">
        <v>255</v>
      </c>
      <c r="BX63" s="404" t="s">
        <v>98</v>
      </c>
      <c r="BY63" s="921"/>
      <c r="BZ63" s="937"/>
      <c r="CA63" s="405" t="s">
        <v>7</v>
      </c>
      <c r="CB63" s="406" t="s">
        <v>6</v>
      </c>
      <c r="CC63" s="407" t="s">
        <v>254</v>
      </c>
      <c r="CD63" s="408" t="s">
        <v>50</v>
      </c>
      <c r="CE63" s="408" t="s">
        <v>97</v>
      </c>
      <c r="CF63" s="408" t="s">
        <v>255</v>
      </c>
      <c r="CG63" s="409" t="s">
        <v>98</v>
      </c>
      <c r="CH63" s="400" t="s">
        <v>7</v>
      </c>
      <c r="CI63" s="401" t="s">
        <v>6</v>
      </c>
      <c r="CJ63" s="402" t="s">
        <v>254</v>
      </c>
      <c r="CK63" s="403" t="s">
        <v>50</v>
      </c>
      <c r="CL63" s="403" t="s">
        <v>97</v>
      </c>
      <c r="CM63" s="403" t="s">
        <v>255</v>
      </c>
      <c r="CN63" s="411" t="s">
        <v>98</v>
      </c>
      <c r="CO63" s="921"/>
      <c r="CP63" s="937"/>
      <c r="CQ63" s="405" t="s">
        <v>7</v>
      </c>
      <c r="CR63" s="406" t="s">
        <v>6</v>
      </c>
      <c r="CS63" s="407" t="s">
        <v>254</v>
      </c>
      <c r="CT63" s="408" t="s">
        <v>50</v>
      </c>
      <c r="CU63" s="408" t="s">
        <v>97</v>
      </c>
      <c r="CV63" s="408" t="s">
        <v>255</v>
      </c>
      <c r="CW63" s="409" t="s">
        <v>98</v>
      </c>
      <c r="CX63" s="405" t="s">
        <v>7</v>
      </c>
      <c r="CY63" s="406" t="s">
        <v>6</v>
      </c>
      <c r="CZ63" s="407" t="s">
        <v>254</v>
      </c>
      <c r="DA63" s="408" t="s">
        <v>50</v>
      </c>
      <c r="DB63" s="408" t="s">
        <v>97</v>
      </c>
      <c r="DC63" s="408" t="s">
        <v>255</v>
      </c>
      <c r="DD63" s="409" t="s">
        <v>98</v>
      </c>
      <c r="DE63" s="921"/>
      <c r="DF63" s="937"/>
      <c r="DG63" s="405" t="s">
        <v>7</v>
      </c>
      <c r="DH63" s="406" t="s">
        <v>6</v>
      </c>
      <c r="DI63" s="407" t="s">
        <v>254</v>
      </c>
      <c r="DJ63" s="408" t="s">
        <v>50</v>
      </c>
      <c r="DK63" s="408" t="s">
        <v>97</v>
      </c>
      <c r="DL63" s="410" t="s">
        <v>98</v>
      </c>
      <c r="DM63" s="405" t="s">
        <v>7</v>
      </c>
      <c r="DN63" s="406" t="s">
        <v>6</v>
      </c>
      <c r="DO63" s="407" t="s">
        <v>254</v>
      </c>
      <c r="DP63" s="408" t="s">
        <v>50</v>
      </c>
      <c r="DQ63" s="408" t="s">
        <v>97</v>
      </c>
      <c r="DR63" s="408" t="s">
        <v>255</v>
      </c>
      <c r="DS63" s="409" t="s">
        <v>98</v>
      </c>
      <c r="DT63" s="921"/>
      <c r="DU63" s="937"/>
      <c r="DV63" s="400" t="s">
        <v>7</v>
      </c>
      <c r="DW63" s="401" t="s">
        <v>6</v>
      </c>
      <c r="DX63" s="402" t="s">
        <v>254</v>
      </c>
      <c r="DY63" s="403" t="s">
        <v>50</v>
      </c>
      <c r="DZ63" s="403" t="s">
        <v>97</v>
      </c>
      <c r="EA63" s="403" t="s">
        <v>255</v>
      </c>
      <c r="EB63" s="404" t="s">
        <v>98</v>
      </c>
      <c r="EC63" s="943"/>
      <c r="ED63" s="939"/>
    </row>
    <row r="64" spans="1:134" s="463" customFormat="1" ht="14.25" customHeight="1" x14ac:dyDescent="0.25">
      <c r="A64" s="940" t="s">
        <v>265</v>
      </c>
      <c r="B64" s="941"/>
      <c r="C64" s="464"/>
      <c r="D64" s="465"/>
      <c r="E64" s="465"/>
      <c r="F64" s="465"/>
      <c r="G64" s="465"/>
      <c r="H64" s="466"/>
      <c r="I64" s="464"/>
      <c r="J64" s="465"/>
      <c r="K64" s="465"/>
      <c r="L64" s="465"/>
      <c r="M64" s="465"/>
      <c r="N64" s="466"/>
      <c r="O64" s="940" t="s">
        <v>265</v>
      </c>
      <c r="P64" s="941"/>
      <c r="Q64" s="464"/>
      <c r="R64" s="465"/>
      <c r="S64" s="465"/>
      <c r="T64" s="465"/>
      <c r="U64" s="465"/>
      <c r="V64" s="465"/>
      <c r="W64" s="466"/>
      <c r="X64" s="464"/>
      <c r="Y64" s="465"/>
      <c r="Z64" s="465"/>
      <c r="AA64" s="465"/>
      <c r="AB64" s="465"/>
      <c r="AC64" s="465"/>
      <c r="AD64" s="466"/>
      <c r="AE64" s="940" t="s">
        <v>265</v>
      </c>
      <c r="AF64" s="941"/>
      <c r="AG64" s="464"/>
      <c r="AH64" s="465"/>
      <c r="AI64" s="465"/>
      <c r="AJ64" s="465"/>
      <c r="AK64" s="465"/>
      <c r="AL64" s="466"/>
      <c r="AM64" s="464"/>
      <c r="AN64" s="465"/>
      <c r="AO64" s="465"/>
      <c r="AP64" s="465"/>
      <c r="AQ64" s="465"/>
      <c r="AR64" s="465"/>
      <c r="AS64" s="465"/>
      <c r="AT64" s="940" t="s">
        <v>265</v>
      </c>
      <c r="AU64" s="941"/>
      <c r="AV64" s="464"/>
      <c r="AW64" s="465"/>
      <c r="AX64" s="465"/>
      <c r="AY64" s="465"/>
      <c r="AZ64" s="465"/>
      <c r="BA64" s="466"/>
      <c r="BB64" s="440"/>
      <c r="BC64" s="391"/>
      <c r="BD64" s="391"/>
      <c r="BE64" s="391"/>
      <c r="BF64" s="391"/>
      <c r="BG64" s="391"/>
      <c r="BH64" s="391"/>
      <c r="BI64" s="940" t="s">
        <v>265</v>
      </c>
      <c r="BJ64" s="941"/>
      <c r="BK64" s="464"/>
      <c r="BL64" s="465"/>
      <c r="BM64" s="465"/>
      <c r="BN64" s="465"/>
      <c r="BO64" s="465"/>
      <c r="BP64" s="465"/>
      <c r="BQ64" s="466"/>
      <c r="BR64" s="464"/>
      <c r="BS64" s="465"/>
      <c r="BT64" s="465"/>
      <c r="BU64" s="465"/>
      <c r="BV64" s="465"/>
      <c r="BW64" s="465"/>
      <c r="BX64" s="466"/>
      <c r="BY64" s="940" t="s">
        <v>265</v>
      </c>
      <c r="BZ64" s="941"/>
      <c r="CA64" s="440"/>
      <c r="CB64" s="391"/>
      <c r="CC64" s="391"/>
      <c r="CD64" s="391"/>
      <c r="CE64" s="391"/>
      <c r="CF64" s="391"/>
      <c r="CG64" s="428"/>
      <c r="CH64" s="464"/>
      <c r="CI64" s="465"/>
      <c r="CJ64" s="465"/>
      <c r="CK64" s="465"/>
      <c r="CL64" s="465"/>
      <c r="CM64" s="465"/>
      <c r="CN64" s="466"/>
      <c r="CO64" s="940" t="s">
        <v>265</v>
      </c>
      <c r="CP64" s="941"/>
      <c r="CQ64" s="464"/>
      <c r="CR64" s="465"/>
      <c r="CS64" s="465"/>
      <c r="CT64" s="465"/>
      <c r="CU64" s="465"/>
      <c r="CV64" s="465"/>
      <c r="CW64" s="466"/>
      <c r="CX64" s="464"/>
      <c r="CY64" s="465"/>
      <c r="CZ64" s="465"/>
      <c r="DA64" s="465"/>
      <c r="DB64" s="465"/>
      <c r="DC64" s="465"/>
      <c r="DD64" s="466"/>
      <c r="DE64" s="940" t="s">
        <v>265</v>
      </c>
      <c r="DF64" s="941"/>
      <c r="DG64" s="464"/>
      <c r="DH64" s="465"/>
      <c r="DI64" s="465"/>
      <c r="DJ64" s="465"/>
      <c r="DK64" s="465"/>
      <c r="DL64" s="466"/>
      <c r="DM64" s="440"/>
      <c r="DN64" s="391"/>
      <c r="DO64" s="391"/>
      <c r="DP64" s="391"/>
      <c r="DQ64" s="391"/>
      <c r="DR64" s="391"/>
      <c r="DS64" s="428"/>
      <c r="DT64" s="940" t="s">
        <v>265</v>
      </c>
      <c r="DU64" s="941"/>
      <c r="DV64" s="464"/>
      <c r="DW64" s="465"/>
      <c r="DX64" s="465"/>
      <c r="DY64" s="465"/>
      <c r="DZ64" s="465"/>
      <c r="EA64" s="465"/>
      <c r="EB64" s="466"/>
      <c r="EC64" s="391"/>
      <c r="ED64" s="467"/>
    </row>
    <row r="65" spans="1:134" ht="12" customHeight="1" x14ac:dyDescent="0.25">
      <c r="A65" s="924" t="s">
        <v>13</v>
      </c>
      <c r="B65" s="925"/>
      <c r="C65" s="440">
        <f t="shared" ref="C65:C78" si="36">AVERAGE(C5,C28)</f>
        <v>6.1400000000000006</v>
      </c>
      <c r="D65" s="424">
        <f>RANK(C65,C$65:C$87)</f>
        <v>3</v>
      </c>
      <c r="E65" s="398">
        <f t="shared" ref="E65:G78" si="37">AVERAGE(E5,E28)</f>
        <v>298.5</v>
      </c>
      <c r="F65" s="391">
        <f t="shared" si="37"/>
        <v>4.6549999999999994</v>
      </c>
      <c r="G65" s="391">
        <f t="shared" si="37"/>
        <v>18.765000000000001</v>
      </c>
      <c r="H65" s="428">
        <f t="shared" ref="H65:H78" si="38">(H28)</f>
        <v>11.520000000000003</v>
      </c>
      <c r="I65" s="440">
        <f t="shared" ref="I65:I78" si="39">AVERAGE(I5,I28)</f>
        <v>4.8149999999999995</v>
      </c>
      <c r="J65" s="424">
        <f>RANK(I65,I$65:I$87)</f>
        <v>4</v>
      </c>
      <c r="K65" s="398">
        <f t="shared" ref="K65:M78" si="40">AVERAGE(K5,K28)</f>
        <v>282.33500000000004</v>
      </c>
      <c r="L65" s="391">
        <f t="shared" si="40"/>
        <v>3.6799999999999997</v>
      </c>
      <c r="M65" s="398">
        <f t="shared" si="40"/>
        <v>73.5</v>
      </c>
      <c r="N65" s="428">
        <f t="shared" ref="N65:N78" si="41">(N28)</f>
        <v>12.71428571428571</v>
      </c>
      <c r="O65" s="926" t="s">
        <v>13</v>
      </c>
      <c r="P65" s="927"/>
      <c r="Q65" s="440">
        <f t="shared" ref="Q65:Q78" si="42">AVERAGE(Q5,Q28)</f>
        <v>5.25</v>
      </c>
      <c r="R65" s="424">
        <f>RANK(Q65,Q$65:Q$87)</f>
        <v>1</v>
      </c>
      <c r="S65" s="398">
        <f t="shared" ref="S65:V78" si="43">AVERAGE(S5,S28)</f>
        <v>301.33</v>
      </c>
      <c r="T65" s="391">
        <f t="shared" si="43"/>
        <v>6.73</v>
      </c>
      <c r="U65" s="391">
        <f t="shared" si="43"/>
        <v>27.134999999999998</v>
      </c>
      <c r="V65" s="398">
        <f t="shared" si="43"/>
        <v>86.83</v>
      </c>
      <c r="W65" s="428">
        <f t="shared" ref="W65:W87" si="44">(W28)</f>
        <v>9.9999999999999964</v>
      </c>
      <c r="X65" s="440">
        <f t="shared" ref="X65:X78" si="45">AVERAGE(X5,X28)</f>
        <v>3.97</v>
      </c>
      <c r="Y65" s="424">
        <f>RANK(X65,X$65:X$87)</f>
        <v>9</v>
      </c>
      <c r="Z65" s="398">
        <f t="shared" ref="Z65:AC78" si="46">AVERAGE(Z5,Z28)</f>
        <v>226.5</v>
      </c>
      <c r="AA65" s="391">
        <f t="shared" si="46"/>
        <v>4.42</v>
      </c>
      <c r="AB65" s="391">
        <f t="shared" si="46"/>
        <v>20.885000000000002</v>
      </c>
      <c r="AC65" s="398">
        <f t="shared" si="46"/>
        <v>91</v>
      </c>
      <c r="AD65" s="428">
        <f t="shared" ref="AD65:AD78" si="47">(AD28)</f>
        <v>12.000000000000004</v>
      </c>
      <c r="AE65" s="926" t="s">
        <v>13</v>
      </c>
      <c r="AF65" s="927"/>
      <c r="AG65" s="440">
        <f t="shared" ref="AG65:AG82" si="48">AVERAGE(AG5,AG28)</f>
        <v>4.92</v>
      </c>
      <c r="AH65" s="424">
        <f>RANK(AG65,AG$65:AG$87)</f>
        <v>8</v>
      </c>
      <c r="AI65" s="398">
        <f t="shared" ref="AI65:AK80" si="49">AVERAGE(AI5,AI28)</f>
        <v>196.33499999999998</v>
      </c>
      <c r="AJ65" s="391">
        <f t="shared" si="49"/>
        <v>2.8</v>
      </c>
      <c r="AK65" s="391">
        <f t="shared" si="49"/>
        <v>21.524999999999999</v>
      </c>
      <c r="AL65" s="428">
        <f t="shared" ref="AL65:AL82" si="50">(AL28)</f>
        <v>-0.1333333333333305</v>
      </c>
      <c r="AM65" s="440">
        <f t="shared" ref="AM65:AM78" si="51">AVERAGE(AM5,AM28)</f>
        <v>3.67</v>
      </c>
      <c r="AN65" s="424">
        <f>RANK(AM65,AM$65:AM$87)</f>
        <v>5</v>
      </c>
      <c r="AO65" s="398">
        <f t="shared" ref="AO65:AR78" si="52">AVERAGE(AO5,AO28)</f>
        <v>135.5</v>
      </c>
      <c r="AP65" s="391">
        <f t="shared" si="52"/>
        <v>4.22</v>
      </c>
      <c r="AQ65" s="391">
        <f t="shared" si="52"/>
        <v>25.414999999999999</v>
      </c>
      <c r="AR65" s="398">
        <f t="shared" si="52"/>
        <v>75.5</v>
      </c>
      <c r="AS65" s="391">
        <f t="shared" ref="AS65:AS78" si="53">(AS28)</f>
        <v>-0.72727272727272785</v>
      </c>
      <c r="AT65" s="926" t="s">
        <v>13</v>
      </c>
      <c r="AU65" s="927"/>
      <c r="AV65" s="440">
        <f t="shared" ref="AV65:AV78" si="54">AVERAGE(AV5,AV28)</f>
        <v>4.4450000000000003</v>
      </c>
      <c r="AW65" s="424">
        <f>RANK(AV65,AV$65:AV$87)</f>
        <v>5</v>
      </c>
      <c r="AX65" s="398">
        <f t="shared" ref="AX65:AZ78" si="55">AVERAGE(AX5,AX28)</f>
        <v>374.63499999999999</v>
      </c>
      <c r="AY65" s="391">
        <f t="shared" si="55"/>
        <v>3.5149999999999997</v>
      </c>
      <c r="AZ65" s="391">
        <f t="shared" si="55"/>
        <v>94.634999999999991</v>
      </c>
      <c r="BA65" s="428">
        <f t="shared" ref="BA65:BA78" si="56">(BA28)</f>
        <v>2.7500000000000009</v>
      </c>
      <c r="BB65" s="440">
        <f t="shared" ref="BB65:BB78" si="57">AVERAGE(BB5,BB28)</f>
        <v>2.6799999999999997</v>
      </c>
      <c r="BC65" s="424">
        <f>RANK(BB65,BB$65:BB$87)</f>
        <v>18</v>
      </c>
      <c r="BD65" s="398">
        <f t="shared" ref="BD65:BG78" si="58">AVERAGE(BD5,BD28)</f>
        <v>216.14999999999998</v>
      </c>
      <c r="BE65" s="391">
        <f t="shared" si="58"/>
        <v>3.5049999999999999</v>
      </c>
      <c r="BF65" s="391">
        <f t="shared" si="58"/>
        <v>19.509999999999998</v>
      </c>
      <c r="BG65" s="398">
        <f t="shared" si="58"/>
        <v>98.5</v>
      </c>
      <c r="BH65" s="391">
        <f t="shared" ref="BH65:BH78" si="59">(BH28)</f>
        <v>3.5999999999999988</v>
      </c>
      <c r="BI65" s="926" t="s">
        <v>13</v>
      </c>
      <c r="BJ65" s="927"/>
      <c r="BK65" s="440">
        <f t="shared" ref="BK65:BK79" si="60">AVERAGE(BK5,BK28)</f>
        <v>7.7050000000000001</v>
      </c>
      <c r="BL65" s="424">
        <f>RANK(BK65,BK$65:BK$87)</f>
        <v>3</v>
      </c>
      <c r="BM65" s="398">
        <f t="shared" ref="BM65:BP79" si="61">AVERAGE(BM5,BM28)</f>
        <v>219.83</v>
      </c>
      <c r="BN65" s="391">
        <f t="shared" si="61"/>
        <v>6.2549999999999999</v>
      </c>
      <c r="BO65" s="391">
        <f t="shared" si="61"/>
        <v>25.285</v>
      </c>
      <c r="BP65" s="398">
        <f t="shared" si="61"/>
        <v>89.17</v>
      </c>
      <c r="BQ65" s="428">
        <f t="shared" ref="BQ65:BQ79" si="62">(BQ28)</f>
        <v>11.000000000000009</v>
      </c>
      <c r="BR65" s="440">
        <f t="shared" ref="BR65:BR78" si="63">AVERAGE(BR5,BR28)</f>
        <v>6.66</v>
      </c>
      <c r="BS65" s="424">
        <f>RANK(BR65,BR$65:BR$87)</f>
        <v>12</v>
      </c>
      <c r="BT65" s="398">
        <f t="shared" ref="BT65:BW78" si="64">AVERAGE(BT5,BT28)</f>
        <v>358.25</v>
      </c>
      <c r="BU65" s="391">
        <f t="shared" si="64"/>
        <v>4.4350000000000005</v>
      </c>
      <c r="BV65" s="391">
        <f t="shared" si="64"/>
        <v>26.355</v>
      </c>
      <c r="BW65" s="398">
        <f t="shared" si="64"/>
        <v>102</v>
      </c>
      <c r="BX65" s="428">
        <f t="shared" ref="BX65:BX87" si="65">(BX28)</f>
        <v>13.200000000000003</v>
      </c>
      <c r="BY65" s="926" t="s">
        <v>13</v>
      </c>
      <c r="BZ65" s="927"/>
      <c r="CA65" s="440">
        <f t="shared" ref="CA65:CA78" si="66">AVERAGE(CA5,CA28)</f>
        <v>6.665</v>
      </c>
      <c r="CB65" s="424">
        <f>RANK(CA65,CA$65:CA$87)</f>
        <v>7</v>
      </c>
      <c r="CC65" s="398">
        <f t="shared" ref="CC65:CF78" si="67">AVERAGE(CC5,CC28)</f>
        <v>311</v>
      </c>
      <c r="CD65" s="391">
        <f t="shared" si="67"/>
        <v>4.835</v>
      </c>
      <c r="CE65" s="391">
        <f t="shared" si="67"/>
        <v>25.945</v>
      </c>
      <c r="CF65" s="398">
        <f t="shared" si="67"/>
        <v>98.164999999999992</v>
      </c>
      <c r="CG65" s="428">
        <f t="shared" ref="CG65:CG78" si="68">(CG28)</f>
        <v>0.66666666666666941</v>
      </c>
      <c r="CH65" s="440">
        <f t="shared" ref="CH65:CH78" si="69">AVERAGE(CH5,CH28)</f>
        <v>3.91</v>
      </c>
      <c r="CI65" s="424">
        <f>RANK(CH65,CH$65:CH$87)</f>
        <v>1</v>
      </c>
      <c r="CJ65" s="398">
        <f t="shared" ref="CJ65:CM78" si="70">AVERAGE(CJ5,CJ28)</f>
        <v>272.17</v>
      </c>
      <c r="CK65" s="391">
        <f t="shared" si="70"/>
        <v>3.36</v>
      </c>
      <c r="CL65" s="391">
        <f t="shared" si="70"/>
        <v>26.34</v>
      </c>
      <c r="CM65" s="398">
        <f t="shared" si="70"/>
        <v>92.164999999999992</v>
      </c>
      <c r="CN65" s="428">
        <f t="shared" ref="CN65:CN78" si="71">(CN28)</f>
        <v>16.90909090909091</v>
      </c>
      <c r="CO65" s="926" t="s">
        <v>13</v>
      </c>
      <c r="CP65" s="927"/>
      <c r="CQ65" s="440">
        <f t="shared" ref="CQ65:CQ78" si="72">AVERAGE(CQ5,CQ28)</f>
        <v>4.41</v>
      </c>
      <c r="CR65" s="424">
        <f>RANK(CQ65,CQ$65:CQ$87)</f>
        <v>6</v>
      </c>
      <c r="CS65" s="398">
        <f t="shared" ref="CS65:CV78" si="73">AVERAGE(CS5,CS28)</f>
        <v>337</v>
      </c>
      <c r="CT65" s="391">
        <f t="shared" si="73"/>
        <v>3.94</v>
      </c>
      <c r="CU65" s="391">
        <f t="shared" si="73"/>
        <v>25.32</v>
      </c>
      <c r="CV65" s="398">
        <f t="shared" si="73"/>
        <v>88</v>
      </c>
      <c r="CW65" s="428">
        <f t="shared" ref="CW65:CW78" si="74">(CW28)</f>
        <v>16.923076923076927</v>
      </c>
      <c r="CX65" s="440">
        <f t="shared" ref="CX65:CX78" si="75">AVERAGE(CX5,CX28)</f>
        <v>6.2249999999999996</v>
      </c>
      <c r="CY65" s="424">
        <f>RANK(CX65,CX$65:CX$87)</f>
        <v>5</v>
      </c>
      <c r="CZ65" s="398">
        <f t="shared" ref="CZ65:DC78" si="76">AVERAGE(CZ5,CZ28)</f>
        <v>353.33</v>
      </c>
      <c r="DA65" s="391">
        <f t="shared" si="76"/>
        <v>5.0500000000000007</v>
      </c>
      <c r="DB65" s="391">
        <f t="shared" si="76"/>
        <v>23.585000000000001</v>
      </c>
      <c r="DC65" s="398">
        <f t="shared" si="76"/>
        <v>111</v>
      </c>
      <c r="DD65" s="428">
        <f t="shared" ref="DD65:DD78" si="77">(DD28)</f>
        <v>9.1199999999999903</v>
      </c>
      <c r="DE65" s="926" t="s">
        <v>13</v>
      </c>
      <c r="DF65" s="927"/>
      <c r="DG65" s="440">
        <f t="shared" ref="DG65:DG78" si="78">AVERAGE(DG5,DG28)</f>
        <v>5.7649999999999997</v>
      </c>
      <c r="DH65" s="424">
        <f t="shared" ref="DH65:DH78" si="79">RANK(DG65,DG$65:DG$87)</f>
        <v>4</v>
      </c>
      <c r="DI65" s="398">
        <f t="shared" ref="DI65:DK78" si="80">AVERAGE(DI5,DI28)</f>
        <v>323.3</v>
      </c>
      <c r="DJ65" s="391">
        <f t="shared" si="80"/>
        <v>8.32</v>
      </c>
      <c r="DK65" s="391">
        <f t="shared" si="80"/>
        <v>3.25</v>
      </c>
      <c r="DL65" s="428">
        <f t="shared" ref="DL65:DL78" si="81">(DL28)</f>
        <v>16.7</v>
      </c>
      <c r="DM65" s="440">
        <f t="shared" ref="DM65:DM78" si="82">AVERAGE(DM5,DM28)</f>
        <v>5.23</v>
      </c>
      <c r="DN65" s="424">
        <f>RANK(DM65,DM$65:DM$87)</f>
        <v>2</v>
      </c>
      <c r="DO65" s="398">
        <f t="shared" ref="DO65:DR78" si="83">AVERAGE(DO5,DO28)</f>
        <v>174.5</v>
      </c>
      <c r="DP65" s="391">
        <f t="shared" si="83"/>
        <v>43.75</v>
      </c>
      <c r="DQ65" s="391">
        <f t="shared" si="83"/>
        <v>28.535</v>
      </c>
      <c r="DR65" s="398">
        <f t="shared" si="83"/>
        <v>101.5</v>
      </c>
      <c r="DS65" s="428">
        <f t="shared" ref="DS65:DS78" si="84">(DS28)</f>
        <v>-0.90909090909091395</v>
      </c>
      <c r="DT65" s="926" t="s">
        <v>13</v>
      </c>
      <c r="DU65" s="927"/>
      <c r="DV65" s="440">
        <f>AVERAGE(DV5,DV28)</f>
        <v>5.32</v>
      </c>
      <c r="DW65" s="424">
        <f>RANK(DV65,DV$65:DV$87)</f>
        <v>6</v>
      </c>
      <c r="DX65" s="398">
        <f t="shared" ref="DX65:EA78" si="85">AVERAGE(DX5,DX28)</f>
        <v>340</v>
      </c>
      <c r="DY65" s="391">
        <f t="shared" si="85"/>
        <v>6.5649999999999995</v>
      </c>
      <c r="DZ65" s="391">
        <f t="shared" si="85"/>
        <v>25.484999999999999</v>
      </c>
      <c r="EA65" s="398">
        <f t="shared" si="85"/>
        <v>91.67</v>
      </c>
      <c r="EB65" s="428">
        <f t="shared" ref="EB65:EB78" si="86">(EB28)</f>
        <v>-4.9090909090909101</v>
      </c>
      <c r="EC65" s="391">
        <f t="shared" ref="EC65:EC87" si="87">AVERAGE(C65,I65,Q65,X65,AG65,BB65,CH65,AM65,AV65,BK65,BR65,CA65,CQ65,CX65,DG65,DM65)</f>
        <v>5.1537499999999996</v>
      </c>
      <c r="ED65" s="468">
        <f>RANK(EC65,EC$65:EC$87)</f>
        <v>5</v>
      </c>
    </row>
    <row r="66" spans="1:134" ht="12" customHeight="1" x14ac:dyDescent="0.25">
      <c r="A66" s="924" t="s">
        <v>14</v>
      </c>
      <c r="B66" s="925"/>
      <c r="C66" s="440">
        <f t="shared" si="36"/>
        <v>6.2</v>
      </c>
      <c r="D66" s="424">
        <f t="shared" ref="D66:D87" si="88">RANK(C66,C$65:C$87)</f>
        <v>2</v>
      </c>
      <c r="E66" s="398">
        <f t="shared" si="37"/>
        <v>288.5</v>
      </c>
      <c r="F66" s="391">
        <f t="shared" si="37"/>
        <v>5.34</v>
      </c>
      <c r="G66" s="391">
        <f t="shared" si="37"/>
        <v>19.75</v>
      </c>
      <c r="H66" s="428">
        <f t="shared" si="38"/>
        <v>19.519999999999996</v>
      </c>
      <c r="I66" s="440">
        <f t="shared" si="39"/>
        <v>4.66</v>
      </c>
      <c r="J66" s="424">
        <f t="shared" ref="J66:J85" si="89">RANK(I66,I$65:I$87)</f>
        <v>6</v>
      </c>
      <c r="K66" s="398">
        <f t="shared" si="40"/>
        <v>330.5</v>
      </c>
      <c r="L66" s="391">
        <f t="shared" si="40"/>
        <v>3.16</v>
      </c>
      <c r="M66" s="398">
        <f t="shared" si="40"/>
        <v>76.5</v>
      </c>
      <c r="N66" s="428">
        <f t="shared" si="41"/>
        <v>15.428571428571431</v>
      </c>
      <c r="O66" s="926" t="s">
        <v>14</v>
      </c>
      <c r="P66" s="927"/>
      <c r="Q66" s="440">
        <f t="shared" si="42"/>
        <v>4.9800000000000004</v>
      </c>
      <c r="R66" s="424">
        <f t="shared" ref="R66:R87" si="90">RANK(Q66,Q$65:Q$87)</f>
        <v>3</v>
      </c>
      <c r="S66" s="398">
        <f t="shared" si="43"/>
        <v>266.5</v>
      </c>
      <c r="T66" s="391">
        <f t="shared" si="43"/>
        <v>6.23</v>
      </c>
      <c r="U66" s="391">
        <f t="shared" si="43"/>
        <v>26.134999999999998</v>
      </c>
      <c r="V66" s="398">
        <f t="shared" si="43"/>
        <v>90.164999999999992</v>
      </c>
      <c r="W66" s="428">
        <f t="shared" si="44"/>
        <v>9.454545454545455</v>
      </c>
      <c r="X66" s="440">
        <f t="shared" si="45"/>
        <v>4.33</v>
      </c>
      <c r="Y66" s="424">
        <f t="shared" ref="Y66:Y87" si="91">RANK(X66,X$65:X$87)</f>
        <v>3</v>
      </c>
      <c r="Z66" s="398">
        <f t="shared" si="46"/>
        <v>234.5</v>
      </c>
      <c r="AA66" s="391">
        <f t="shared" si="46"/>
        <v>4.3849999999999998</v>
      </c>
      <c r="AB66" s="391">
        <f t="shared" si="46"/>
        <v>29.435000000000002</v>
      </c>
      <c r="AC66" s="398">
        <f t="shared" si="46"/>
        <v>91.5</v>
      </c>
      <c r="AD66" s="428">
        <f t="shared" si="47"/>
        <v>7.1666666666666661</v>
      </c>
      <c r="AE66" s="926" t="s">
        <v>14</v>
      </c>
      <c r="AF66" s="927"/>
      <c r="AG66" s="440">
        <f t="shared" si="48"/>
        <v>4.41</v>
      </c>
      <c r="AH66" s="424">
        <f t="shared" ref="AH66:AH87" si="92">RANK(AG66,AG$65:AG$87)</f>
        <v>11</v>
      </c>
      <c r="AI66" s="398">
        <f t="shared" si="49"/>
        <v>224</v>
      </c>
      <c r="AJ66" s="391">
        <f t="shared" si="49"/>
        <v>2.5499999999999998</v>
      </c>
      <c r="AK66" s="391">
        <f t="shared" si="49"/>
        <v>21.625</v>
      </c>
      <c r="AL66" s="428">
        <f t="shared" si="50"/>
        <v>-0.1333333333333305</v>
      </c>
      <c r="AM66" s="440">
        <f t="shared" si="51"/>
        <v>2.9750000000000001</v>
      </c>
      <c r="AN66" s="424">
        <f t="shared" ref="AN66:AN85" si="93">RANK(AM66,AM$65:AM$87)</f>
        <v>11</v>
      </c>
      <c r="AO66" s="398">
        <f t="shared" si="52"/>
        <v>132.5</v>
      </c>
      <c r="AP66" s="391">
        <f t="shared" si="52"/>
        <v>4</v>
      </c>
      <c r="AQ66" s="391">
        <f t="shared" si="52"/>
        <v>23.5</v>
      </c>
      <c r="AR66" s="398">
        <f t="shared" si="52"/>
        <v>74.835000000000008</v>
      </c>
      <c r="AS66" s="391">
        <f t="shared" si="53"/>
        <v>5.3636363636363624</v>
      </c>
      <c r="AT66" s="926" t="s">
        <v>14</v>
      </c>
      <c r="AU66" s="927"/>
      <c r="AV66" s="440">
        <f t="shared" si="54"/>
        <v>4.6850000000000005</v>
      </c>
      <c r="AW66" s="424">
        <f t="shared" ref="AW66:AW85" si="94">RANK(AV66,AV$65:AV$87)</f>
        <v>4</v>
      </c>
      <c r="AX66" s="398">
        <f t="shared" si="55"/>
        <v>400.01499999999999</v>
      </c>
      <c r="AY66" s="391">
        <f t="shared" si="55"/>
        <v>3.335</v>
      </c>
      <c r="AZ66" s="391">
        <f t="shared" si="55"/>
        <v>109.49</v>
      </c>
      <c r="BA66" s="428">
        <f t="shared" si="56"/>
        <v>3.4166666666666603</v>
      </c>
      <c r="BB66" s="440">
        <f t="shared" si="57"/>
        <v>5.585</v>
      </c>
      <c r="BC66" s="424">
        <f t="shared" ref="BC66:BC87" si="95">RANK(BB66,BB$65:BB$87)</f>
        <v>2</v>
      </c>
      <c r="BD66" s="398">
        <f t="shared" si="58"/>
        <v>295.75</v>
      </c>
      <c r="BE66" s="391">
        <f t="shared" si="58"/>
        <v>6.8949999999999996</v>
      </c>
      <c r="BF66" s="391">
        <f t="shared" si="58"/>
        <v>26.175000000000001</v>
      </c>
      <c r="BG66" s="398">
        <f t="shared" si="58"/>
        <v>94.164999999999992</v>
      </c>
      <c r="BH66" s="391">
        <f t="shared" si="59"/>
        <v>2.6999999999999957</v>
      </c>
      <c r="BI66" s="926" t="s">
        <v>14</v>
      </c>
      <c r="BJ66" s="927"/>
      <c r="BK66" s="440">
        <f t="shared" si="60"/>
        <v>8.375</v>
      </c>
      <c r="BL66" s="424">
        <f t="shared" ref="BL66:BL87" si="96">RANK(BK66,BK$65:BK$87)</f>
        <v>1</v>
      </c>
      <c r="BM66" s="398">
        <f t="shared" si="61"/>
        <v>222.33499999999998</v>
      </c>
      <c r="BN66" s="391">
        <f t="shared" si="61"/>
        <v>7.1050000000000004</v>
      </c>
      <c r="BO66" s="391">
        <f t="shared" si="61"/>
        <v>27.6</v>
      </c>
      <c r="BP66" s="398">
        <f t="shared" si="61"/>
        <v>88.335000000000008</v>
      </c>
      <c r="BQ66" s="428">
        <f t="shared" si="62"/>
        <v>14.999999999999996</v>
      </c>
      <c r="BR66" s="440">
        <f t="shared" si="63"/>
        <v>7.51</v>
      </c>
      <c r="BS66" s="424">
        <f t="shared" ref="BS66:BS87" si="97">RANK(BR66,BR$65:BR$87)</f>
        <v>1</v>
      </c>
      <c r="BT66" s="398">
        <f t="shared" si="64"/>
        <v>319.33</v>
      </c>
      <c r="BU66" s="391">
        <f t="shared" si="64"/>
        <v>5.0299999999999994</v>
      </c>
      <c r="BV66" s="391">
        <f t="shared" si="64"/>
        <v>26.11</v>
      </c>
      <c r="BW66" s="398">
        <f t="shared" si="64"/>
        <v>97.835000000000008</v>
      </c>
      <c r="BX66" s="428">
        <f t="shared" si="65"/>
        <v>11.600000000000001</v>
      </c>
      <c r="BY66" s="926" t="s">
        <v>14</v>
      </c>
      <c r="BZ66" s="927"/>
      <c r="CA66" s="440">
        <f t="shared" si="66"/>
        <v>5.165</v>
      </c>
      <c r="CB66" s="424">
        <f t="shared" ref="CB66:CB85" si="98">RANK(CA66,CA$65:CA$87)</f>
        <v>17</v>
      </c>
      <c r="CC66" s="398">
        <f t="shared" si="67"/>
        <v>304</v>
      </c>
      <c r="CD66" s="391">
        <f t="shared" si="67"/>
        <v>5.2450000000000001</v>
      </c>
      <c r="CE66" s="391">
        <f t="shared" si="67"/>
        <v>27.299999999999997</v>
      </c>
      <c r="CF66" s="398">
        <f t="shared" si="67"/>
        <v>95.5</v>
      </c>
      <c r="CG66" s="428">
        <f t="shared" si="68"/>
        <v>9.2380952380952444</v>
      </c>
      <c r="CH66" s="440">
        <f t="shared" si="69"/>
        <v>3.74</v>
      </c>
      <c r="CI66" s="424">
        <f t="shared" ref="CI66:CI82" si="99">RANK(CH66,CH$65:CH$87)</f>
        <v>6</v>
      </c>
      <c r="CJ66" s="398">
        <f t="shared" si="70"/>
        <v>272.33500000000004</v>
      </c>
      <c r="CK66" s="391">
        <f t="shared" si="70"/>
        <v>3.375</v>
      </c>
      <c r="CL66" s="391">
        <f t="shared" si="70"/>
        <v>26.344999999999999</v>
      </c>
      <c r="CM66" s="398">
        <f t="shared" si="70"/>
        <v>96.67</v>
      </c>
      <c r="CN66" s="428">
        <f t="shared" si="71"/>
        <v>16.000000000000004</v>
      </c>
      <c r="CO66" s="926" t="s">
        <v>14</v>
      </c>
      <c r="CP66" s="927"/>
      <c r="CQ66" s="440">
        <f t="shared" si="72"/>
        <v>4.1749999999999998</v>
      </c>
      <c r="CR66" s="424">
        <f t="shared" ref="CR66:CR87" si="100">RANK(CQ66,CQ$65:CQ$87)</f>
        <v>10</v>
      </c>
      <c r="CS66" s="398">
        <f t="shared" si="73"/>
        <v>307.5</v>
      </c>
      <c r="CT66" s="391">
        <f t="shared" si="73"/>
        <v>5</v>
      </c>
      <c r="CU66" s="391">
        <f t="shared" si="73"/>
        <v>26.814999999999998</v>
      </c>
      <c r="CV66" s="398">
        <f t="shared" si="73"/>
        <v>91.335000000000008</v>
      </c>
      <c r="CW66" s="428">
        <f t="shared" si="74"/>
        <v>20.769230769230763</v>
      </c>
      <c r="CX66" s="440">
        <f t="shared" si="75"/>
        <v>5.88</v>
      </c>
      <c r="CY66" s="424">
        <f t="shared" ref="CY66:CY87" si="101">RANK(CX66,CX$65:CX$87)</f>
        <v>10</v>
      </c>
      <c r="CZ66" s="398">
        <f t="shared" si="76"/>
        <v>340.66499999999996</v>
      </c>
      <c r="DA66" s="391">
        <f t="shared" si="76"/>
        <v>5.0749999999999993</v>
      </c>
      <c r="DB66" s="391">
        <f t="shared" si="76"/>
        <v>24.884999999999998</v>
      </c>
      <c r="DC66" s="398">
        <f t="shared" si="76"/>
        <v>104.83</v>
      </c>
      <c r="DD66" s="428">
        <f t="shared" si="77"/>
        <v>9.5999999999999943</v>
      </c>
      <c r="DE66" s="926" t="s">
        <v>14</v>
      </c>
      <c r="DF66" s="927"/>
      <c r="DG66" s="440">
        <f t="shared" si="78"/>
        <v>5.43</v>
      </c>
      <c r="DH66" s="424">
        <f t="shared" si="79"/>
        <v>17</v>
      </c>
      <c r="DI66" s="398">
        <f t="shared" si="80"/>
        <v>267.05</v>
      </c>
      <c r="DJ66" s="391">
        <f t="shared" si="80"/>
        <v>4.32</v>
      </c>
      <c r="DK66" s="391">
        <f t="shared" si="80"/>
        <v>2.3499999999999996</v>
      </c>
      <c r="DL66" s="428">
        <f t="shared" si="81"/>
        <v>17</v>
      </c>
      <c r="DM66" s="440">
        <f t="shared" si="82"/>
        <v>4.68</v>
      </c>
      <c r="DN66" s="424">
        <f t="shared" ref="DN66:DN87" si="102">RANK(DM66,DM$65:DM$87)</f>
        <v>6</v>
      </c>
      <c r="DO66" s="398">
        <f t="shared" si="83"/>
        <v>182.33</v>
      </c>
      <c r="DP66" s="391">
        <f t="shared" si="83"/>
        <v>44.480000000000004</v>
      </c>
      <c r="DQ66" s="391">
        <f t="shared" si="83"/>
        <v>28.625</v>
      </c>
      <c r="DR66" s="398">
        <f t="shared" si="83"/>
        <v>96.835000000000008</v>
      </c>
      <c r="DS66" s="428">
        <f t="shared" si="84"/>
        <v>12.727272727272727</v>
      </c>
      <c r="DT66" s="926" t="s">
        <v>14</v>
      </c>
      <c r="DU66" s="927"/>
      <c r="DV66" s="440">
        <f>AVERAGE(DV6,DV29)</f>
        <v>5.58</v>
      </c>
      <c r="DW66" s="424">
        <f t="shared" ref="DW66:DW85" si="103">RANK(DV66,DV$65:DV$87)</f>
        <v>5</v>
      </c>
      <c r="DX66" s="398">
        <f t="shared" si="85"/>
        <v>321.5</v>
      </c>
      <c r="DY66" s="391">
        <f t="shared" si="85"/>
        <v>8.57</v>
      </c>
      <c r="DZ66" s="391">
        <f t="shared" si="85"/>
        <v>27.664999999999999</v>
      </c>
      <c r="EA66" s="398">
        <f t="shared" si="85"/>
        <v>84.17</v>
      </c>
      <c r="EB66" s="428">
        <f t="shared" si="86"/>
        <v>12.181818181818182</v>
      </c>
      <c r="EC66" s="391">
        <f t="shared" si="87"/>
        <v>5.1737500000000001</v>
      </c>
      <c r="ED66" s="468">
        <f t="shared" ref="ED66:ED87" si="104">RANK(EC66,EC$65:EC$87)</f>
        <v>4</v>
      </c>
    </row>
    <row r="67" spans="1:134" ht="12" customHeight="1" x14ac:dyDescent="0.25">
      <c r="A67" s="924" t="s">
        <v>15</v>
      </c>
      <c r="B67" s="925"/>
      <c r="C67" s="440">
        <f t="shared" si="36"/>
        <v>6.33</v>
      </c>
      <c r="D67" s="424">
        <f t="shared" si="88"/>
        <v>1</v>
      </c>
      <c r="E67" s="398">
        <f t="shared" si="37"/>
        <v>286.66499999999996</v>
      </c>
      <c r="F67" s="391">
        <f t="shared" si="37"/>
        <v>4.585</v>
      </c>
      <c r="G67" s="391">
        <f t="shared" si="37"/>
        <v>19.149999999999999</v>
      </c>
      <c r="H67" s="428">
        <f t="shared" si="38"/>
        <v>11.36</v>
      </c>
      <c r="I67" s="440">
        <f t="shared" si="39"/>
        <v>5.0650000000000004</v>
      </c>
      <c r="J67" s="424">
        <f t="shared" si="89"/>
        <v>3</v>
      </c>
      <c r="K67" s="398">
        <f t="shared" si="40"/>
        <v>386.83500000000004</v>
      </c>
      <c r="L67" s="391">
        <f t="shared" si="40"/>
        <v>4.3250000000000002</v>
      </c>
      <c r="M67" s="398">
        <f t="shared" si="40"/>
        <v>72</v>
      </c>
      <c r="N67" s="428">
        <f t="shared" si="41"/>
        <v>16.714285714285712</v>
      </c>
      <c r="O67" s="926" t="s">
        <v>15</v>
      </c>
      <c r="P67" s="927"/>
      <c r="Q67" s="440">
        <f t="shared" si="42"/>
        <v>5.14</v>
      </c>
      <c r="R67" s="424">
        <f t="shared" si="90"/>
        <v>2</v>
      </c>
      <c r="S67" s="398">
        <f t="shared" si="43"/>
        <v>281.17</v>
      </c>
      <c r="T67" s="391">
        <f t="shared" si="43"/>
        <v>6.41</v>
      </c>
      <c r="U67" s="391">
        <f t="shared" si="43"/>
        <v>26.8</v>
      </c>
      <c r="V67" s="398">
        <f t="shared" si="43"/>
        <v>86.164999999999992</v>
      </c>
      <c r="W67" s="428">
        <f t="shared" si="44"/>
        <v>9.0909090909090899</v>
      </c>
      <c r="X67" s="440">
        <f t="shared" si="45"/>
        <v>3.9299999999999997</v>
      </c>
      <c r="Y67" s="424">
        <f t="shared" si="91"/>
        <v>12</v>
      </c>
      <c r="Z67" s="398">
        <f t="shared" si="46"/>
        <v>235.83</v>
      </c>
      <c r="AA67" s="391">
        <f t="shared" si="46"/>
        <v>3.23</v>
      </c>
      <c r="AB67" s="391">
        <f t="shared" si="46"/>
        <v>21.7</v>
      </c>
      <c r="AC67" s="398">
        <f t="shared" si="46"/>
        <v>92</v>
      </c>
      <c r="AD67" s="428">
        <f t="shared" si="47"/>
        <v>10.499999999999998</v>
      </c>
      <c r="AE67" s="926" t="s">
        <v>15</v>
      </c>
      <c r="AF67" s="927"/>
      <c r="AG67" s="440">
        <f t="shared" si="48"/>
        <v>5.9749999999999996</v>
      </c>
      <c r="AH67" s="424">
        <f t="shared" si="92"/>
        <v>2</v>
      </c>
      <c r="AI67" s="398">
        <f t="shared" si="49"/>
        <v>205.16500000000002</v>
      </c>
      <c r="AJ67" s="391">
        <f t="shared" si="49"/>
        <v>2.835</v>
      </c>
      <c r="AK67" s="391">
        <f t="shared" si="49"/>
        <v>26.225000000000001</v>
      </c>
      <c r="AL67" s="428">
        <f t="shared" si="50"/>
        <v>-0.59999999999999909</v>
      </c>
      <c r="AM67" s="440">
        <f t="shared" si="51"/>
        <v>3.64</v>
      </c>
      <c r="AN67" s="424">
        <f t="shared" si="93"/>
        <v>6</v>
      </c>
      <c r="AO67" s="398">
        <f t="shared" si="52"/>
        <v>141.16999999999999</v>
      </c>
      <c r="AP67" s="391">
        <f t="shared" si="52"/>
        <v>4.3800000000000008</v>
      </c>
      <c r="AQ67" s="391">
        <f t="shared" si="52"/>
        <v>23.835000000000001</v>
      </c>
      <c r="AR67" s="398">
        <f t="shared" si="52"/>
        <v>79.164999999999992</v>
      </c>
      <c r="AS67" s="391">
        <f t="shared" si="53"/>
        <v>3.0909090909090895</v>
      </c>
      <c r="AT67" s="926" t="s">
        <v>15</v>
      </c>
      <c r="AU67" s="927"/>
      <c r="AV67" s="440">
        <f t="shared" si="54"/>
        <v>4.3600000000000003</v>
      </c>
      <c r="AW67" s="424">
        <f t="shared" si="94"/>
        <v>7</v>
      </c>
      <c r="AX67" s="398">
        <f t="shared" si="55"/>
        <v>369.55500000000001</v>
      </c>
      <c r="AY67" s="391">
        <f t="shared" si="55"/>
        <v>3.395</v>
      </c>
      <c r="AZ67" s="391">
        <f t="shared" si="55"/>
        <v>93.754999999999995</v>
      </c>
      <c r="BA67" s="428">
        <f t="shared" si="56"/>
        <v>4.166666666666667</v>
      </c>
      <c r="BB67" s="440">
        <f t="shared" si="57"/>
        <v>5.6850000000000005</v>
      </c>
      <c r="BC67" s="424">
        <f t="shared" si="95"/>
        <v>1</v>
      </c>
      <c r="BD67" s="398">
        <f t="shared" si="58"/>
        <v>325.60000000000002</v>
      </c>
      <c r="BE67" s="391">
        <f t="shared" si="58"/>
        <v>7.18</v>
      </c>
      <c r="BF67" s="391">
        <f t="shared" si="58"/>
        <v>30.33</v>
      </c>
      <c r="BG67" s="398">
        <f t="shared" si="58"/>
        <v>95.67</v>
      </c>
      <c r="BH67" s="391">
        <f t="shared" si="59"/>
        <v>4.300000000000006</v>
      </c>
      <c r="BI67" s="926" t="s">
        <v>15</v>
      </c>
      <c r="BJ67" s="927"/>
      <c r="BK67" s="440">
        <f t="shared" si="60"/>
        <v>7.5350000000000001</v>
      </c>
      <c r="BL67" s="424">
        <f t="shared" si="96"/>
        <v>4</v>
      </c>
      <c r="BM67" s="398">
        <f t="shared" si="61"/>
        <v>229.83499999999998</v>
      </c>
      <c r="BN67" s="391">
        <f t="shared" si="61"/>
        <v>5.76</v>
      </c>
      <c r="BO67" s="391">
        <f t="shared" si="61"/>
        <v>27.234999999999999</v>
      </c>
      <c r="BP67" s="398">
        <f t="shared" si="61"/>
        <v>84.5</v>
      </c>
      <c r="BQ67" s="428">
        <f t="shared" si="62"/>
        <v>8.4545454545454533</v>
      </c>
      <c r="BR67" s="440">
        <f t="shared" si="63"/>
        <v>7.3849999999999998</v>
      </c>
      <c r="BS67" s="424">
        <f t="shared" si="97"/>
        <v>3</v>
      </c>
      <c r="BT67" s="398">
        <f t="shared" si="64"/>
        <v>322.41499999999996</v>
      </c>
      <c r="BU67" s="391">
        <f t="shared" si="64"/>
        <v>4.9700000000000006</v>
      </c>
      <c r="BV67" s="391">
        <f t="shared" si="64"/>
        <v>27.33</v>
      </c>
      <c r="BW67" s="398">
        <f t="shared" si="64"/>
        <v>100.17</v>
      </c>
      <c r="BX67" s="428">
        <f t="shared" si="65"/>
        <v>15.100000000000007</v>
      </c>
      <c r="BY67" s="926" t="s">
        <v>15</v>
      </c>
      <c r="BZ67" s="927"/>
      <c r="CA67" s="440">
        <f t="shared" si="66"/>
        <v>6.49</v>
      </c>
      <c r="CB67" s="424">
        <f t="shared" si="98"/>
        <v>9</v>
      </c>
      <c r="CC67" s="398">
        <f t="shared" si="67"/>
        <v>297</v>
      </c>
      <c r="CD67" s="391">
        <f t="shared" si="67"/>
        <v>5.3149999999999995</v>
      </c>
      <c r="CE67" s="391">
        <f t="shared" si="67"/>
        <v>25.295000000000002</v>
      </c>
      <c r="CF67" s="398">
        <f t="shared" si="67"/>
        <v>95.33</v>
      </c>
      <c r="CG67" s="428">
        <f t="shared" si="68"/>
        <v>3.6190476190476182</v>
      </c>
      <c r="CH67" s="440">
        <f t="shared" si="69"/>
        <v>3.835</v>
      </c>
      <c r="CI67" s="424">
        <f t="shared" si="99"/>
        <v>2</v>
      </c>
      <c r="CJ67" s="398">
        <f t="shared" si="70"/>
        <v>271.5</v>
      </c>
      <c r="CK67" s="391">
        <f t="shared" si="70"/>
        <v>3.4750000000000001</v>
      </c>
      <c r="CL67" s="391">
        <f t="shared" si="70"/>
        <v>26.395000000000003</v>
      </c>
      <c r="CM67" s="398">
        <f t="shared" si="70"/>
        <v>90.83</v>
      </c>
      <c r="CN67" s="428">
        <f t="shared" si="71"/>
        <v>16.636363636363637</v>
      </c>
      <c r="CO67" s="926" t="s">
        <v>15</v>
      </c>
      <c r="CP67" s="927"/>
      <c r="CQ67" s="440">
        <f t="shared" si="72"/>
        <v>4.4649999999999999</v>
      </c>
      <c r="CR67" s="424">
        <f t="shared" si="100"/>
        <v>4</v>
      </c>
      <c r="CS67" s="398">
        <f t="shared" si="73"/>
        <v>319.5</v>
      </c>
      <c r="CT67" s="391">
        <f t="shared" si="73"/>
        <v>4.125</v>
      </c>
      <c r="CU67" s="391">
        <f t="shared" si="73"/>
        <v>27.4</v>
      </c>
      <c r="CV67" s="398">
        <f t="shared" si="73"/>
        <v>101.5</v>
      </c>
      <c r="CW67" s="428">
        <f t="shared" si="74"/>
        <v>6.0000000000000089</v>
      </c>
      <c r="CX67" s="440">
        <f t="shared" si="75"/>
        <v>6.17</v>
      </c>
      <c r="CY67" s="424">
        <f t="shared" si="101"/>
        <v>6</v>
      </c>
      <c r="CZ67" s="398">
        <f t="shared" si="76"/>
        <v>301.5</v>
      </c>
      <c r="DA67" s="391">
        <f t="shared" si="76"/>
        <v>4.1899999999999995</v>
      </c>
      <c r="DB67" s="391">
        <f t="shared" si="76"/>
        <v>24.53</v>
      </c>
      <c r="DC67" s="398">
        <f t="shared" si="76"/>
        <v>99.664999999999992</v>
      </c>
      <c r="DD67" s="428">
        <f t="shared" si="77"/>
        <v>12.47999999999999</v>
      </c>
      <c r="DE67" s="926" t="s">
        <v>15</v>
      </c>
      <c r="DF67" s="927"/>
      <c r="DG67" s="440">
        <f t="shared" si="78"/>
        <v>5.585</v>
      </c>
      <c r="DH67" s="424">
        <f t="shared" si="79"/>
        <v>12</v>
      </c>
      <c r="DI67" s="398">
        <f t="shared" si="80"/>
        <v>322.73</v>
      </c>
      <c r="DJ67" s="391">
        <f t="shared" si="80"/>
        <v>4.4649999999999999</v>
      </c>
      <c r="DK67" s="391">
        <f t="shared" si="80"/>
        <v>2.2850000000000001</v>
      </c>
      <c r="DL67" s="428">
        <f t="shared" si="81"/>
        <v>16.899999999999995</v>
      </c>
      <c r="DM67" s="440">
        <f t="shared" si="82"/>
        <v>4.7750000000000004</v>
      </c>
      <c r="DN67" s="424">
        <f t="shared" si="102"/>
        <v>5</v>
      </c>
      <c r="DO67" s="398">
        <f t="shared" si="83"/>
        <v>186.83499999999998</v>
      </c>
      <c r="DP67" s="391">
        <f t="shared" si="83"/>
        <v>41.33</v>
      </c>
      <c r="DQ67" s="391">
        <f t="shared" si="83"/>
        <v>28.155000000000001</v>
      </c>
      <c r="DR67" s="398">
        <f t="shared" si="83"/>
        <v>95.67</v>
      </c>
      <c r="DS67" s="428">
        <f t="shared" si="84"/>
        <v>4.636363636363642</v>
      </c>
      <c r="DT67" s="926" t="s">
        <v>15</v>
      </c>
      <c r="DU67" s="927"/>
      <c r="DV67" s="440">
        <f t="shared" ref="DV67:DV85" si="105">AVERAGE(DV7,DV30)</f>
        <v>7.59</v>
      </c>
      <c r="DW67" s="424">
        <f t="shared" si="103"/>
        <v>1</v>
      </c>
      <c r="DX67" s="398">
        <f t="shared" si="85"/>
        <v>340.33</v>
      </c>
      <c r="DY67" s="391">
        <f t="shared" si="85"/>
        <v>7.08</v>
      </c>
      <c r="DZ67" s="391">
        <f t="shared" si="85"/>
        <v>28.285</v>
      </c>
      <c r="EA67" s="398">
        <f t="shared" si="85"/>
        <v>87</v>
      </c>
      <c r="EB67" s="428">
        <f t="shared" si="86"/>
        <v>8.9090909090909136</v>
      </c>
      <c r="EC67" s="391">
        <f t="shared" si="87"/>
        <v>5.3978125000000006</v>
      </c>
      <c r="ED67" s="468">
        <f t="shared" si="104"/>
        <v>1</v>
      </c>
    </row>
    <row r="68" spans="1:134" ht="12" customHeight="1" x14ac:dyDescent="0.25">
      <c r="A68" s="924" t="s">
        <v>16</v>
      </c>
      <c r="B68" s="925"/>
      <c r="C68" s="440">
        <f t="shared" si="36"/>
        <v>6.0649999999999995</v>
      </c>
      <c r="D68" s="424">
        <f t="shared" si="88"/>
        <v>5</v>
      </c>
      <c r="E68" s="398">
        <f t="shared" si="37"/>
        <v>268.5</v>
      </c>
      <c r="F68" s="391">
        <f t="shared" si="37"/>
        <v>2.335</v>
      </c>
      <c r="G68" s="391">
        <f t="shared" si="37"/>
        <v>16.984999999999999</v>
      </c>
      <c r="H68" s="428">
        <f t="shared" si="38"/>
        <v>20.240000000000002</v>
      </c>
      <c r="I68" s="440">
        <f t="shared" si="39"/>
        <v>5.1899999999999995</v>
      </c>
      <c r="J68" s="424">
        <f t="shared" si="89"/>
        <v>1</v>
      </c>
      <c r="K68" s="398">
        <f t="shared" si="40"/>
        <v>390</v>
      </c>
      <c r="L68" s="391">
        <f t="shared" si="40"/>
        <v>4.4649999999999999</v>
      </c>
      <c r="M68" s="398">
        <f t="shared" si="40"/>
        <v>80</v>
      </c>
      <c r="N68" s="428">
        <f t="shared" si="41"/>
        <v>15.142857142857137</v>
      </c>
      <c r="O68" s="926" t="s">
        <v>16</v>
      </c>
      <c r="P68" s="927"/>
      <c r="Q68" s="440">
        <f t="shared" si="42"/>
        <v>4.0649999999999995</v>
      </c>
      <c r="R68" s="424">
        <f t="shared" si="90"/>
        <v>13</v>
      </c>
      <c r="S68" s="398">
        <f t="shared" si="43"/>
        <v>239.33499999999998</v>
      </c>
      <c r="T68" s="391">
        <f t="shared" si="43"/>
        <v>4.4499999999999993</v>
      </c>
      <c r="U68" s="391">
        <f t="shared" si="43"/>
        <v>23.200000000000003</v>
      </c>
      <c r="V68" s="398">
        <f t="shared" si="43"/>
        <v>87</v>
      </c>
      <c r="W68" s="428">
        <f t="shared" si="44"/>
        <v>7.9090909090909109</v>
      </c>
      <c r="X68" s="440">
        <f t="shared" si="45"/>
        <v>4.0250000000000004</v>
      </c>
      <c r="Y68" s="424">
        <f t="shared" si="91"/>
        <v>7</v>
      </c>
      <c r="Z68" s="398">
        <f t="shared" si="46"/>
        <v>249.33500000000001</v>
      </c>
      <c r="AA68" s="391">
        <f t="shared" si="46"/>
        <v>4.2300000000000004</v>
      </c>
      <c r="AB68" s="391">
        <f t="shared" si="46"/>
        <v>22.57</v>
      </c>
      <c r="AC68" s="398">
        <f t="shared" si="46"/>
        <v>87</v>
      </c>
      <c r="AD68" s="428">
        <f t="shared" si="47"/>
        <v>11.58333333333333</v>
      </c>
      <c r="AE68" s="926" t="s">
        <v>16</v>
      </c>
      <c r="AF68" s="927"/>
      <c r="AG68" s="440">
        <f t="shared" si="48"/>
        <v>3.2949999999999999</v>
      </c>
      <c r="AH68" s="424">
        <f t="shared" si="92"/>
        <v>17</v>
      </c>
      <c r="AI68" s="398">
        <f t="shared" si="49"/>
        <v>128.33500000000001</v>
      </c>
      <c r="AJ68" s="391">
        <f t="shared" si="49"/>
        <v>2.9950000000000001</v>
      </c>
      <c r="AK68" s="391">
        <f t="shared" si="49"/>
        <v>20.305</v>
      </c>
      <c r="AL68" s="428">
        <f t="shared" si="50"/>
        <v>-0.99999999999999933</v>
      </c>
      <c r="AM68" s="440">
        <f t="shared" si="51"/>
        <v>3.43</v>
      </c>
      <c r="AN68" s="424">
        <f t="shared" si="93"/>
        <v>9</v>
      </c>
      <c r="AO68" s="398">
        <f t="shared" si="52"/>
        <v>150.66500000000002</v>
      </c>
      <c r="AP68" s="391">
        <f t="shared" si="52"/>
        <v>3.7350000000000003</v>
      </c>
      <c r="AQ68" s="391">
        <f t="shared" si="52"/>
        <v>22.435000000000002</v>
      </c>
      <c r="AR68" s="398">
        <f t="shared" si="52"/>
        <v>78.33</v>
      </c>
      <c r="AS68" s="391">
        <f t="shared" si="53"/>
        <v>0</v>
      </c>
      <c r="AT68" s="926" t="s">
        <v>16</v>
      </c>
      <c r="AU68" s="927"/>
      <c r="AV68" s="440">
        <f t="shared" si="54"/>
        <v>4.7300000000000004</v>
      </c>
      <c r="AW68" s="424">
        <f t="shared" si="94"/>
        <v>3</v>
      </c>
      <c r="AX68" s="398">
        <f t="shared" si="55"/>
        <v>371.58499999999998</v>
      </c>
      <c r="AY68" s="391">
        <f t="shared" si="55"/>
        <v>3.5350000000000001</v>
      </c>
      <c r="AZ68" s="391">
        <f t="shared" si="55"/>
        <v>92.94</v>
      </c>
      <c r="BA68" s="428">
        <f t="shared" si="56"/>
        <v>3.9999999999999956</v>
      </c>
      <c r="BB68" s="440">
        <f t="shared" si="57"/>
        <v>4.8100000000000005</v>
      </c>
      <c r="BC68" s="424">
        <f t="shared" si="95"/>
        <v>6</v>
      </c>
      <c r="BD68" s="398">
        <f t="shared" si="58"/>
        <v>267.33</v>
      </c>
      <c r="BE68" s="391">
        <f t="shared" si="58"/>
        <v>5.875</v>
      </c>
      <c r="BF68" s="391">
        <f t="shared" si="58"/>
        <v>21.865000000000002</v>
      </c>
      <c r="BG68" s="398">
        <f t="shared" si="58"/>
        <v>95.335000000000008</v>
      </c>
      <c r="BH68" s="391">
        <f t="shared" si="59"/>
        <v>2.8000000000000025</v>
      </c>
      <c r="BI68" s="926" t="s">
        <v>16</v>
      </c>
      <c r="BJ68" s="927"/>
      <c r="BK68" s="440">
        <f t="shared" si="60"/>
        <v>7.7249999999999996</v>
      </c>
      <c r="BL68" s="424">
        <f t="shared" si="96"/>
        <v>2</v>
      </c>
      <c r="BM68" s="398">
        <f t="shared" si="61"/>
        <v>223</v>
      </c>
      <c r="BN68" s="391">
        <f t="shared" si="61"/>
        <v>6.2349999999999994</v>
      </c>
      <c r="BO68" s="391">
        <f t="shared" si="61"/>
        <v>23.645</v>
      </c>
      <c r="BP68" s="398">
        <f t="shared" si="61"/>
        <v>86</v>
      </c>
      <c r="BQ68" s="428">
        <f t="shared" si="62"/>
        <v>10.272727272727263</v>
      </c>
      <c r="BR68" s="440">
        <f t="shared" si="63"/>
        <v>7.2949999999999999</v>
      </c>
      <c r="BS68" s="424">
        <f t="shared" si="97"/>
        <v>5</v>
      </c>
      <c r="BT68" s="398">
        <f t="shared" si="64"/>
        <v>323.42</v>
      </c>
      <c r="BU68" s="391">
        <f t="shared" si="64"/>
        <v>4.9850000000000003</v>
      </c>
      <c r="BV68" s="391">
        <f t="shared" si="64"/>
        <v>25.064999999999998</v>
      </c>
      <c r="BW68" s="398">
        <f t="shared" si="64"/>
        <v>98.164999999999992</v>
      </c>
      <c r="BX68" s="428">
        <f t="shared" si="65"/>
        <v>13.700000000000001</v>
      </c>
      <c r="BY68" s="926" t="s">
        <v>16</v>
      </c>
      <c r="BZ68" s="927"/>
      <c r="CA68" s="440">
        <f t="shared" si="66"/>
        <v>6.57</v>
      </c>
      <c r="CB68" s="424">
        <f t="shared" si="98"/>
        <v>8</v>
      </c>
      <c r="CC68" s="398">
        <f t="shared" si="67"/>
        <v>304</v>
      </c>
      <c r="CD68" s="391">
        <f t="shared" si="67"/>
        <v>5.3650000000000002</v>
      </c>
      <c r="CE68" s="391">
        <f t="shared" si="67"/>
        <v>24.33</v>
      </c>
      <c r="CF68" s="398">
        <f t="shared" si="67"/>
        <v>95.835000000000008</v>
      </c>
      <c r="CG68" s="428">
        <f t="shared" si="68"/>
        <v>4.9523809523809561</v>
      </c>
      <c r="CH68" s="440">
        <f t="shared" si="69"/>
        <v>3.5</v>
      </c>
      <c r="CI68" s="424">
        <f t="shared" si="99"/>
        <v>11</v>
      </c>
      <c r="CJ68" s="398">
        <f t="shared" si="70"/>
        <v>267.66500000000002</v>
      </c>
      <c r="CK68" s="391">
        <f t="shared" si="70"/>
        <v>3.4750000000000001</v>
      </c>
      <c r="CL68" s="391">
        <f t="shared" si="70"/>
        <v>26.395000000000003</v>
      </c>
      <c r="CM68" s="398">
        <f t="shared" si="70"/>
        <v>89</v>
      </c>
      <c r="CN68" s="428">
        <f t="shared" si="71"/>
        <v>16.727272727272727</v>
      </c>
      <c r="CO68" s="926" t="s">
        <v>16</v>
      </c>
      <c r="CP68" s="927"/>
      <c r="CQ68" s="440">
        <f t="shared" si="72"/>
        <v>4.3449999999999998</v>
      </c>
      <c r="CR68" s="424">
        <f t="shared" si="100"/>
        <v>8</v>
      </c>
      <c r="CS68" s="398">
        <f t="shared" si="73"/>
        <v>335.83500000000004</v>
      </c>
      <c r="CT68" s="391">
        <f t="shared" si="73"/>
        <v>5.1950000000000003</v>
      </c>
      <c r="CU68" s="391">
        <f t="shared" si="73"/>
        <v>23.965</v>
      </c>
      <c r="CV68" s="398">
        <f t="shared" si="73"/>
        <v>89</v>
      </c>
      <c r="CW68" s="428">
        <f t="shared" si="74"/>
        <v>10.307692307692307</v>
      </c>
      <c r="CX68" s="440">
        <f t="shared" si="75"/>
        <v>6.8550000000000004</v>
      </c>
      <c r="CY68" s="424">
        <f t="shared" si="101"/>
        <v>1</v>
      </c>
      <c r="CZ68" s="398">
        <f t="shared" si="76"/>
        <v>296.17</v>
      </c>
      <c r="DA68" s="391">
        <f t="shared" si="76"/>
        <v>5.38</v>
      </c>
      <c r="DB68" s="391">
        <f t="shared" si="76"/>
        <v>23.734999999999999</v>
      </c>
      <c r="DC68" s="398">
        <f t="shared" si="76"/>
        <v>100.33500000000001</v>
      </c>
      <c r="DD68" s="428">
        <f t="shared" si="77"/>
        <v>4</v>
      </c>
      <c r="DE68" s="926" t="s">
        <v>16</v>
      </c>
      <c r="DF68" s="927"/>
      <c r="DG68" s="440">
        <f t="shared" si="78"/>
        <v>5.6349999999999998</v>
      </c>
      <c r="DH68" s="424">
        <f t="shared" si="79"/>
        <v>8</v>
      </c>
      <c r="DI68" s="398">
        <f t="shared" si="80"/>
        <v>288.47000000000003</v>
      </c>
      <c r="DJ68" s="391">
        <f t="shared" si="80"/>
        <v>7.3900000000000006</v>
      </c>
      <c r="DK68" s="391">
        <f t="shared" si="80"/>
        <v>2.42</v>
      </c>
      <c r="DL68" s="428">
        <f t="shared" si="81"/>
        <v>16.7</v>
      </c>
      <c r="DM68" s="440">
        <f t="shared" si="82"/>
        <v>4.6150000000000002</v>
      </c>
      <c r="DN68" s="424">
        <f t="shared" si="102"/>
        <v>7</v>
      </c>
      <c r="DO68" s="398">
        <f t="shared" si="83"/>
        <v>158.5</v>
      </c>
      <c r="DP68" s="391">
        <f t="shared" si="83"/>
        <v>45.95</v>
      </c>
      <c r="DQ68" s="391">
        <f t="shared" si="83"/>
        <v>26.234999999999999</v>
      </c>
      <c r="DR68" s="398">
        <f t="shared" si="83"/>
        <v>97</v>
      </c>
      <c r="DS68" s="428">
        <f t="shared" si="84"/>
        <v>10.272727272727272</v>
      </c>
      <c r="DT68" s="926" t="s">
        <v>16</v>
      </c>
      <c r="DU68" s="927"/>
      <c r="DV68" s="440">
        <f t="shared" si="105"/>
        <v>5.3049999999999997</v>
      </c>
      <c r="DW68" s="424">
        <f t="shared" si="103"/>
        <v>7</v>
      </c>
      <c r="DX68" s="398">
        <f t="shared" si="85"/>
        <v>330.83500000000004</v>
      </c>
      <c r="DY68" s="391">
        <f t="shared" si="85"/>
        <v>6.85</v>
      </c>
      <c r="DZ68" s="391">
        <f t="shared" si="85"/>
        <v>24.185000000000002</v>
      </c>
      <c r="EA68" s="398">
        <f t="shared" si="85"/>
        <v>83.335000000000008</v>
      </c>
      <c r="EB68" s="428">
        <f t="shared" si="86"/>
        <v>-4.6363636363636349</v>
      </c>
      <c r="EC68" s="391">
        <f t="shared" si="87"/>
        <v>5.1343750000000004</v>
      </c>
      <c r="ED68" s="468">
        <f t="shared" si="104"/>
        <v>7</v>
      </c>
    </row>
    <row r="69" spans="1:134" ht="12" customHeight="1" x14ac:dyDescent="0.25">
      <c r="A69" s="924" t="s">
        <v>56</v>
      </c>
      <c r="B69" s="925"/>
      <c r="C69" s="440">
        <f t="shared" si="36"/>
        <v>5.9049999999999994</v>
      </c>
      <c r="D69" s="424">
        <f t="shared" si="88"/>
        <v>7</v>
      </c>
      <c r="E69" s="398">
        <f t="shared" si="37"/>
        <v>276.16499999999996</v>
      </c>
      <c r="F69" s="391">
        <f t="shared" si="37"/>
        <v>3.49</v>
      </c>
      <c r="G69" s="391">
        <f t="shared" si="37"/>
        <v>16.535</v>
      </c>
      <c r="H69" s="428">
        <f t="shared" si="38"/>
        <v>21.839999999999996</v>
      </c>
      <c r="I69" s="440">
        <f t="shared" si="39"/>
        <v>5.1850000000000005</v>
      </c>
      <c r="J69" s="424">
        <f t="shared" si="89"/>
        <v>2</v>
      </c>
      <c r="K69" s="398">
        <f t="shared" si="40"/>
        <v>431.67</v>
      </c>
      <c r="L69" s="391">
        <f t="shared" si="40"/>
        <v>4.46</v>
      </c>
      <c r="M69" s="398">
        <f t="shared" si="40"/>
        <v>82.5</v>
      </c>
      <c r="N69" s="428">
        <f t="shared" si="41"/>
        <v>13.857142857142854</v>
      </c>
      <c r="O69" s="926" t="s">
        <v>56</v>
      </c>
      <c r="P69" s="927"/>
      <c r="Q69" s="440">
        <f t="shared" si="42"/>
        <v>4.1399999999999997</v>
      </c>
      <c r="R69" s="424">
        <f t="shared" si="90"/>
        <v>12</v>
      </c>
      <c r="S69" s="398">
        <f t="shared" si="43"/>
        <v>243.83499999999998</v>
      </c>
      <c r="T69" s="391">
        <f t="shared" si="43"/>
        <v>4.57</v>
      </c>
      <c r="U69" s="391">
        <f t="shared" si="43"/>
        <v>23.535</v>
      </c>
      <c r="V69" s="398">
        <f t="shared" si="43"/>
        <v>84.164999999999992</v>
      </c>
      <c r="W69" s="428">
        <f t="shared" si="44"/>
        <v>7.6363636363636314</v>
      </c>
      <c r="X69" s="440">
        <f t="shared" si="45"/>
        <v>4.2450000000000001</v>
      </c>
      <c r="Y69" s="424">
        <f t="shared" si="91"/>
        <v>4</v>
      </c>
      <c r="Z69" s="398">
        <f t="shared" si="46"/>
        <v>242.33500000000001</v>
      </c>
      <c r="AA69" s="391">
        <f t="shared" si="46"/>
        <v>4.2699999999999996</v>
      </c>
      <c r="AB69" s="391">
        <f t="shared" si="46"/>
        <v>24.57</v>
      </c>
      <c r="AC69" s="398">
        <f t="shared" si="46"/>
        <v>91.17</v>
      </c>
      <c r="AD69" s="428">
        <f t="shared" si="47"/>
        <v>12.583333333333332</v>
      </c>
      <c r="AE69" s="926" t="s">
        <v>56</v>
      </c>
      <c r="AF69" s="927"/>
      <c r="AG69" s="440">
        <f t="shared" si="48"/>
        <v>2.71</v>
      </c>
      <c r="AH69" s="424">
        <f t="shared" si="92"/>
        <v>21</v>
      </c>
      <c r="AI69" s="398">
        <f t="shared" si="49"/>
        <v>132.5</v>
      </c>
      <c r="AJ69" s="391">
        <f t="shared" si="49"/>
        <v>3.06</v>
      </c>
      <c r="AK69" s="391">
        <f t="shared" si="49"/>
        <v>24.119999999999997</v>
      </c>
      <c r="AL69" s="428">
        <f t="shared" si="50"/>
        <v>-4.4000000000000012</v>
      </c>
      <c r="AM69" s="440">
        <f t="shared" si="51"/>
        <v>3.43</v>
      </c>
      <c r="AN69" s="424">
        <f t="shared" si="93"/>
        <v>9</v>
      </c>
      <c r="AO69" s="398">
        <f t="shared" si="52"/>
        <v>138</v>
      </c>
      <c r="AP69" s="391">
        <f t="shared" si="52"/>
        <v>3.7</v>
      </c>
      <c r="AQ69" s="391">
        <f t="shared" si="52"/>
        <v>22.45</v>
      </c>
      <c r="AR69" s="398">
        <f t="shared" si="52"/>
        <v>79.664999999999992</v>
      </c>
      <c r="AS69" s="391">
        <f t="shared" si="53"/>
        <v>0</v>
      </c>
      <c r="AT69" s="926" t="s">
        <v>56</v>
      </c>
      <c r="AU69" s="927"/>
      <c r="AV69" s="440">
        <f t="shared" si="54"/>
        <v>4.38</v>
      </c>
      <c r="AW69" s="424">
        <f t="shared" si="94"/>
        <v>6</v>
      </c>
      <c r="AX69" s="398">
        <f t="shared" si="55"/>
        <v>362.45</v>
      </c>
      <c r="AY69" s="391">
        <f t="shared" si="55"/>
        <v>3.4849999999999999</v>
      </c>
      <c r="AZ69" s="391">
        <f t="shared" si="55"/>
        <v>94.555000000000007</v>
      </c>
      <c r="BA69" s="428">
        <f t="shared" si="56"/>
        <v>2.9999999999999951</v>
      </c>
      <c r="BB69" s="440">
        <f t="shared" si="57"/>
        <v>4.1749999999999998</v>
      </c>
      <c r="BC69" s="424">
        <f t="shared" si="95"/>
        <v>11</v>
      </c>
      <c r="BD69" s="398">
        <f t="shared" si="58"/>
        <v>256.53499999999997</v>
      </c>
      <c r="BE69" s="391">
        <f t="shared" si="58"/>
        <v>4.4350000000000005</v>
      </c>
      <c r="BF69" s="391">
        <f t="shared" si="58"/>
        <v>21.015000000000001</v>
      </c>
      <c r="BG69" s="398">
        <f t="shared" si="58"/>
        <v>95</v>
      </c>
      <c r="BH69" s="391">
        <f t="shared" si="59"/>
        <v>4.700000000000002</v>
      </c>
      <c r="BI69" s="926" t="s">
        <v>56</v>
      </c>
      <c r="BJ69" s="927"/>
      <c r="BK69" s="440">
        <f t="shared" si="60"/>
        <v>7.2050000000000001</v>
      </c>
      <c r="BL69" s="424">
        <f t="shared" si="96"/>
        <v>7</v>
      </c>
      <c r="BM69" s="398">
        <f t="shared" si="61"/>
        <v>240</v>
      </c>
      <c r="BN69" s="391">
        <f t="shared" si="61"/>
        <v>5.09</v>
      </c>
      <c r="BO69" s="391">
        <f t="shared" si="61"/>
        <v>25.335000000000001</v>
      </c>
      <c r="BP69" s="398">
        <f t="shared" si="61"/>
        <v>84</v>
      </c>
      <c r="BQ69" s="428">
        <f t="shared" si="62"/>
        <v>9.9090909090909065</v>
      </c>
      <c r="BR69" s="440">
        <f t="shared" si="63"/>
        <v>7.3950000000000005</v>
      </c>
      <c r="BS69" s="424">
        <f t="shared" si="97"/>
        <v>2</v>
      </c>
      <c r="BT69" s="398">
        <f t="shared" si="64"/>
        <v>320.91499999999996</v>
      </c>
      <c r="BU69" s="391">
        <f t="shared" si="64"/>
        <v>4.99</v>
      </c>
      <c r="BV69" s="391">
        <f t="shared" si="64"/>
        <v>24.684999999999999</v>
      </c>
      <c r="BW69" s="398">
        <f t="shared" si="64"/>
        <v>93.5</v>
      </c>
      <c r="BX69" s="428">
        <f t="shared" si="65"/>
        <v>14.700000000000006</v>
      </c>
      <c r="BY69" s="926" t="s">
        <v>56</v>
      </c>
      <c r="BZ69" s="927"/>
      <c r="CA69" s="440">
        <f t="shared" si="66"/>
        <v>6.09</v>
      </c>
      <c r="CB69" s="424">
        <f t="shared" si="98"/>
        <v>13</v>
      </c>
      <c r="CC69" s="398">
        <f t="shared" si="67"/>
        <v>308.83500000000004</v>
      </c>
      <c r="CD69" s="391">
        <f t="shared" si="67"/>
        <v>5.2949999999999999</v>
      </c>
      <c r="CE69" s="391">
        <f t="shared" si="67"/>
        <v>25.25</v>
      </c>
      <c r="CF69" s="398">
        <f t="shared" si="67"/>
        <v>95.164999999999992</v>
      </c>
      <c r="CG69" s="428">
        <f t="shared" si="68"/>
        <v>-3.2380952380952364</v>
      </c>
      <c r="CH69" s="440">
        <f t="shared" si="69"/>
        <v>3.5</v>
      </c>
      <c r="CI69" s="424">
        <f t="shared" si="99"/>
        <v>11</v>
      </c>
      <c r="CJ69" s="398">
        <f t="shared" si="70"/>
        <v>266.33499999999998</v>
      </c>
      <c r="CK69" s="391">
        <f t="shared" si="70"/>
        <v>3.1900000000000004</v>
      </c>
      <c r="CL69" s="391">
        <f t="shared" si="70"/>
        <v>26.33</v>
      </c>
      <c r="CM69" s="398">
        <f t="shared" si="70"/>
        <v>89.5</v>
      </c>
      <c r="CN69" s="428">
        <f t="shared" si="71"/>
        <v>16.727272727272727</v>
      </c>
      <c r="CO69" s="926" t="s">
        <v>56</v>
      </c>
      <c r="CP69" s="927"/>
      <c r="CQ69" s="440">
        <f t="shared" si="72"/>
        <v>3.8250000000000002</v>
      </c>
      <c r="CR69" s="424">
        <f t="shared" si="100"/>
        <v>16</v>
      </c>
      <c r="CS69" s="398">
        <f t="shared" si="73"/>
        <v>319</v>
      </c>
      <c r="CT69" s="391">
        <f t="shared" si="73"/>
        <v>4</v>
      </c>
      <c r="CU69" s="391">
        <f t="shared" si="73"/>
        <v>23.27</v>
      </c>
      <c r="CV69" s="398">
        <f t="shared" si="73"/>
        <v>91</v>
      </c>
      <c r="CW69" s="428">
        <f t="shared" si="74"/>
        <v>2.3076923076923062</v>
      </c>
      <c r="CX69" s="440">
        <f t="shared" si="75"/>
        <v>6.1150000000000002</v>
      </c>
      <c r="CY69" s="424">
        <f t="shared" si="101"/>
        <v>8</v>
      </c>
      <c r="CZ69" s="398">
        <f t="shared" si="76"/>
        <v>338.83</v>
      </c>
      <c r="DA69" s="391">
        <f t="shared" si="76"/>
        <v>3.645</v>
      </c>
      <c r="DB69" s="391">
        <f t="shared" si="76"/>
        <v>23.55</v>
      </c>
      <c r="DC69" s="398">
        <f t="shared" si="76"/>
        <v>104.5</v>
      </c>
      <c r="DD69" s="428">
        <f t="shared" si="77"/>
        <v>10.719999999999999</v>
      </c>
      <c r="DE69" s="926" t="s">
        <v>56</v>
      </c>
      <c r="DF69" s="927"/>
      <c r="DG69" s="440">
        <f t="shared" si="78"/>
        <v>5.87</v>
      </c>
      <c r="DH69" s="424">
        <f t="shared" si="79"/>
        <v>2</v>
      </c>
      <c r="DI69" s="398">
        <f t="shared" si="80"/>
        <v>349.91499999999996</v>
      </c>
      <c r="DJ69" s="391">
        <f t="shared" si="80"/>
        <v>5.86</v>
      </c>
      <c r="DK69" s="391">
        <f t="shared" si="80"/>
        <v>2.67</v>
      </c>
      <c r="DL69" s="428">
        <f t="shared" si="81"/>
        <v>16.799999999999997</v>
      </c>
      <c r="DM69" s="440">
        <f t="shared" si="82"/>
        <v>4.0999999999999996</v>
      </c>
      <c r="DN69" s="424">
        <f t="shared" si="102"/>
        <v>12</v>
      </c>
      <c r="DO69" s="398">
        <f t="shared" si="83"/>
        <v>167.33499999999998</v>
      </c>
      <c r="DP69" s="391">
        <f t="shared" si="83"/>
        <v>36.049999999999997</v>
      </c>
      <c r="DQ69" s="391">
        <f t="shared" si="83"/>
        <v>25.3</v>
      </c>
      <c r="DR69" s="398">
        <f t="shared" si="83"/>
        <v>94</v>
      </c>
      <c r="DS69" s="428">
        <f t="shared" si="84"/>
        <v>1.4545454545454557</v>
      </c>
      <c r="DT69" s="926" t="s">
        <v>56</v>
      </c>
      <c r="DU69" s="927"/>
      <c r="DV69" s="440">
        <f t="shared" si="105"/>
        <v>5.6549999999999994</v>
      </c>
      <c r="DW69" s="424">
        <f t="shared" si="103"/>
        <v>4</v>
      </c>
      <c r="DX69" s="398">
        <f t="shared" si="85"/>
        <v>326.83500000000004</v>
      </c>
      <c r="DY69" s="391">
        <f t="shared" si="85"/>
        <v>6.4849999999999994</v>
      </c>
      <c r="DZ69" s="391">
        <f t="shared" si="85"/>
        <v>25.450000000000003</v>
      </c>
      <c r="EA69" s="398">
        <f t="shared" si="85"/>
        <v>87.5</v>
      </c>
      <c r="EB69" s="428">
        <f t="shared" si="86"/>
        <v>15.727272727272721</v>
      </c>
      <c r="EC69" s="391">
        <f t="shared" si="87"/>
        <v>4.8918750000000006</v>
      </c>
      <c r="ED69" s="468">
        <f t="shared" si="104"/>
        <v>11</v>
      </c>
    </row>
    <row r="70" spans="1:134" ht="12" customHeight="1" x14ac:dyDescent="0.25">
      <c r="A70" s="924" t="s">
        <v>57</v>
      </c>
      <c r="B70" s="925"/>
      <c r="C70" s="440">
        <f t="shared" si="36"/>
        <v>5.66</v>
      </c>
      <c r="D70" s="424">
        <f t="shared" si="88"/>
        <v>9</v>
      </c>
      <c r="E70" s="398">
        <f t="shared" si="37"/>
        <v>268.83</v>
      </c>
      <c r="F70" s="391">
        <f t="shared" si="37"/>
        <v>4.41</v>
      </c>
      <c r="G70" s="391">
        <f t="shared" si="37"/>
        <v>19.369999999999997</v>
      </c>
      <c r="H70" s="428">
        <f t="shared" si="38"/>
        <v>15.36</v>
      </c>
      <c r="I70" s="440">
        <f t="shared" si="39"/>
        <v>4.6300000000000008</v>
      </c>
      <c r="J70" s="424">
        <f t="shared" si="89"/>
        <v>8</v>
      </c>
      <c r="K70" s="398">
        <f t="shared" si="40"/>
        <v>320.67</v>
      </c>
      <c r="L70" s="391">
        <f t="shared" si="40"/>
        <v>3.875</v>
      </c>
      <c r="M70" s="398">
        <f t="shared" si="40"/>
        <v>87</v>
      </c>
      <c r="N70" s="428">
        <f t="shared" si="41"/>
        <v>13.714285714285714</v>
      </c>
      <c r="O70" s="926" t="s">
        <v>57</v>
      </c>
      <c r="P70" s="927"/>
      <c r="Q70" s="440">
        <f t="shared" si="42"/>
        <v>4.71</v>
      </c>
      <c r="R70" s="424">
        <f t="shared" si="90"/>
        <v>6</v>
      </c>
      <c r="S70" s="398">
        <f t="shared" si="43"/>
        <v>255.33499999999998</v>
      </c>
      <c r="T70" s="391">
        <f t="shared" si="43"/>
        <v>5.65</v>
      </c>
      <c r="U70" s="391">
        <f t="shared" si="43"/>
        <v>24.935000000000002</v>
      </c>
      <c r="V70" s="398">
        <f t="shared" si="43"/>
        <v>98.335000000000008</v>
      </c>
      <c r="W70" s="428">
        <f t="shared" si="44"/>
        <v>10.181818181818176</v>
      </c>
      <c r="X70" s="440">
        <f t="shared" si="45"/>
        <v>3.6950000000000003</v>
      </c>
      <c r="Y70" s="424">
        <f t="shared" si="91"/>
        <v>16</v>
      </c>
      <c r="Z70" s="398">
        <f t="shared" si="46"/>
        <v>240.67000000000002</v>
      </c>
      <c r="AA70" s="391">
        <f t="shared" si="46"/>
        <v>3.4350000000000001</v>
      </c>
      <c r="AB70" s="391">
        <f t="shared" si="46"/>
        <v>24.015000000000001</v>
      </c>
      <c r="AC70" s="398">
        <f t="shared" si="46"/>
        <v>93.5</v>
      </c>
      <c r="AD70" s="428">
        <f t="shared" si="47"/>
        <v>9.7500000000000036</v>
      </c>
      <c r="AE70" s="926" t="s">
        <v>57</v>
      </c>
      <c r="AF70" s="927"/>
      <c r="AG70" s="440">
        <f t="shared" si="48"/>
        <v>5.5749999999999993</v>
      </c>
      <c r="AH70" s="424">
        <f t="shared" si="92"/>
        <v>3</v>
      </c>
      <c r="AI70" s="398">
        <f t="shared" si="49"/>
        <v>181.33499999999998</v>
      </c>
      <c r="AJ70" s="391">
        <f t="shared" si="49"/>
        <v>2.5950000000000002</v>
      </c>
      <c r="AK70" s="391">
        <f t="shared" si="49"/>
        <v>29.04</v>
      </c>
      <c r="AL70" s="428">
        <f t="shared" si="50"/>
        <v>-0.20000000000000168</v>
      </c>
      <c r="AM70" s="440">
        <f t="shared" si="51"/>
        <v>4.1100000000000003</v>
      </c>
      <c r="AN70" s="424">
        <f t="shared" si="93"/>
        <v>1</v>
      </c>
      <c r="AO70" s="398">
        <f t="shared" si="52"/>
        <v>137.33499999999998</v>
      </c>
      <c r="AP70" s="391">
        <f t="shared" si="52"/>
        <v>4.2850000000000001</v>
      </c>
      <c r="AQ70" s="391">
        <f t="shared" si="52"/>
        <v>23.299999999999997</v>
      </c>
      <c r="AR70" s="398">
        <f t="shared" si="52"/>
        <v>86</v>
      </c>
      <c r="AS70" s="391">
        <f t="shared" si="53"/>
        <v>2.1818181818181834</v>
      </c>
      <c r="AT70" s="926" t="s">
        <v>57</v>
      </c>
      <c r="AU70" s="927"/>
      <c r="AV70" s="440">
        <f t="shared" si="54"/>
        <v>4.8599999999999994</v>
      </c>
      <c r="AW70" s="424">
        <f t="shared" si="94"/>
        <v>1</v>
      </c>
      <c r="AX70" s="398">
        <f t="shared" si="55"/>
        <v>388.33500000000004</v>
      </c>
      <c r="AY70" s="391">
        <f t="shared" si="55"/>
        <v>3.73</v>
      </c>
      <c r="AZ70" s="391">
        <f t="shared" si="55"/>
        <v>92.81</v>
      </c>
      <c r="BA70" s="428">
        <f t="shared" si="56"/>
        <v>3.9999999999999956</v>
      </c>
      <c r="BB70" s="440">
        <f t="shared" si="57"/>
        <v>4.5299999999999994</v>
      </c>
      <c r="BC70" s="424">
        <f t="shared" si="95"/>
        <v>8</v>
      </c>
      <c r="BD70" s="398">
        <f t="shared" si="58"/>
        <v>264.60000000000002</v>
      </c>
      <c r="BE70" s="391">
        <f t="shared" si="58"/>
        <v>5.5250000000000004</v>
      </c>
      <c r="BF70" s="391">
        <f t="shared" si="58"/>
        <v>21.689999999999998</v>
      </c>
      <c r="BG70" s="398">
        <f t="shared" si="58"/>
        <v>99.164999999999992</v>
      </c>
      <c r="BH70" s="391">
        <f t="shared" si="59"/>
        <v>3.7999999999999989</v>
      </c>
      <c r="BI70" s="926" t="s">
        <v>57</v>
      </c>
      <c r="BJ70" s="927"/>
      <c r="BK70" s="440">
        <f t="shared" si="60"/>
        <v>7.3</v>
      </c>
      <c r="BL70" s="424">
        <f t="shared" si="96"/>
        <v>5</v>
      </c>
      <c r="BM70" s="398">
        <f t="shared" si="61"/>
        <v>239.33</v>
      </c>
      <c r="BN70" s="391">
        <f t="shared" si="61"/>
        <v>5.1899999999999995</v>
      </c>
      <c r="BO70" s="391">
        <f t="shared" si="61"/>
        <v>30.204999999999998</v>
      </c>
      <c r="BP70" s="398">
        <f t="shared" si="61"/>
        <v>94.83</v>
      </c>
      <c r="BQ70" s="428">
        <f t="shared" si="62"/>
        <v>14.909090909090898</v>
      </c>
      <c r="BR70" s="440">
        <f t="shared" si="63"/>
        <v>7.2549999999999999</v>
      </c>
      <c r="BS70" s="424">
        <f t="shared" si="97"/>
        <v>6</v>
      </c>
      <c r="BT70" s="398">
        <f t="shared" si="64"/>
        <v>327.33500000000004</v>
      </c>
      <c r="BU70" s="391">
        <f t="shared" si="64"/>
        <v>3.7650000000000001</v>
      </c>
      <c r="BV70" s="391">
        <f t="shared" si="64"/>
        <v>28.535</v>
      </c>
      <c r="BW70" s="398">
        <f t="shared" si="64"/>
        <v>99.33</v>
      </c>
      <c r="BX70" s="428">
        <f t="shared" si="65"/>
        <v>12.699999999999996</v>
      </c>
      <c r="BY70" s="926" t="s">
        <v>57</v>
      </c>
      <c r="BZ70" s="927"/>
      <c r="CA70" s="440">
        <f t="shared" si="66"/>
        <v>6.1</v>
      </c>
      <c r="CB70" s="424">
        <f t="shared" si="98"/>
        <v>12</v>
      </c>
      <c r="CC70" s="398">
        <f t="shared" si="67"/>
        <v>310</v>
      </c>
      <c r="CD70" s="391">
        <f t="shared" si="67"/>
        <v>4.6950000000000003</v>
      </c>
      <c r="CE70" s="391">
        <f t="shared" si="67"/>
        <v>22.34</v>
      </c>
      <c r="CF70" s="398">
        <f t="shared" si="67"/>
        <v>100.33</v>
      </c>
      <c r="CG70" s="428">
        <f t="shared" si="68"/>
        <v>17.523809523809522</v>
      </c>
      <c r="CH70" s="440">
        <f t="shared" si="69"/>
        <v>3.3</v>
      </c>
      <c r="CI70" s="424">
        <f t="shared" si="99"/>
        <v>14</v>
      </c>
      <c r="CJ70" s="398">
        <f t="shared" si="70"/>
        <v>259</v>
      </c>
      <c r="CK70" s="391">
        <f t="shared" si="70"/>
        <v>3.52</v>
      </c>
      <c r="CL70" s="391">
        <f t="shared" si="70"/>
        <v>26.29</v>
      </c>
      <c r="CM70" s="398">
        <f t="shared" si="70"/>
        <v>112.66499999999999</v>
      </c>
      <c r="CN70" s="428">
        <f t="shared" si="71"/>
        <v>19.636363636363633</v>
      </c>
      <c r="CO70" s="926" t="s">
        <v>57</v>
      </c>
      <c r="CP70" s="927"/>
      <c r="CQ70" s="440">
        <f t="shared" si="72"/>
        <v>4.4450000000000003</v>
      </c>
      <c r="CR70" s="424">
        <f t="shared" si="100"/>
        <v>5</v>
      </c>
      <c r="CS70" s="398">
        <f t="shared" si="73"/>
        <v>320.17</v>
      </c>
      <c r="CT70" s="391">
        <f t="shared" si="73"/>
        <v>4.4849999999999994</v>
      </c>
      <c r="CU70" s="391">
        <f t="shared" si="73"/>
        <v>30.770000000000003</v>
      </c>
      <c r="CV70" s="398">
        <f t="shared" si="73"/>
        <v>88.835000000000008</v>
      </c>
      <c r="CW70" s="428">
        <f t="shared" si="74"/>
        <v>21.07692307692308</v>
      </c>
      <c r="CX70" s="440">
        <f t="shared" si="75"/>
        <v>5.79</v>
      </c>
      <c r="CY70" s="424">
        <f t="shared" si="101"/>
        <v>13</v>
      </c>
      <c r="CZ70" s="398">
        <f t="shared" si="76"/>
        <v>318.33500000000004</v>
      </c>
      <c r="DA70" s="391">
        <f t="shared" si="76"/>
        <v>4.4499999999999993</v>
      </c>
      <c r="DB70" s="391">
        <f t="shared" si="76"/>
        <v>26.715</v>
      </c>
      <c r="DC70" s="398">
        <f t="shared" si="76"/>
        <v>112.33500000000001</v>
      </c>
      <c r="DD70" s="428">
        <f t="shared" si="77"/>
        <v>8</v>
      </c>
      <c r="DE70" s="926" t="s">
        <v>57</v>
      </c>
      <c r="DF70" s="927"/>
      <c r="DG70" s="440">
        <f t="shared" si="78"/>
        <v>5.4399999999999995</v>
      </c>
      <c r="DH70" s="424">
        <f t="shared" si="79"/>
        <v>16</v>
      </c>
      <c r="DI70" s="398">
        <f t="shared" si="80"/>
        <v>238.37</v>
      </c>
      <c r="DJ70" s="391">
        <f t="shared" si="80"/>
        <v>3.4050000000000002</v>
      </c>
      <c r="DK70" s="391">
        <f t="shared" si="80"/>
        <v>2.335</v>
      </c>
      <c r="DL70" s="428">
        <f t="shared" si="81"/>
        <v>17</v>
      </c>
      <c r="DM70" s="440">
        <f t="shared" si="82"/>
        <v>4.0350000000000001</v>
      </c>
      <c r="DN70" s="424">
        <f t="shared" si="102"/>
        <v>14</v>
      </c>
      <c r="DO70" s="398">
        <f t="shared" si="83"/>
        <v>185.83499999999998</v>
      </c>
      <c r="DP70" s="391">
        <f t="shared" si="83"/>
        <v>34.5</v>
      </c>
      <c r="DQ70" s="391">
        <f t="shared" si="83"/>
        <v>31.25</v>
      </c>
      <c r="DR70" s="398">
        <f t="shared" si="83"/>
        <v>103</v>
      </c>
      <c r="DS70" s="428">
        <f t="shared" si="84"/>
        <v>0.27272727272727504</v>
      </c>
      <c r="DT70" s="926" t="s">
        <v>57</v>
      </c>
      <c r="DU70" s="927"/>
      <c r="DV70" s="440">
        <f t="shared" si="105"/>
        <v>4.8650000000000002</v>
      </c>
      <c r="DW70" s="424">
        <f t="shared" si="103"/>
        <v>9</v>
      </c>
      <c r="DX70" s="398">
        <f t="shared" si="85"/>
        <v>338.5</v>
      </c>
      <c r="DY70" s="391">
        <f t="shared" si="85"/>
        <v>5.98</v>
      </c>
      <c r="DZ70" s="391">
        <f t="shared" si="85"/>
        <v>28.299999999999997</v>
      </c>
      <c r="EA70" s="398">
        <f t="shared" si="85"/>
        <v>89.5</v>
      </c>
      <c r="EB70" s="428">
        <f t="shared" si="86"/>
        <v>19.181818181818183</v>
      </c>
      <c r="EC70" s="391">
        <f t="shared" si="87"/>
        <v>5.0896874999999993</v>
      </c>
      <c r="ED70" s="468">
        <f t="shared" si="104"/>
        <v>8</v>
      </c>
    </row>
    <row r="71" spans="1:134" ht="12" customHeight="1" x14ac:dyDescent="0.25">
      <c r="A71" s="924" t="s">
        <v>58</v>
      </c>
      <c r="B71" s="925"/>
      <c r="C71" s="440">
        <f t="shared" si="36"/>
        <v>6.1</v>
      </c>
      <c r="D71" s="424">
        <f t="shared" si="88"/>
        <v>4</v>
      </c>
      <c r="E71" s="398">
        <f t="shared" si="37"/>
        <v>287.16499999999996</v>
      </c>
      <c r="F71" s="391">
        <f t="shared" si="37"/>
        <v>5.7650000000000006</v>
      </c>
      <c r="G71" s="391">
        <f t="shared" si="37"/>
        <v>20.164999999999999</v>
      </c>
      <c r="H71" s="428">
        <f t="shared" si="38"/>
        <v>3.6799999999999997</v>
      </c>
      <c r="I71" s="440">
        <f t="shared" si="39"/>
        <v>4.7449999999999992</v>
      </c>
      <c r="J71" s="424">
        <f t="shared" si="89"/>
        <v>5</v>
      </c>
      <c r="K71" s="398">
        <f t="shared" si="40"/>
        <v>253.33500000000001</v>
      </c>
      <c r="L71" s="391">
        <f t="shared" si="40"/>
        <v>3.6749999999999998</v>
      </c>
      <c r="M71" s="398">
        <f t="shared" si="40"/>
        <v>87</v>
      </c>
      <c r="N71" s="428">
        <f t="shared" si="41"/>
        <v>19.571428571428573</v>
      </c>
      <c r="O71" s="926" t="s">
        <v>58</v>
      </c>
      <c r="P71" s="927"/>
      <c r="Q71" s="440">
        <f t="shared" si="42"/>
        <v>3.8</v>
      </c>
      <c r="R71" s="424">
        <f t="shared" si="90"/>
        <v>17</v>
      </c>
      <c r="S71" s="398">
        <f t="shared" si="43"/>
        <v>228.16500000000002</v>
      </c>
      <c r="T71" s="391">
        <f t="shared" si="43"/>
        <v>3.2149999999999999</v>
      </c>
      <c r="U71" s="391">
        <f t="shared" si="43"/>
        <v>21.535</v>
      </c>
      <c r="V71" s="398">
        <f t="shared" si="43"/>
        <v>101.16499999999999</v>
      </c>
      <c r="W71" s="428">
        <f t="shared" si="44"/>
        <v>9.9999999999999964</v>
      </c>
      <c r="X71" s="440">
        <f t="shared" si="45"/>
        <v>3.8849999999999998</v>
      </c>
      <c r="Y71" s="424">
        <f t="shared" si="91"/>
        <v>14</v>
      </c>
      <c r="Z71" s="398">
        <f t="shared" si="46"/>
        <v>231.67</v>
      </c>
      <c r="AA71" s="391">
        <f t="shared" si="46"/>
        <v>3.8499999999999996</v>
      </c>
      <c r="AB71" s="391">
        <f t="shared" si="46"/>
        <v>24.085000000000001</v>
      </c>
      <c r="AC71" s="398">
        <f t="shared" si="46"/>
        <v>89</v>
      </c>
      <c r="AD71" s="428">
        <f t="shared" si="47"/>
        <v>11.583333333333334</v>
      </c>
      <c r="AE71" s="926" t="s">
        <v>58</v>
      </c>
      <c r="AF71" s="927"/>
      <c r="AG71" s="440">
        <f t="shared" si="48"/>
        <v>5.23</v>
      </c>
      <c r="AH71" s="424">
        <f t="shared" si="92"/>
        <v>7</v>
      </c>
      <c r="AI71" s="398">
        <f t="shared" si="49"/>
        <v>174.67</v>
      </c>
      <c r="AJ71" s="391">
        <f t="shared" si="49"/>
        <v>3.835</v>
      </c>
      <c r="AK71" s="391">
        <f t="shared" si="49"/>
        <v>18.170000000000002</v>
      </c>
      <c r="AL71" s="428">
        <f t="shared" si="50"/>
        <v>4.9333333333333282</v>
      </c>
      <c r="AM71" s="440">
        <f t="shared" si="51"/>
        <v>3.81</v>
      </c>
      <c r="AN71" s="424">
        <f t="shared" si="93"/>
        <v>2</v>
      </c>
      <c r="AO71" s="398">
        <f t="shared" si="52"/>
        <v>143.16999999999999</v>
      </c>
      <c r="AP71" s="391">
        <f t="shared" si="52"/>
        <v>4.2650000000000006</v>
      </c>
      <c r="AQ71" s="391">
        <f t="shared" si="52"/>
        <v>22.85</v>
      </c>
      <c r="AR71" s="398">
        <f t="shared" si="52"/>
        <v>80.335000000000008</v>
      </c>
      <c r="AS71" s="391">
        <f t="shared" si="53"/>
        <v>2.5454545454545476</v>
      </c>
      <c r="AT71" s="926" t="s">
        <v>58</v>
      </c>
      <c r="AU71" s="927"/>
      <c r="AV71" s="440">
        <f t="shared" si="54"/>
        <v>4.1950000000000003</v>
      </c>
      <c r="AW71" s="424">
        <f t="shared" si="94"/>
        <v>12</v>
      </c>
      <c r="AX71" s="398">
        <f t="shared" si="55"/>
        <v>361.94</v>
      </c>
      <c r="AY71" s="391">
        <f t="shared" si="55"/>
        <v>3.49</v>
      </c>
      <c r="AZ71" s="391">
        <f t="shared" si="55"/>
        <v>96.605000000000004</v>
      </c>
      <c r="BA71" s="428">
        <f t="shared" si="56"/>
        <v>4.9166666666666687</v>
      </c>
      <c r="BB71" s="440">
        <f t="shared" si="57"/>
        <v>5.0449999999999999</v>
      </c>
      <c r="BC71" s="424">
        <f t="shared" si="95"/>
        <v>5</v>
      </c>
      <c r="BD71" s="398">
        <f t="shared" si="58"/>
        <v>270.5</v>
      </c>
      <c r="BE71" s="391">
        <f t="shared" si="58"/>
        <v>6.1099999999999994</v>
      </c>
      <c r="BF71" s="391">
        <f t="shared" si="58"/>
        <v>22.27</v>
      </c>
      <c r="BG71" s="398">
        <f t="shared" si="58"/>
        <v>97.664999999999992</v>
      </c>
      <c r="BH71" s="391">
        <f t="shared" si="59"/>
        <v>6.2999999999999989</v>
      </c>
      <c r="BI71" s="926" t="s">
        <v>58</v>
      </c>
      <c r="BJ71" s="927"/>
      <c r="BK71" s="440">
        <f t="shared" si="60"/>
        <v>7.28</v>
      </c>
      <c r="BL71" s="424">
        <f t="shared" si="96"/>
        <v>6</v>
      </c>
      <c r="BM71" s="398">
        <f t="shared" si="61"/>
        <v>256.16500000000002</v>
      </c>
      <c r="BN71" s="391">
        <f t="shared" si="61"/>
        <v>5.01</v>
      </c>
      <c r="BO71" s="391">
        <f t="shared" si="61"/>
        <v>22.03</v>
      </c>
      <c r="BP71" s="398">
        <f t="shared" si="61"/>
        <v>98.664999999999992</v>
      </c>
      <c r="BQ71" s="428">
        <f t="shared" si="62"/>
        <v>6.181818181818179</v>
      </c>
      <c r="BR71" s="440">
        <f t="shared" si="63"/>
        <v>7.3550000000000004</v>
      </c>
      <c r="BS71" s="424">
        <f t="shared" si="97"/>
        <v>4</v>
      </c>
      <c r="BT71" s="398">
        <f t="shared" si="64"/>
        <v>330.08500000000004</v>
      </c>
      <c r="BU71" s="391">
        <f t="shared" si="64"/>
        <v>5.3250000000000002</v>
      </c>
      <c r="BV71" s="391">
        <f t="shared" si="64"/>
        <v>21.05</v>
      </c>
      <c r="BW71" s="398">
        <f t="shared" si="64"/>
        <v>98.335000000000008</v>
      </c>
      <c r="BX71" s="428">
        <f t="shared" si="65"/>
        <v>17.300000000000004</v>
      </c>
      <c r="BY71" s="926" t="s">
        <v>58</v>
      </c>
      <c r="BZ71" s="927"/>
      <c r="CA71" s="440">
        <f t="shared" si="66"/>
        <v>6.9</v>
      </c>
      <c r="CB71" s="424">
        <f t="shared" si="98"/>
        <v>5</v>
      </c>
      <c r="CC71" s="398">
        <f t="shared" si="67"/>
        <v>260.5</v>
      </c>
      <c r="CD71" s="391">
        <f t="shared" si="67"/>
        <v>6.6150000000000002</v>
      </c>
      <c r="CE71" s="391">
        <f t="shared" si="67"/>
        <v>21.134999999999998</v>
      </c>
      <c r="CF71" s="398">
        <f t="shared" si="67"/>
        <v>101</v>
      </c>
      <c r="CG71" s="428">
        <f t="shared" si="68"/>
        <v>6.2857142857142865</v>
      </c>
      <c r="CH71" s="440">
        <f t="shared" si="69"/>
        <v>3.415</v>
      </c>
      <c r="CI71" s="424">
        <f t="shared" si="99"/>
        <v>13</v>
      </c>
      <c r="CJ71" s="398">
        <f t="shared" si="70"/>
        <v>255.5</v>
      </c>
      <c r="CK71" s="391">
        <f t="shared" si="70"/>
        <v>2.9350000000000001</v>
      </c>
      <c r="CL71" s="391">
        <f t="shared" si="70"/>
        <v>26.405000000000001</v>
      </c>
      <c r="CM71" s="398">
        <f t="shared" si="70"/>
        <v>108.17</v>
      </c>
      <c r="CN71" s="428">
        <f t="shared" si="71"/>
        <v>17.363636363636367</v>
      </c>
      <c r="CO71" s="926" t="s">
        <v>58</v>
      </c>
      <c r="CP71" s="927"/>
      <c r="CQ71" s="440">
        <f t="shared" si="72"/>
        <v>4.585</v>
      </c>
      <c r="CR71" s="424">
        <f t="shared" si="100"/>
        <v>2</v>
      </c>
      <c r="CS71" s="398">
        <f t="shared" si="73"/>
        <v>317.16499999999996</v>
      </c>
      <c r="CT71" s="391">
        <f t="shared" si="73"/>
        <v>7.5600000000000005</v>
      </c>
      <c r="CU71" s="391">
        <f t="shared" si="73"/>
        <v>21.42</v>
      </c>
      <c r="CV71" s="398">
        <f t="shared" si="73"/>
        <v>90.17</v>
      </c>
      <c r="CW71" s="428">
        <f t="shared" si="74"/>
        <v>19.230769230769234</v>
      </c>
      <c r="CX71" s="440">
        <f t="shared" si="75"/>
        <v>5.835</v>
      </c>
      <c r="CY71" s="424">
        <f t="shared" si="101"/>
        <v>11</v>
      </c>
      <c r="CZ71" s="398">
        <f t="shared" si="76"/>
        <v>287.66499999999996</v>
      </c>
      <c r="DA71" s="391">
        <f t="shared" si="76"/>
        <v>4.665</v>
      </c>
      <c r="DB71" s="391">
        <f t="shared" si="76"/>
        <v>19.149999999999999</v>
      </c>
      <c r="DC71" s="398">
        <f t="shared" si="76"/>
        <v>110.66499999999999</v>
      </c>
      <c r="DD71" s="428">
        <f t="shared" si="77"/>
        <v>5.9199999999999875</v>
      </c>
      <c r="DE71" s="926" t="s">
        <v>58</v>
      </c>
      <c r="DF71" s="927"/>
      <c r="DG71" s="440">
        <f t="shared" si="78"/>
        <v>5.7450000000000001</v>
      </c>
      <c r="DH71" s="424">
        <f t="shared" si="79"/>
        <v>5</v>
      </c>
      <c r="DI71" s="398">
        <f t="shared" si="80"/>
        <v>337.495</v>
      </c>
      <c r="DJ71" s="391">
        <f t="shared" si="80"/>
        <v>6.51</v>
      </c>
      <c r="DK71" s="391">
        <f t="shared" si="80"/>
        <v>2.11</v>
      </c>
      <c r="DL71" s="428">
        <f t="shared" si="81"/>
        <v>16.899999999999995</v>
      </c>
      <c r="DM71" s="440">
        <f t="shared" si="82"/>
        <v>4.87</v>
      </c>
      <c r="DN71" s="424">
        <f t="shared" si="102"/>
        <v>4</v>
      </c>
      <c r="DO71" s="398">
        <f t="shared" si="83"/>
        <v>158.33499999999998</v>
      </c>
      <c r="DP71" s="391">
        <f t="shared" si="83"/>
        <v>47.1</v>
      </c>
      <c r="DQ71" s="391">
        <f t="shared" si="83"/>
        <v>20.354999999999997</v>
      </c>
      <c r="DR71" s="398">
        <f t="shared" si="83"/>
        <v>108</v>
      </c>
      <c r="DS71" s="428">
        <f t="shared" si="84"/>
        <v>-2.3636363636363615</v>
      </c>
      <c r="DT71" s="926" t="s">
        <v>58</v>
      </c>
      <c r="DU71" s="927"/>
      <c r="DV71" s="440">
        <f t="shared" si="105"/>
        <v>6.1</v>
      </c>
      <c r="DW71" s="424">
        <f t="shared" si="103"/>
        <v>3</v>
      </c>
      <c r="DX71" s="398">
        <f t="shared" si="85"/>
        <v>321</v>
      </c>
      <c r="DY71" s="391">
        <f t="shared" si="85"/>
        <v>7.43</v>
      </c>
      <c r="DZ71" s="391">
        <f t="shared" si="85"/>
        <v>19.064999999999998</v>
      </c>
      <c r="EA71" s="398">
        <f t="shared" si="85"/>
        <v>81.83</v>
      </c>
      <c r="EB71" s="428">
        <f t="shared" si="86"/>
        <v>-11.999999999999995</v>
      </c>
      <c r="EC71" s="391">
        <f t="shared" si="87"/>
        <v>5.1746875000000001</v>
      </c>
      <c r="ED71" s="468">
        <f t="shared" si="104"/>
        <v>3</v>
      </c>
    </row>
    <row r="72" spans="1:134" ht="12" customHeight="1" x14ac:dyDescent="0.25">
      <c r="A72" s="924" t="s">
        <v>59</v>
      </c>
      <c r="B72" s="925"/>
      <c r="C72" s="440">
        <f t="shared" si="36"/>
        <v>5.8049999999999997</v>
      </c>
      <c r="D72" s="424">
        <f t="shared" si="88"/>
        <v>8</v>
      </c>
      <c r="E72" s="398">
        <f t="shared" si="37"/>
        <v>274</v>
      </c>
      <c r="F72" s="391">
        <f t="shared" si="37"/>
        <v>5.5250000000000004</v>
      </c>
      <c r="G72" s="391">
        <f t="shared" si="37"/>
        <v>20.215</v>
      </c>
      <c r="H72" s="428">
        <f t="shared" si="38"/>
        <v>12.240000000000002</v>
      </c>
      <c r="I72" s="440">
        <f t="shared" si="39"/>
        <v>4.54</v>
      </c>
      <c r="J72" s="424">
        <f t="shared" si="89"/>
        <v>9</v>
      </c>
      <c r="K72" s="398">
        <f t="shared" si="40"/>
        <v>348.33500000000004</v>
      </c>
      <c r="L72" s="391">
        <f t="shared" si="40"/>
        <v>3.6950000000000003</v>
      </c>
      <c r="M72" s="398">
        <f t="shared" si="40"/>
        <v>90</v>
      </c>
      <c r="N72" s="428">
        <f t="shared" si="41"/>
        <v>14.000000000000005</v>
      </c>
      <c r="O72" s="926" t="s">
        <v>59</v>
      </c>
      <c r="P72" s="927"/>
      <c r="Q72" s="440">
        <f t="shared" si="42"/>
        <v>4.5449999999999999</v>
      </c>
      <c r="R72" s="424">
        <f t="shared" si="90"/>
        <v>8</v>
      </c>
      <c r="S72" s="398">
        <f t="shared" si="43"/>
        <v>252</v>
      </c>
      <c r="T72" s="391">
        <f t="shared" si="43"/>
        <v>5.2149999999999999</v>
      </c>
      <c r="U72" s="391">
        <f t="shared" si="43"/>
        <v>24.6</v>
      </c>
      <c r="V72" s="398">
        <f t="shared" si="43"/>
        <v>105</v>
      </c>
      <c r="W72" s="428">
        <f t="shared" si="44"/>
        <v>9.7272727272727302</v>
      </c>
      <c r="X72" s="440">
        <f t="shared" si="45"/>
        <v>4.4550000000000001</v>
      </c>
      <c r="Y72" s="424">
        <f t="shared" si="91"/>
        <v>2</v>
      </c>
      <c r="Z72" s="398">
        <f t="shared" si="46"/>
        <v>231.66500000000002</v>
      </c>
      <c r="AA72" s="391">
        <f t="shared" si="46"/>
        <v>4.415</v>
      </c>
      <c r="AB72" s="391">
        <f t="shared" si="46"/>
        <v>25.465</v>
      </c>
      <c r="AC72" s="398">
        <f t="shared" si="46"/>
        <v>86</v>
      </c>
      <c r="AD72" s="428">
        <f t="shared" si="47"/>
        <v>12.583333333333332</v>
      </c>
      <c r="AE72" s="926" t="s">
        <v>59</v>
      </c>
      <c r="AF72" s="927"/>
      <c r="AG72" s="440">
        <f t="shared" si="48"/>
        <v>5.2949999999999999</v>
      </c>
      <c r="AH72" s="424">
        <f t="shared" si="92"/>
        <v>6</v>
      </c>
      <c r="AI72" s="398">
        <f t="shared" si="49"/>
        <v>173.16500000000002</v>
      </c>
      <c r="AJ72" s="391">
        <f t="shared" si="49"/>
        <v>3.23</v>
      </c>
      <c r="AK72" s="391">
        <f t="shared" si="49"/>
        <v>21.164999999999999</v>
      </c>
      <c r="AL72" s="428">
        <f t="shared" si="50"/>
        <v>-5.400000000000003</v>
      </c>
      <c r="AM72" s="440">
        <f t="shared" si="51"/>
        <v>3.79</v>
      </c>
      <c r="AN72" s="424">
        <f t="shared" si="93"/>
        <v>3</v>
      </c>
      <c r="AO72" s="398">
        <f t="shared" si="52"/>
        <v>134.66500000000002</v>
      </c>
      <c r="AP72" s="391">
        <f t="shared" si="52"/>
        <v>3.9799999999999995</v>
      </c>
      <c r="AQ72" s="391">
        <f t="shared" si="52"/>
        <v>23.4</v>
      </c>
      <c r="AR72" s="398">
        <f t="shared" si="52"/>
        <v>79</v>
      </c>
      <c r="AS72" s="391">
        <f t="shared" si="53"/>
        <v>5.4545454545454515</v>
      </c>
      <c r="AT72" s="926" t="s">
        <v>59</v>
      </c>
      <c r="AU72" s="927"/>
      <c r="AV72" s="440">
        <f t="shared" si="54"/>
        <v>4.8049999999999997</v>
      </c>
      <c r="AW72" s="424">
        <f t="shared" si="94"/>
        <v>2</v>
      </c>
      <c r="AX72" s="398">
        <f t="shared" si="55"/>
        <v>378.685</v>
      </c>
      <c r="AY72" s="391">
        <f t="shared" si="55"/>
        <v>3.6850000000000001</v>
      </c>
      <c r="AZ72" s="391">
        <f t="shared" si="55"/>
        <v>93.955000000000013</v>
      </c>
      <c r="BA72" s="428">
        <f t="shared" si="56"/>
        <v>4.4166666666666687</v>
      </c>
      <c r="BB72" s="440">
        <f t="shared" si="57"/>
        <v>4.335</v>
      </c>
      <c r="BC72" s="424">
        <f t="shared" si="95"/>
        <v>10</v>
      </c>
      <c r="BD72" s="398">
        <f t="shared" si="58"/>
        <v>258.63499999999999</v>
      </c>
      <c r="BE72" s="391">
        <f t="shared" si="58"/>
        <v>5.16</v>
      </c>
      <c r="BF72" s="391">
        <f t="shared" si="58"/>
        <v>21.270000000000003</v>
      </c>
      <c r="BG72" s="398">
        <f t="shared" si="58"/>
        <v>97</v>
      </c>
      <c r="BH72" s="391">
        <f t="shared" si="59"/>
        <v>3.6999999999999922</v>
      </c>
      <c r="BI72" s="926" t="s">
        <v>59</v>
      </c>
      <c r="BJ72" s="927"/>
      <c r="BK72" s="440">
        <f t="shared" si="60"/>
        <v>7.0750000000000002</v>
      </c>
      <c r="BL72" s="424">
        <f t="shared" si="96"/>
        <v>8</v>
      </c>
      <c r="BM72" s="398">
        <f t="shared" si="61"/>
        <v>265.83500000000004</v>
      </c>
      <c r="BN72" s="391">
        <f t="shared" si="61"/>
        <v>4.57</v>
      </c>
      <c r="BO72" s="391">
        <f t="shared" si="61"/>
        <v>22.055</v>
      </c>
      <c r="BP72" s="398">
        <f t="shared" si="61"/>
        <v>103.5</v>
      </c>
      <c r="BQ72" s="428">
        <f t="shared" si="62"/>
        <v>15.909090909090908</v>
      </c>
      <c r="BR72" s="440">
        <f t="shared" si="63"/>
        <v>7.0549999999999997</v>
      </c>
      <c r="BS72" s="424">
        <f t="shared" si="97"/>
        <v>9</v>
      </c>
      <c r="BT72" s="398">
        <f t="shared" si="64"/>
        <v>334.91499999999996</v>
      </c>
      <c r="BU72" s="391">
        <f t="shared" si="64"/>
        <v>4.6449999999999996</v>
      </c>
      <c r="BV72" s="391">
        <f t="shared" si="64"/>
        <v>22.284999999999997</v>
      </c>
      <c r="BW72" s="398">
        <f t="shared" si="64"/>
        <v>98.164999999999992</v>
      </c>
      <c r="BX72" s="428">
        <f t="shared" si="65"/>
        <v>7.9</v>
      </c>
      <c r="BY72" s="926" t="s">
        <v>59</v>
      </c>
      <c r="BZ72" s="927"/>
      <c r="CA72" s="440">
        <f t="shared" si="66"/>
        <v>7.25</v>
      </c>
      <c r="CB72" s="424">
        <f t="shared" si="98"/>
        <v>1</v>
      </c>
      <c r="CC72" s="398">
        <f t="shared" si="67"/>
        <v>302</v>
      </c>
      <c r="CD72" s="391">
        <f t="shared" si="67"/>
        <v>5.83</v>
      </c>
      <c r="CE72" s="391">
        <f t="shared" si="67"/>
        <v>21.055</v>
      </c>
      <c r="CF72" s="398">
        <f t="shared" si="67"/>
        <v>99.164999999999992</v>
      </c>
      <c r="CG72" s="428">
        <f t="shared" si="68"/>
        <v>-0.38095238095237283</v>
      </c>
      <c r="CH72" s="440">
        <f t="shared" si="69"/>
        <v>3.66</v>
      </c>
      <c r="CI72" s="424">
        <f t="shared" si="99"/>
        <v>8</v>
      </c>
      <c r="CJ72" s="398">
        <f t="shared" si="70"/>
        <v>270.67</v>
      </c>
      <c r="CK72" s="391">
        <f t="shared" si="70"/>
        <v>3.1550000000000002</v>
      </c>
      <c r="CL72" s="391">
        <f t="shared" si="70"/>
        <v>26.32</v>
      </c>
      <c r="CM72" s="398">
        <f t="shared" si="70"/>
        <v>114.17</v>
      </c>
      <c r="CN72" s="428">
        <f t="shared" si="71"/>
        <v>13.272727272727268</v>
      </c>
      <c r="CO72" s="926" t="s">
        <v>59</v>
      </c>
      <c r="CP72" s="927"/>
      <c r="CQ72" s="440">
        <f t="shared" si="72"/>
        <v>4.3849999999999998</v>
      </c>
      <c r="CR72" s="424">
        <f t="shared" si="100"/>
        <v>7</v>
      </c>
      <c r="CS72" s="398">
        <f t="shared" si="73"/>
        <v>342.16499999999996</v>
      </c>
      <c r="CT72" s="391">
        <f t="shared" si="73"/>
        <v>6.0950000000000006</v>
      </c>
      <c r="CU72" s="391">
        <f t="shared" si="73"/>
        <v>18.45</v>
      </c>
      <c r="CV72" s="398">
        <f t="shared" si="73"/>
        <v>90.5</v>
      </c>
      <c r="CW72" s="428">
        <f t="shared" si="74"/>
        <v>16.153846153846157</v>
      </c>
      <c r="CX72" s="440">
        <f t="shared" si="75"/>
        <v>5.6549999999999994</v>
      </c>
      <c r="CY72" s="424">
        <f t="shared" si="101"/>
        <v>15</v>
      </c>
      <c r="CZ72" s="398">
        <f t="shared" si="76"/>
        <v>348</v>
      </c>
      <c r="DA72" s="391">
        <f t="shared" si="76"/>
        <v>4.4849999999999994</v>
      </c>
      <c r="DB72" s="391">
        <f t="shared" si="76"/>
        <v>19.234999999999999</v>
      </c>
      <c r="DC72" s="398">
        <f t="shared" si="76"/>
        <v>110.83</v>
      </c>
      <c r="DD72" s="428">
        <f t="shared" si="77"/>
        <v>-2.0799999999999983</v>
      </c>
      <c r="DE72" s="926" t="s">
        <v>59</v>
      </c>
      <c r="DF72" s="927"/>
      <c r="DG72" s="440">
        <f t="shared" si="78"/>
        <v>5.98</v>
      </c>
      <c r="DH72" s="424">
        <f t="shared" si="79"/>
        <v>1</v>
      </c>
      <c r="DI72" s="398">
        <f t="shared" si="80"/>
        <v>392.55500000000001</v>
      </c>
      <c r="DJ72" s="391">
        <f t="shared" si="80"/>
        <v>6.7200000000000006</v>
      </c>
      <c r="DK72" s="391">
        <f t="shared" si="80"/>
        <v>2.125</v>
      </c>
      <c r="DL72" s="428">
        <f t="shared" si="81"/>
        <v>15.799999999999992</v>
      </c>
      <c r="DM72" s="440">
        <f t="shared" si="82"/>
        <v>5.2799999999999994</v>
      </c>
      <c r="DN72" s="424">
        <f t="shared" si="102"/>
        <v>1</v>
      </c>
      <c r="DO72" s="398">
        <f t="shared" si="83"/>
        <v>189.5</v>
      </c>
      <c r="DP72" s="391">
        <f t="shared" si="83"/>
        <v>38.43</v>
      </c>
      <c r="DQ72" s="391">
        <f t="shared" si="83"/>
        <v>20.495000000000001</v>
      </c>
      <c r="DR72" s="398">
        <f t="shared" si="83"/>
        <v>110.67</v>
      </c>
      <c r="DS72" s="428">
        <f t="shared" si="84"/>
        <v>1.8181818181818197</v>
      </c>
      <c r="DT72" s="926" t="s">
        <v>59</v>
      </c>
      <c r="DU72" s="927"/>
      <c r="DV72" s="440">
        <f t="shared" si="105"/>
        <v>7.29</v>
      </c>
      <c r="DW72" s="424">
        <f t="shared" si="103"/>
        <v>2</v>
      </c>
      <c r="DX72" s="398">
        <f t="shared" si="85"/>
        <v>341.16499999999996</v>
      </c>
      <c r="DY72" s="391">
        <f t="shared" si="85"/>
        <v>5.45</v>
      </c>
      <c r="DZ72" s="391">
        <f t="shared" si="85"/>
        <v>15.02</v>
      </c>
      <c r="EA72" s="398">
        <f t="shared" si="85"/>
        <v>85.835000000000008</v>
      </c>
      <c r="EB72" s="428">
        <f t="shared" si="86"/>
        <v>20.181818181818187</v>
      </c>
      <c r="EC72" s="391">
        <f t="shared" si="87"/>
        <v>5.2443750000000007</v>
      </c>
      <c r="ED72" s="468">
        <f t="shared" si="104"/>
        <v>2</v>
      </c>
    </row>
    <row r="73" spans="1:134" ht="12" customHeight="1" x14ac:dyDescent="0.25">
      <c r="A73" s="924" t="s">
        <v>99</v>
      </c>
      <c r="B73" s="925"/>
      <c r="C73" s="440">
        <f t="shared" si="36"/>
        <v>5.625</v>
      </c>
      <c r="D73" s="424">
        <f t="shared" si="88"/>
        <v>10</v>
      </c>
      <c r="E73" s="398">
        <f t="shared" si="37"/>
        <v>290.5</v>
      </c>
      <c r="F73" s="391">
        <f t="shared" si="37"/>
        <v>6.25</v>
      </c>
      <c r="G73" s="391">
        <f t="shared" si="37"/>
        <v>20.78</v>
      </c>
      <c r="H73" s="428">
        <f t="shared" si="38"/>
        <v>20.239999999999995</v>
      </c>
      <c r="I73" s="440">
        <f t="shared" si="39"/>
        <v>4.6449999999999996</v>
      </c>
      <c r="J73" s="424">
        <f t="shared" si="89"/>
        <v>7</v>
      </c>
      <c r="K73" s="398">
        <f t="shared" si="40"/>
        <v>280.5</v>
      </c>
      <c r="L73" s="391">
        <f t="shared" si="40"/>
        <v>3.8450000000000002</v>
      </c>
      <c r="M73" s="398">
        <f t="shared" si="40"/>
        <v>87</v>
      </c>
      <c r="N73" s="428">
        <f t="shared" si="41"/>
        <v>17.285714285714285</v>
      </c>
      <c r="O73" s="926" t="s">
        <v>99</v>
      </c>
      <c r="P73" s="927"/>
      <c r="Q73" s="440">
        <f t="shared" si="42"/>
        <v>4.6999999999999993</v>
      </c>
      <c r="R73" s="424">
        <f t="shared" si="90"/>
        <v>7</v>
      </c>
      <c r="S73" s="398">
        <f t="shared" si="43"/>
        <v>252.5</v>
      </c>
      <c r="T73" s="391">
        <f t="shared" si="43"/>
        <v>5.34</v>
      </c>
      <c r="U73" s="391">
        <f t="shared" si="43"/>
        <v>24.799999999999997</v>
      </c>
      <c r="V73" s="398">
        <f t="shared" si="43"/>
        <v>103.66499999999999</v>
      </c>
      <c r="W73" s="428">
        <f t="shared" si="44"/>
        <v>10.90909090909091</v>
      </c>
      <c r="X73" s="440">
        <f t="shared" si="45"/>
        <v>4.46</v>
      </c>
      <c r="Y73" s="424">
        <f t="shared" si="91"/>
        <v>1</v>
      </c>
      <c r="Z73" s="398">
        <f t="shared" si="46"/>
        <v>249.5</v>
      </c>
      <c r="AA73" s="391">
        <f t="shared" si="46"/>
        <v>4.6999999999999993</v>
      </c>
      <c r="AB73" s="391">
        <f t="shared" si="46"/>
        <v>26.200000000000003</v>
      </c>
      <c r="AC73" s="398">
        <f t="shared" si="46"/>
        <v>91.5</v>
      </c>
      <c r="AD73" s="428">
        <f t="shared" si="47"/>
        <v>13.166666666666666</v>
      </c>
      <c r="AE73" s="926" t="s">
        <v>99</v>
      </c>
      <c r="AF73" s="927"/>
      <c r="AG73" s="440">
        <f t="shared" si="48"/>
        <v>5.3550000000000004</v>
      </c>
      <c r="AH73" s="424">
        <f t="shared" si="92"/>
        <v>4</v>
      </c>
      <c r="AI73" s="398">
        <f t="shared" si="49"/>
        <v>139.83499999999998</v>
      </c>
      <c r="AJ73" s="391">
        <f t="shared" si="49"/>
        <v>3.2749999999999999</v>
      </c>
      <c r="AK73" s="391">
        <f t="shared" si="49"/>
        <v>20.41</v>
      </c>
      <c r="AL73" s="428">
        <f t="shared" si="50"/>
        <v>2.8666666666666707</v>
      </c>
      <c r="AM73" s="440">
        <f t="shared" si="51"/>
        <v>3.5</v>
      </c>
      <c r="AN73" s="424">
        <f t="shared" si="93"/>
        <v>8</v>
      </c>
      <c r="AO73" s="398">
        <f t="shared" si="52"/>
        <v>143.83499999999998</v>
      </c>
      <c r="AP73" s="391">
        <f t="shared" si="52"/>
        <v>4.0999999999999996</v>
      </c>
      <c r="AQ73" s="391">
        <f t="shared" si="52"/>
        <v>22.33</v>
      </c>
      <c r="AR73" s="398">
        <f t="shared" si="52"/>
        <v>80.164999999999992</v>
      </c>
      <c r="AS73" s="391">
        <f t="shared" si="53"/>
        <v>3.0909090909090895</v>
      </c>
      <c r="AT73" s="926" t="s">
        <v>99</v>
      </c>
      <c r="AU73" s="927"/>
      <c r="AV73" s="440">
        <f t="shared" si="54"/>
        <v>4.2949999999999999</v>
      </c>
      <c r="AW73" s="424">
        <f t="shared" si="94"/>
        <v>9</v>
      </c>
      <c r="AX73" s="398">
        <f t="shared" si="55"/>
        <v>373.11</v>
      </c>
      <c r="AY73" s="391">
        <f t="shared" si="55"/>
        <v>3.34</v>
      </c>
      <c r="AZ73" s="391">
        <f t="shared" si="55"/>
        <v>96.15</v>
      </c>
      <c r="BA73" s="428">
        <f t="shared" si="56"/>
        <v>3.2500000000000044</v>
      </c>
      <c r="BB73" s="440">
        <f t="shared" si="57"/>
        <v>5.415</v>
      </c>
      <c r="BC73" s="424">
        <f t="shared" si="95"/>
        <v>3</v>
      </c>
      <c r="BD73" s="398">
        <f t="shared" si="58"/>
        <v>290.63499999999999</v>
      </c>
      <c r="BE73" s="391">
        <f t="shared" si="58"/>
        <v>6.43</v>
      </c>
      <c r="BF73" s="391">
        <f t="shared" si="58"/>
        <v>24.009999999999998</v>
      </c>
      <c r="BG73" s="398">
        <f t="shared" si="58"/>
        <v>97</v>
      </c>
      <c r="BH73" s="391">
        <f t="shared" si="59"/>
        <v>5.8999999999999986</v>
      </c>
      <c r="BI73" s="926" t="s">
        <v>99</v>
      </c>
      <c r="BJ73" s="927"/>
      <c r="BK73" s="440">
        <f t="shared" si="60"/>
        <v>6.73</v>
      </c>
      <c r="BL73" s="424">
        <f t="shared" si="96"/>
        <v>11</v>
      </c>
      <c r="BM73" s="398">
        <f t="shared" si="61"/>
        <v>224.83</v>
      </c>
      <c r="BN73" s="391">
        <f t="shared" si="61"/>
        <v>5.3650000000000002</v>
      </c>
      <c r="BO73" s="391">
        <f t="shared" si="61"/>
        <v>20.91</v>
      </c>
      <c r="BP73" s="398">
        <f t="shared" si="61"/>
        <v>99.335000000000008</v>
      </c>
      <c r="BQ73" s="428">
        <f t="shared" si="62"/>
        <v>12.727272727272723</v>
      </c>
      <c r="BR73" s="440">
        <f t="shared" si="63"/>
        <v>7.085</v>
      </c>
      <c r="BS73" s="424">
        <f t="shared" si="97"/>
        <v>8</v>
      </c>
      <c r="BT73" s="398">
        <f t="shared" si="64"/>
        <v>308.66499999999996</v>
      </c>
      <c r="BU73" s="391">
        <f t="shared" si="64"/>
        <v>5.125</v>
      </c>
      <c r="BV73" s="391">
        <f t="shared" si="64"/>
        <v>22.634999999999998</v>
      </c>
      <c r="BW73" s="398">
        <f t="shared" si="64"/>
        <v>98.83</v>
      </c>
      <c r="BX73" s="428">
        <f t="shared" si="65"/>
        <v>14.900000000000002</v>
      </c>
      <c r="BY73" s="926" t="s">
        <v>99</v>
      </c>
      <c r="BZ73" s="927"/>
      <c r="CA73" s="440">
        <f t="shared" si="66"/>
        <v>6.9350000000000005</v>
      </c>
      <c r="CB73" s="424">
        <f t="shared" si="98"/>
        <v>4</v>
      </c>
      <c r="CC73" s="398">
        <f t="shared" si="67"/>
        <v>303.5</v>
      </c>
      <c r="CD73" s="391">
        <f t="shared" si="67"/>
        <v>6.0549999999999997</v>
      </c>
      <c r="CE73" s="391">
        <f t="shared" si="67"/>
        <v>20.734999999999999</v>
      </c>
      <c r="CF73" s="398">
        <f t="shared" si="67"/>
        <v>105.33</v>
      </c>
      <c r="CG73" s="428">
        <f t="shared" si="68"/>
        <v>3.5238095238095251</v>
      </c>
      <c r="CH73" s="440">
        <f t="shared" si="69"/>
        <v>3.79</v>
      </c>
      <c r="CI73" s="424">
        <f t="shared" si="99"/>
        <v>3</v>
      </c>
      <c r="CJ73" s="398">
        <f t="shared" si="70"/>
        <v>265</v>
      </c>
      <c r="CK73" s="391">
        <f t="shared" si="70"/>
        <v>3.36</v>
      </c>
      <c r="CL73" s="391">
        <f t="shared" si="70"/>
        <v>26.36</v>
      </c>
      <c r="CM73" s="398">
        <f t="shared" si="70"/>
        <v>112.83</v>
      </c>
      <c r="CN73" s="428">
        <f t="shared" si="71"/>
        <v>11.818181818181822</v>
      </c>
      <c r="CO73" s="926" t="s">
        <v>99</v>
      </c>
      <c r="CP73" s="927"/>
      <c r="CQ73" s="440">
        <f t="shared" si="72"/>
        <v>3.9350000000000005</v>
      </c>
      <c r="CR73" s="424">
        <f t="shared" si="100"/>
        <v>13</v>
      </c>
      <c r="CS73" s="398">
        <f t="shared" si="73"/>
        <v>318.33500000000004</v>
      </c>
      <c r="CT73" s="391">
        <f t="shared" si="73"/>
        <v>3.77</v>
      </c>
      <c r="CU73" s="391">
        <f t="shared" si="73"/>
        <v>20.55</v>
      </c>
      <c r="CV73" s="398">
        <f t="shared" si="73"/>
        <v>90</v>
      </c>
      <c r="CW73" s="428">
        <f t="shared" si="74"/>
        <v>7.8461538461538503</v>
      </c>
      <c r="CX73" s="440">
        <f t="shared" si="75"/>
        <v>5.8249999999999993</v>
      </c>
      <c r="CY73" s="424">
        <f t="shared" si="101"/>
        <v>12</v>
      </c>
      <c r="CZ73" s="398">
        <f t="shared" si="76"/>
        <v>233.16500000000002</v>
      </c>
      <c r="DA73" s="391">
        <f t="shared" si="76"/>
        <v>4.7650000000000006</v>
      </c>
      <c r="DB73" s="391">
        <f t="shared" si="76"/>
        <v>20.92</v>
      </c>
      <c r="DC73" s="398">
        <f t="shared" si="76"/>
        <v>116</v>
      </c>
      <c r="DD73" s="428">
        <f t="shared" si="77"/>
        <v>7.2000000000000028</v>
      </c>
      <c r="DE73" s="926" t="s">
        <v>99</v>
      </c>
      <c r="DF73" s="927"/>
      <c r="DG73" s="440">
        <f t="shared" si="78"/>
        <v>5.79</v>
      </c>
      <c r="DH73" s="424">
        <f t="shared" si="79"/>
        <v>3</v>
      </c>
      <c r="DI73" s="398">
        <f t="shared" si="80"/>
        <v>368.6</v>
      </c>
      <c r="DJ73" s="391">
        <f t="shared" si="80"/>
        <v>6.4550000000000001</v>
      </c>
      <c r="DK73" s="391">
        <f t="shared" si="80"/>
        <v>2.0049999999999999</v>
      </c>
      <c r="DL73" s="428">
        <f t="shared" si="81"/>
        <v>16.600000000000001</v>
      </c>
      <c r="DM73" s="440">
        <f t="shared" si="82"/>
        <v>4.3250000000000002</v>
      </c>
      <c r="DN73" s="424">
        <f t="shared" si="102"/>
        <v>10</v>
      </c>
      <c r="DO73" s="398">
        <f t="shared" si="83"/>
        <v>162.5</v>
      </c>
      <c r="DP73" s="391">
        <f t="shared" si="83"/>
        <v>44.5</v>
      </c>
      <c r="DQ73" s="391">
        <f t="shared" si="83"/>
        <v>21.619999999999997</v>
      </c>
      <c r="DR73" s="398">
        <f t="shared" si="83"/>
        <v>112.16499999999999</v>
      </c>
      <c r="DS73" s="428">
        <f t="shared" si="84"/>
        <v>15.545454545454541</v>
      </c>
      <c r="DT73" s="926" t="s">
        <v>99</v>
      </c>
      <c r="DU73" s="927"/>
      <c r="DV73" s="440">
        <f t="shared" si="105"/>
        <v>4.8250000000000002</v>
      </c>
      <c r="DW73" s="424">
        <f t="shared" si="103"/>
        <v>10</v>
      </c>
      <c r="DX73" s="398">
        <f t="shared" si="85"/>
        <v>333.33500000000004</v>
      </c>
      <c r="DY73" s="391">
        <f t="shared" si="85"/>
        <v>7.5</v>
      </c>
      <c r="DZ73" s="391">
        <f t="shared" si="85"/>
        <v>23.33</v>
      </c>
      <c r="EA73" s="398">
        <f t="shared" si="85"/>
        <v>91.5</v>
      </c>
      <c r="EB73" s="428">
        <f t="shared" si="86"/>
        <v>12.818181818181818</v>
      </c>
      <c r="EC73" s="391">
        <f t="shared" si="87"/>
        <v>5.1506250000000007</v>
      </c>
      <c r="ED73" s="468">
        <f t="shared" si="104"/>
        <v>6</v>
      </c>
    </row>
    <row r="74" spans="1:134" ht="12" customHeight="1" x14ac:dyDescent="0.25">
      <c r="A74" s="924" t="s">
        <v>100</v>
      </c>
      <c r="B74" s="925"/>
      <c r="C74" s="440">
        <f t="shared" si="36"/>
        <v>6.0649999999999995</v>
      </c>
      <c r="D74" s="424">
        <f t="shared" si="88"/>
        <v>5</v>
      </c>
      <c r="E74" s="398">
        <f t="shared" si="37"/>
        <v>267.16499999999996</v>
      </c>
      <c r="F74" s="391">
        <f t="shared" si="37"/>
        <v>2.7800000000000002</v>
      </c>
      <c r="G74" s="391">
        <f t="shared" si="37"/>
        <v>15.98</v>
      </c>
      <c r="H74" s="428">
        <f t="shared" si="38"/>
        <v>20.720000000000006</v>
      </c>
      <c r="I74" s="440">
        <f t="shared" si="39"/>
        <v>4.4450000000000003</v>
      </c>
      <c r="J74" s="424">
        <f t="shared" si="89"/>
        <v>12</v>
      </c>
      <c r="K74" s="398">
        <f t="shared" si="40"/>
        <v>348.16499999999996</v>
      </c>
      <c r="L74" s="391">
        <f t="shared" si="40"/>
        <v>3.5550000000000002</v>
      </c>
      <c r="M74" s="398">
        <f t="shared" si="40"/>
        <v>85</v>
      </c>
      <c r="N74" s="428">
        <f t="shared" si="41"/>
        <v>25.285714285714285</v>
      </c>
      <c r="O74" s="926" t="s">
        <v>100</v>
      </c>
      <c r="P74" s="927"/>
      <c r="Q74" s="440">
        <f t="shared" si="42"/>
        <v>4.1950000000000003</v>
      </c>
      <c r="R74" s="424">
        <f t="shared" si="90"/>
        <v>11</v>
      </c>
      <c r="S74" s="398">
        <f t="shared" si="43"/>
        <v>244.5</v>
      </c>
      <c r="T74" s="391">
        <f t="shared" si="43"/>
        <v>4.6899999999999995</v>
      </c>
      <c r="U74" s="391">
        <f t="shared" si="43"/>
        <v>23.87</v>
      </c>
      <c r="V74" s="398">
        <f t="shared" si="43"/>
        <v>94.33</v>
      </c>
      <c r="W74" s="428">
        <f t="shared" si="44"/>
        <v>7.9090909090909109</v>
      </c>
      <c r="X74" s="440">
        <f t="shared" si="45"/>
        <v>3.34</v>
      </c>
      <c r="Y74" s="424">
        <f t="shared" si="91"/>
        <v>19</v>
      </c>
      <c r="Z74" s="398">
        <f t="shared" si="46"/>
        <v>239.5</v>
      </c>
      <c r="AA74" s="391">
        <f t="shared" si="46"/>
        <v>4.415</v>
      </c>
      <c r="AB74" s="391">
        <f t="shared" si="46"/>
        <v>24.25</v>
      </c>
      <c r="AC74" s="398">
        <f t="shared" si="46"/>
        <v>85</v>
      </c>
      <c r="AD74" s="428">
        <f t="shared" si="47"/>
        <v>6.6666666666666687</v>
      </c>
      <c r="AE74" s="926" t="s">
        <v>100</v>
      </c>
      <c r="AF74" s="927"/>
      <c r="AG74" s="440">
        <f t="shared" si="48"/>
        <v>5.34</v>
      </c>
      <c r="AH74" s="424">
        <f t="shared" si="92"/>
        <v>5</v>
      </c>
      <c r="AI74" s="398">
        <f t="shared" si="49"/>
        <v>210.5</v>
      </c>
      <c r="AJ74" s="391">
        <f t="shared" si="49"/>
        <v>3.145</v>
      </c>
      <c r="AK74" s="391">
        <f t="shared" si="49"/>
        <v>21.174999999999997</v>
      </c>
      <c r="AL74" s="428">
        <f t="shared" si="50"/>
        <v>2.93333333333333</v>
      </c>
      <c r="AM74" s="440">
        <f t="shared" si="51"/>
        <v>2.69</v>
      </c>
      <c r="AN74" s="424">
        <f t="shared" si="93"/>
        <v>15</v>
      </c>
      <c r="AO74" s="398">
        <f t="shared" si="52"/>
        <v>138.5</v>
      </c>
      <c r="AP74" s="391">
        <f t="shared" si="52"/>
        <v>4.25</v>
      </c>
      <c r="AQ74" s="391">
        <f t="shared" si="52"/>
        <v>23.484999999999999</v>
      </c>
      <c r="AR74" s="398">
        <f t="shared" si="52"/>
        <v>82.664999999999992</v>
      </c>
      <c r="AS74" s="391">
        <f t="shared" si="53"/>
        <v>2.3636363636363615</v>
      </c>
      <c r="AT74" s="926" t="s">
        <v>100</v>
      </c>
      <c r="AU74" s="927"/>
      <c r="AV74" s="440">
        <f t="shared" si="54"/>
        <v>4.1050000000000004</v>
      </c>
      <c r="AW74" s="424">
        <f t="shared" si="94"/>
        <v>14</v>
      </c>
      <c r="AX74" s="398">
        <f t="shared" si="55"/>
        <v>356.86500000000001</v>
      </c>
      <c r="AY74" s="391">
        <f t="shared" si="55"/>
        <v>3.2450000000000001</v>
      </c>
      <c r="AZ74" s="391">
        <f t="shared" si="55"/>
        <v>94.45</v>
      </c>
      <c r="BA74" s="428">
        <f t="shared" si="56"/>
        <v>5.0833333333333366</v>
      </c>
      <c r="BB74" s="440">
        <f t="shared" si="57"/>
        <v>4.6749999999999998</v>
      </c>
      <c r="BC74" s="424">
        <f t="shared" si="95"/>
        <v>7</v>
      </c>
      <c r="BD74" s="398">
        <f t="shared" si="58"/>
        <v>266.2</v>
      </c>
      <c r="BE74" s="391">
        <f t="shared" si="58"/>
        <v>5.585</v>
      </c>
      <c r="BF74" s="391">
        <f t="shared" si="58"/>
        <v>21.744999999999997</v>
      </c>
      <c r="BG74" s="398">
        <f t="shared" si="58"/>
        <v>99</v>
      </c>
      <c r="BH74" s="391">
        <f t="shared" si="59"/>
        <v>4.9000000000000021</v>
      </c>
      <c r="BI74" s="926" t="s">
        <v>100</v>
      </c>
      <c r="BJ74" s="927"/>
      <c r="BK74" s="440">
        <f t="shared" si="60"/>
        <v>6.7</v>
      </c>
      <c r="BL74" s="424">
        <f t="shared" si="96"/>
        <v>12</v>
      </c>
      <c r="BM74" s="398">
        <f t="shared" si="61"/>
        <v>259.83</v>
      </c>
      <c r="BN74" s="391">
        <f t="shared" si="61"/>
        <v>4.6549999999999994</v>
      </c>
      <c r="BO74" s="391">
        <f t="shared" si="61"/>
        <v>21.375</v>
      </c>
      <c r="BP74" s="398">
        <f t="shared" si="61"/>
        <v>93.664999999999992</v>
      </c>
      <c r="BQ74" s="428">
        <f t="shared" si="62"/>
        <v>13.818181818181815</v>
      </c>
      <c r="BR74" s="440">
        <f t="shared" si="63"/>
        <v>6.2350000000000003</v>
      </c>
      <c r="BS74" s="424">
        <f t="shared" si="97"/>
        <v>16</v>
      </c>
      <c r="BT74" s="398">
        <f t="shared" si="64"/>
        <v>341.25</v>
      </c>
      <c r="BU74" s="391">
        <f t="shared" si="64"/>
        <v>3.6850000000000001</v>
      </c>
      <c r="BV74" s="391">
        <f t="shared" si="64"/>
        <v>21.54</v>
      </c>
      <c r="BW74" s="398">
        <f t="shared" si="64"/>
        <v>106</v>
      </c>
      <c r="BX74" s="428">
        <f t="shared" si="65"/>
        <v>10.099999999999998</v>
      </c>
      <c r="BY74" s="926" t="s">
        <v>100</v>
      </c>
      <c r="BZ74" s="927"/>
      <c r="CA74" s="440">
        <f t="shared" si="66"/>
        <v>6.9550000000000001</v>
      </c>
      <c r="CB74" s="424">
        <f t="shared" si="98"/>
        <v>3</v>
      </c>
      <c r="CC74" s="398">
        <f t="shared" si="67"/>
        <v>307.66499999999996</v>
      </c>
      <c r="CD74" s="391">
        <f t="shared" si="67"/>
        <v>5.0350000000000001</v>
      </c>
      <c r="CE74" s="391">
        <f t="shared" si="67"/>
        <v>20.355</v>
      </c>
      <c r="CF74" s="398">
        <f t="shared" si="67"/>
        <v>100.16499999999999</v>
      </c>
      <c r="CG74" s="428">
        <f t="shared" si="68"/>
        <v>1.9999999999999996</v>
      </c>
      <c r="CH74" s="440">
        <f t="shared" si="69"/>
        <v>3.5449999999999999</v>
      </c>
      <c r="CI74" s="424">
        <f t="shared" si="99"/>
        <v>9</v>
      </c>
      <c r="CJ74" s="398">
        <f t="shared" si="70"/>
        <v>248.83499999999998</v>
      </c>
      <c r="CK74" s="391">
        <f t="shared" si="70"/>
        <v>2.9699999999999998</v>
      </c>
      <c r="CL74" s="391">
        <f t="shared" si="70"/>
        <v>26.405000000000001</v>
      </c>
      <c r="CM74" s="398">
        <f t="shared" si="70"/>
        <v>97.33</v>
      </c>
      <c r="CN74" s="428">
        <f t="shared" si="71"/>
        <v>20.090909090909093</v>
      </c>
      <c r="CO74" s="926" t="s">
        <v>100</v>
      </c>
      <c r="CP74" s="927"/>
      <c r="CQ74" s="440">
        <f t="shared" si="72"/>
        <v>4.1399999999999997</v>
      </c>
      <c r="CR74" s="424">
        <f t="shared" si="100"/>
        <v>11</v>
      </c>
      <c r="CS74" s="398">
        <f t="shared" si="73"/>
        <v>334.67</v>
      </c>
      <c r="CT74" s="391">
        <f t="shared" si="73"/>
        <v>3.7800000000000002</v>
      </c>
      <c r="CU74" s="391">
        <f t="shared" si="73"/>
        <v>21.85</v>
      </c>
      <c r="CV74" s="398">
        <f t="shared" si="73"/>
        <v>90.33</v>
      </c>
      <c r="CW74" s="428">
        <f t="shared" si="74"/>
        <v>9.8461538461538485</v>
      </c>
      <c r="CX74" s="440">
        <f t="shared" si="75"/>
        <v>5.35</v>
      </c>
      <c r="CY74" s="424">
        <f t="shared" si="101"/>
        <v>17</v>
      </c>
      <c r="CZ74" s="398">
        <f t="shared" si="76"/>
        <v>281.33</v>
      </c>
      <c r="DA74" s="391">
        <f t="shared" si="76"/>
        <v>3.6349999999999998</v>
      </c>
      <c r="DB74" s="391">
        <f t="shared" si="76"/>
        <v>17.984999999999999</v>
      </c>
      <c r="DC74" s="398">
        <f t="shared" si="76"/>
        <v>108.83500000000001</v>
      </c>
      <c r="DD74" s="428">
        <f t="shared" si="77"/>
        <v>19.839999999999989</v>
      </c>
      <c r="DE74" s="926" t="s">
        <v>100</v>
      </c>
      <c r="DF74" s="927"/>
      <c r="DG74" s="440">
        <f t="shared" si="78"/>
        <v>5.73</v>
      </c>
      <c r="DH74" s="424">
        <f t="shared" si="79"/>
        <v>6</v>
      </c>
      <c r="DI74" s="398">
        <f t="shared" si="80"/>
        <v>309.33000000000004</v>
      </c>
      <c r="DJ74" s="391">
        <f t="shared" si="80"/>
        <v>6.25</v>
      </c>
      <c r="DK74" s="391">
        <f t="shared" si="80"/>
        <v>2.1150000000000002</v>
      </c>
      <c r="DL74" s="428">
        <f t="shared" si="81"/>
        <v>16.599999999999994</v>
      </c>
      <c r="DM74" s="440">
        <f t="shared" si="82"/>
        <v>4.4000000000000004</v>
      </c>
      <c r="DN74" s="424">
        <f t="shared" si="102"/>
        <v>9</v>
      </c>
      <c r="DO74" s="398">
        <f t="shared" si="83"/>
        <v>200.33499999999998</v>
      </c>
      <c r="DP74" s="391">
        <f t="shared" si="83"/>
        <v>32.549999999999997</v>
      </c>
      <c r="DQ74" s="391">
        <f t="shared" si="83"/>
        <v>22.204999999999998</v>
      </c>
      <c r="DR74" s="398">
        <f t="shared" si="83"/>
        <v>107.33500000000001</v>
      </c>
      <c r="DS74" s="428">
        <f t="shared" si="84"/>
        <v>4.1818181818181817</v>
      </c>
      <c r="DT74" s="926" t="s">
        <v>100</v>
      </c>
      <c r="DU74" s="927"/>
      <c r="DV74" s="440">
        <f t="shared" si="105"/>
        <v>4.1400000000000006</v>
      </c>
      <c r="DW74" s="424">
        <f t="shared" si="103"/>
        <v>14</v>
      </c>
      <c r="DX74" s="398">
        <f t="shared" si="85"/>
        <v>341.66499999999996</v>
      </c>
      <c r="DY74" s="391">
        <f t="shared" si="85"/>
        <v>4.42</v>
      </c>
      <c r="DZ74" s="391">
        <f t="shared" si="85"/>
        <v>19.564999999999998</v>
      </c>
      <c r="EA74" s="398">
        <f t="shared" si="85"/>
        <v>89.5</v>
      </c>
      <c r="EB74" s="428">
        <f t="shared" si="86"/>
        <v>0.54545454545454186</v>
      </c>
      <c r="EC74" s="391">
        <f t="shared" si="87"/>
        <v>4.8693750000000007</v>
      </c>
      <c r="ED74" s="468">
        <f t="shared" si="104"/>
        <v>12</v>
      </c>
    </row>
    <row r="75" spans="1:134" ht="12" customHeight="1" x14ac:dyDescent="0.25">
      <c r="A75" s="924" t="s">
        <v>180</v>
      </c>
      <c r="B75" s="925"/>
      <c r="C75" s="440">
        <f t="shared" si="36"/>
        <v>5.5</v>
      </c>
      <c r="D75" s="424">
        <f t="shared" si="88"/>
        <v>12</v>
      </c>
      <c r="E75" s="398">
        <f t="shared" si="37"/>
        <v>287.66499999999996</v>
      </c>
      <c r="F75" s="391">
        <f t="shared" si="37"/>
        <v>3.38</v>
      </c>
      <c r="G75" s="391">
        <f t="shared" si="37"/>
        <v>18.799999999999997</v>
      </c>
      <c r="H75" s="428">
        <f t="shared" si="38"/>
        <v>12.799999999999997</v>
      </c>
      <c r="I75" s="440">
        <f t="shared" si="39"/>
        <v>4.45</v>
      </c>
      <c r="J75" s="424">
        <f t="shared" si="89"/>
        <v>11</v>
      </c>
      <c r="K75" s="398">
        <f t="shared" si="40"/>
        <v>235</v>
      </c>
      <c r="L75" s="391">
        <f t="shared" si="40"/>
        <v>3.5149999999999997</v>
      </c>
      <c r="M75" s="398">
        <f t="shared" si="40"/>
        <v>78</v>
      </c>
      <c r="N75" s="428">
        <f t="shared" si="41"/>
        <v>27.142857142857149</v>
      </c>
      <c r="O75" s="926" t="s">
        <v>180</v>
      </c>
      <c r="P75" s="927"/>
      <c r="Q75" s="440">
        <f t="shared" si="42"/>
        <v>4.01</v>
      </c>
      <c r="R75" s="424">
        <f t="shared" si="90"/>
        <v>14</v>
      </c>
      <c r="S75" s="398">
        <f t="shared" si="43"/>
        <v>232.67</v>
      </c>
      <c r="T75" s="391">
        <f t="shared" si="43"/>
        <v>4.2750000000000004</v>
      </c>
      <c r="U75" s="391">
        <f t="shared" si="43"/>
        <v>23.07</v>
      </c>
      <c r="V75" s="398">
        <f t="shared" si="43"/>
        <v>85.5</v>
      </c>
      <c r="W75" s="428">
        <f t="shared" si="44"/>
        <v>7.6363636363636349</v>
      </c>
      <c r="X75" s="440">
        <f t="shared" si="45"/>
        <v>3.93</v>
      </c>
      <c r="Y75" s="424">
        <f t="shared" si="91"/>
        <v>11</v>
      </c>
      <c r="Z75" s="398">
        <f t="shared" si="46"/>
        <v>241.83500000000001</v>
      </c>
      <c r="AA75" s="391">
        <f t="shared" si="46"/>
        <v>4.5199999999999996</v>
      </c>
      <c r="AB75" s="391">
        <f t="shared" si="46"/>
        <v>25.72</v>
      </c>
      <c r="AC75" s="398">
        <f t="shared" si="46"/>
        <v>89.664999999999992</v>
      </c>
      <c r="AD75" s="428">
        <f t="shared" si="47"/>
        <v>10.000000000000002</v>
      </c>
      <c r="AE75" s="926" t="s">
        <v>180</v>
      </c>
      <c r="AF75" s="927"/>
      <c r="AG75" s="440">
        <f t="shared" si="48"/>
        <v>4.79</v>
      </c>
      <c r="AH75" s="424">
        <f t="shared" si="92"/>
        <v>10</v>
      </c>
      <c r="AI75" s="398">
        <f t="shared" si="49"/>
        <v>182</v>
      </c>
      <c r="AJ75" s="391">
        <f t="shared" si="49"/>
        <v>2.4750000000000001</v>
      </c>
      <c r="AK75" s="391">
        <f t="shared" si="49"/>
        <v>18.614999999999998</v>
      </c>
      <c r="AL75" s="428">
        <f t="shared" si="50"/>
        <v>-1.0666666666666675</v>
      </c>
      <c r="AM75" s="440">
        <f t="shared" si="51"/>
        <v>3.7699999999999996</v>
      </c>
      <c r="AN75" s="424">
        <f t="shared" si="93"/>
        <v>4</v>
      </c>
      <c r="AO75" s="398">
        <f t="shared" si="52"/>
        <v>130.5</v>
      </c>
      <c r="AP75" s="391">
        <f t="shared" si="52"/>
        <v>4.3499999999999996</v>
      </c>
      <c r="AQ75" s="391">
        <f t="shared" si="52"/>
        <v>25.33</v>
      </c>
      <c r="AR75" s="398">
        <f t="shared" si="52"/>
        <v>82.664999999999992</v>
      </c>
      <c r="AS75" s="391">
        <f t="shared" si="53"/>
        <v>5.2727272727272689</v>
      </c>
      <c r="AT75" s="926" t="s">
        <v>180</v>
      </c>
      <c r="AU75" s="927"/>
      <c r="AV75" s="440">
        <f t="shared" si="54"/>
        <v>4.2249999999999996</v>
      </c>
      <c r="AW75" s="424">
        <f t="shared" si="94"/>
        <v>11</v>
      </c>
      <c r="AX75" s="398">
        <f t="shared" si="55"/>
        <v>374.63499999999999</v>
      </c>
      <c r="AY75" s="391">
        <f t="shared" si="55"/>
        <v>3.2050000000000001</v>
      </c>
      <c r="AZ75" s="391">
        <f t="shared" si="55"/>
        <v>94.335000000000008</v>
      </c>
      <c r="BA75" s="428">
        <f t="shared" si="56"/>
        <v>3.9166666666666647</v>
      </c>
      <c r="BB75" s="440">
        <f t="shared" si="57"/>
        <v>4.1100000000000003</v>
      </c>
      <c r="BC75" s="424">
        <f t="shared" si="95"/>
        <v>12</v>
      </c>
      <c r="BD75" s="398">
        <f t="shared" si="58"/>
        <v>252.86499999999998</v>
      </c>
      <c r="BE75" s="391">
        <f t="shared" si="58"/>
        <v>4.3899999999999997</v>
      </c>
      <c r="BF75" s="391">
        <f t="shared" si="58"/>
        <v>20.75</v>
      </c>
      <c r="BG75" s="398">
        <f t="shared" si="58"/>
        <v>92.335000000000008</v>
      </c>
      <c r="BH75" s="391">
        <f t="shared" si="59"/>
        <v>5.2</v>
      </c>
      <c r="BI75" s="926" t="s">
        <v>180</v>
      </c>
      <c r="BJ75" s="927"/>
      <c r="BK75" s="440">
        <f t="shared" si="60"/>
        <v>6.29</v>
      </c>
      <c r="BL75" s="424">
        <f t="shared" si="96"/>
        <v>14</v>
      </c>
      <c r="BM75" s="398">
        <f t="shared" si="61"/>
        <v>273.16499999999996</v>
      </c>
      <c r="BN75" s="391">
        <f t="shared" si="61"/>
        <v>4.28</v>
      </c>
      <c r="BO75" s="391">
        <f t="shared" si="61"/>
        <v>20.79</v>
      </c>
      <c r="BP75" s="398">
        <f t="shared" si="61"/>
        <v>85.5</v>
      </c>
      <c r="BQ75" s="428">
        <f t="shared" si="62"/>
        <v>9.0909090909090899</v>
      </c>
      <c r="BR75" s="440">
        <f t="shared" si="63"/>
        <v>6.625</v>
      </c>
      <c r="BS75" s="424">
        <f t="shared" si="97"/>
        <v>13</v>
      </c>
      <c r="BT75" s="398">
        <f t="shared" si="64"/>
        <v>337.91499999999996</v>
      </c>
      <c r="BU75" s="391">
        <f t="shared" si="64"/>
        <v>3.77</v>
      </c>
      <c r="BV75" s="391">
        <f t="shared" si="64"/>
        <v>22.754999999999999</v>
      </c>
      <c r="BW75" s="398">
        <f t="shared" si="64"/>
        <v>96.5</v>
      </c>
      <c r="BX75" s="428">
        <f t="shared" si="65"/>
        <v>6.0999999999999943</v>
      </c>
      <c r="BY75" s="926" t="s">
        <v>180</v>
      </c>
      <c r="BZ75" s="927"/>
      <c r="CA75" s="440">
        <f t="shared" si="66"/>
        <v>5.86</v>
      </c>
      <c r="CB75" s="424">
        <f t="shared" si="98"/>
        <v>14</v>
      </c>
      <c r="CC75" s="398">
        <f t="shared" si="67"/>
        <v>305.5</v>
      </c>
      <c r="CD75" s="391">
        <f t="shared" si="67"/>
        <v>4.5050000000000008</v>
      </c>
      <c r="CE75" s="391">
        <f t="shared" si="67"/>
        <v>20.490000000000002</v>
      </c>
      <c r="CF75" s="398">
        <f t="shared" si="67"/>
        <v>95.164999999999992</v>
      </c>
      <c r="CG75" s="428">
        <f t="shared" si="68"/>
        <v>5.5238095238095246</v>
      </c>
      <c r="CH75" s="440">
        <f t="shared" si="69"/>
        <v>3.7800000000000002</v>
      </c>
      <c r="CI75" s="424">
        <f t="shared" si="99"/>
        <v>4</v>
      </c>
      <c r="CJ75" s="398">
        <f t="shared" si="70"/>
        <v>289.33</v>
      </c>
      <c r="CK75" s="391">
        <f t="shared" si="70"/>
        <v>3.585</v>
      </c>
      <c r="CL75" s="391">
        <f t="shared" si="70"/>
        <v>26.68</v>
      </c>
      <c r="CM75" s="398">
        <f t="shared" si="70"/>
        <v>91.164999999999992</v>
      </c>
      <c r="CN75" s="428">
        <f t="shared" si="71"/>
        <v>17.272727272727277</v>
      </c>
      <c r="CO75" s="926" t="s">
        <v>180</v>
      </c>
      <c r="CP75" s="927"/>
      <c r="CQ75" s="440">
        <f t="shared" si="72"/>
        <v>3.88</v>
      </c>
      <c r="CR75" s="424">
        <f t="shared" si="100"/>
        <v>15</v>
      </c>
      <c r="CS75" s="398">
        <f t="shared" si="73"/>
        <v>318.16499999999996</v>
      </c>
      <c r="CT75" s="391">
        <f t="shared" si="73"/>
        <v>2.9050000000000002</v>
      </c>
      <c r="CU75" s="391">
        <f t="shared" si="73"/>
        <v>19.2</v>
      </c>
      <c r="CV75" s="398">
        <f t="shared" si="73"/>
        <v>90</v>
      </c>
      <c r="CW75" s="428">
        <f t="shared" si="74"/>
        <v>15.384615384615385</v>
      </c>
      <c r="CX75" s="440">
        <f t="shared" si="75"/>
        <v>5.91</v>
      </c>
      <c r="CY75" s="424">
        <f t="shared" si="101"/>
        <v>9</v>
      </c>
      <c r="CZ75" s="398">
        <f t="shared" si="76"/>
        <v>339.5</v>
      </c>
      <c r="DA75" s="391">
        <f t="shared" si="76"/>
        <v>3.7850000000000001</v>
      </c>
      <c r="DB75" s="391">
        <f t="shared" si="76"/>
        <v>19.43</v>
      </c>
      <c r="DC75" s="398">
        <f t="shared" si="76"/>
        <v>110.66499999999999</v>
      </c>
      <c r="DD75" s="428">
        <f t="shared" si="77"/>
        <v>11.840000000000003</v>
      </c>
      <c r="DE75" s="926" t="s">
        <v>180</v>
      </c>
      <c r="DF75" s="927"/>
      <c r="DG75" s="440">
        <f t="shared" si="78"/>
        <v>5.5549999999999997</v>
      </c>
      <c r="DH75" s="424">
        <f t="shared" si="79"/>
        <v>14</v>
      </c>
      <c r="DI75" s="398">
        <f t="shared" si="80"/>
        <v>295.38</v>
      </c>
      <c r="DJ75" s="391">
        <f t="shared" si="80"/>
        <v>6.8</v>
      </c>
      <c r="DK75" s="391">
        <f t="shared" si="80"/>
        <v>3.0049999999999999</v>
      </c>
      <c r="DL75" s="428">
        <f t="shared" si="81"/>
        <v>16.900000000000006</v>
      </c>
      <c r="DM75" s="440">
        <f t="shared" si="82"/>
        <v>4.125</v>
      </c>
      <c r="DN75" s="424">
        <f t="shared" si="102"/>
        <v>11</v>
      </c>
      <c r="DO75" s="398">
        <f t="shared" si="83"/>
        <v>229.5</v>
      </c>
      <c r="DP75" s="391">
        <f t="shared" si="83"/>
        <v>26.22</v>
      </c>
      <c r="DQ75" s="391">
        <f t="shared" si="83"/>
        <v>23.565000000000001</v>
      </c>
      <c r="DR75" s="398">
        <f t="shared" si="83"/>
        <v>95</v>
      </c>
      <c r="DS75" s="428">
        <f t="shared" si="84"/>
        <v>9.9090909090909065</v>
      </c>
      <c r="DT75" s="926" t="s">
        <v>180</v>
      </c>
      <c r="DU75" s="927"/>
      <c r="DV75" s="440">
        <f t="shared" si="105"/>
        <v>3.8899999999999997</v>
      </c>
      <c r="DW75" s="424">
        <f t="shared" si="103"/>
        <v>16</v>
      </c>
      <c r="DX75" s="398">
        <f t="shared" si="85"/>
        <v>332</v>
      </c>
      <c r="DY75" s="391">
        <f t="shared" si="85"/>
        <v>5.7</v>
      </c>
      <c r="DZ75" s="391">
        <f t="shared" si="85"/>
        <v>22.13</v>
      </c>
      <c r="EA75" s="398">
        <f t="shared" si="85"/>
        <v>83.33</v>
      </c>
      <c r="EB75" s="428">
        <f t="shared" si="86"/>
        <v>1.6363636363636378</v>
      </c>
      <c r="EC75" s="391">
        <f t="shared" si="87"/>
        <v>4.8006250000000001</v>
      </c>
      <c r="ED75" s="468">
        <f t="shared" si="104"/>
        <v>13</v>
      </c>
    </row>
    <row r="76" spans="1:134" ht="12" customHeight="1" x14ac:dyDescent="0.25">
      <c r="A76" s="924" t="s">
        <v>181</v>
      </c>
      <c r="B76" s="925"/>
      <c r="C76" s="440">
        <f t="shared" si="36"/>
        <v>5.18</v>
      </c>
      <c r="D76" s="424">
        <f t="shared" si="88"/>
        <v>17</v>
      </c>
      <c r="E76" s="398">
        <f t="shared" si="37"/>
        <v>283.33500000000004</v>
      </c>
      <c r="F76" s="391">
        <f t="shared" si="37"/>
        <v>2.7</v>
      </c>
      <c r="G76" s="391">
        <f t="shared" si="37"/>
        <v>16.850000000000001</v>
      </c>
      <c r="H76" s="428">
        <f t="shared" si="38"/>
        <v>13.439999999999998</v>
      </c>
      <c r="I76" s="440">
        <f t="shared" si="39"/>
        <v>4.2300000000000004</v>
      </c>
      <c r="J76" s="424">
        <f t="shared" si="89"/>
        <v>13</v>
      </c>
      <c r="K76" s="398">
        <f t="shared" si="40"/>
        <v>258.5</v>
      </c>
      <c r="L76" s="391">
        <f t="shared" si="40"/>
        <v>2.9800000000000004</v>
      </c>
      <c r="M76" s="398">
        <f t="shared" si="40"/>
        <v>69.5</v>
      </c>
      <c r="N76" s="428">
        <f t="shared" si="41"/>
        <v>26.571428571428577</v>
      </c>
      <c r="O76" s="926" t="s">
        <v>181</v>
      </c>
      <c r="P76" s="927"/>
      <c r="Q76" s="440">
        <f t="shared" si="42"/>
        <v>4.4450000000000003</v>
      </c>
      <c r="R76" s="424">
        <f t="shared" si="90"/>
        <v>9</v>
      </c>
      <c r="S76" s="398">
        <f t="shared" si="43"/>
        <v>249</v>
      </c>
      <c r="T76" s="391">
        <f t="shared" si="43"/>
        <v>5.18</v>
      </c>
      <c r="U76" s="391">
        <f t="shared" si="43"/>
        <v>24.27</v>
      </c>
      <c r="V76" s="398">
        <f t="shared" si="43"/>
        <v>84.335000000000008</v>
      </c>
      <c r="W76" s="428">
        <f t="shared" si="44"/>
        <v>10.45454545454545</v>
      </c>
      <c r="X76" s="440">
        <f t="shared" si="45"/>
        <v>4.2300000000000004</v>
      </c>
      <c r="Y76" s="424">
        <f t="shared" si="91"/>
        <v>5</v>
      </c>
      <c r="Z76" s="398">
        <f t="shared" si="46"/>
        <v>264.5</v>
      </c>
      <c r="AA76" s="391">
        <f t="shared" si="46"/>
        <v>4.5999999999999996</v>
      </c>
      <c r="AB76" s="391">
        <f t="shared" si="46"/>
        <v>24.065000000000001</v>
      </c>
      <c r="AC76" s="398">
        <f t="shared" si="46"/>
        <v>94.835000000000008</v>
      </c>
      <c r="AD76" s="428">
        <f t="shared" si="47"/>
        <v>8.1666666666666625</v>
      </c>
      <c r="AE76" s="926" t="s">
        <v>181</v>
      </c>
      <c r="AF76" s="927"/>
      <c r="AG76" s="440">
        <f t="shared" si="48"/>
        <v>4.2850000000000001</v>
      </c>
      <c r="AH76" s="424">
        <f t="shared" si="92"/>
        <v>12</v>
      </c>
      <c r="AI76" s="398">
        <f t="shared" si="49"/>
        <v>190.33499999999998</v>
      </c>
      <c r="AJ76" s="391">
        <f t="shared" si="49"/>
        <v>2.2050000000000001</v>
      </c>
      <c r="AK76" s="391">
        <f t="shared" si="49"/>
        <v>22.15</v>
      </c>
      <c r="AL76" s="428">
        <f t="shared" si="50"/>
        <v>1.6666666666666667</v>
      </c>
      <c r="AM76" s="440">
        <f t="shared" si="51"/>
        <v>2.8049999999999997</v>
      </c>
      <c r="AN76" s="424">
        <f t="shared" si="93"/>
        <v>12</v>
      </c>
      <c r="AO76" s="398">
        <f t="shared" si="52"/>
        <v>146.16500000000002</v>
      </c>
      <c r="AP76" s="391">
        <f t="shared" si="52"/>
        <v>3.8849999999999998</v>
      </c>
      <c r="AQ76" s="391">
        <f t="shared" si="52"/>
        <v>21.814999999999998</v>
      </c>
      <c r="AR76" s="398">
        <f t="shared" si="52"/>
        <v>80.335000000000008</v>
      </c>
      <c r="AS76" s="391">
        <f t="shared" si="53"/>
        <v>-0.27272727272727093</v>
      </c>
      <c r="AT76" s="926" t="s">
        <v>181</v>
      </c>
      <c r="AU76" s="927"/>
      <c r="AV76" s="440">
        <f t="shared" si="54"/>
        <v>4.0650000000000004</v>
      </c>
      <c r="AW76" s="424">
        <f t="shared" si="94"/>
        <v>15</v>
      </c>
      <c r="AX76" s="398">
        <f t="shared" si="55"/>
        <v>364.99</v>
      </c>
      <c r="AY76" s="391">
        <f t="shared" si="55"/>
        <v>3.3550000000000004</v>
      </c>
      <c r="AZ76" s="391">
        <f t="shared" si="55"/>
        <v>96.55</v>
      </c>
      <c r="BA76" s="428">
        <f t="shared" si="56"/>
        <v>3.5833333333333348</v>
      </c>
      <c r="BB76" s="440">
        <f t="shared" si="57"/>
        <v>4.4050000000000002</v>
      </c>
      <c r="BC76" s="424">
        <f t="shared" si="95"/>
        <v>9</v>
      </c>
      <c r="BD76" s="398">
        <f t="shared" si="58"/>
        <v>263.86500000000001</v>
      </c>
      <c r="BE76" s="391">
        <f t="shared" si="58"/>
        <v>5.45</v>
      </c>
      <c r="BF76" s="391">
        <f t="shared" si="58"/>
        <v>21.65</v>
      </c>
      <c r="BG76" s="398">
        <f t="shared" si="58"/>
        <v>93.835000000000008</v>
      </c>
      <c r="BH76" s="391">
        <f t="shared" si="59"/>
        <v>3.3000000000000007</v>
      </c>
      <c r="BI76" s="926" t="s">
        <v>181</v>
      </c>
      <c r="BJ76" s="927"/>
      <c r="BK76" s="440">
        <f t="shared" si="60"/>
        <v>6.49</v>
      </c>
      <c r="BL76" s="424">
        <f t="shared" si="96"/>
        <v>13</v>
      </c>
      <c r="BM76" s="398">
        <f t="shared" si="61"/>
        <v>270.16499999999996</v>
      </c>
      <c r="BN76" s="391">
        <f t="shared" si="61"/>
        <v>4.3650000000000002</v>
      </c>
      <c r="BO76" s="391">
        <f t="shared" si="61"/>
        <v>22.354999999999997</v>
      </c>
      <c r="BP76" s="398">
        <f t="shared" si="61"/>
        <v>85.17</v>
      </c>
      <c r="BQ76" s="428">
        <f t="shared" si="62"/>
        <v>2.7272727272727257</v>
      </c>
      <c r="BR76" s="440">
        <f t="shared" si="63"/>
        <v>6.61</v>
      </c>
      <c r="BS76" s="424">
        <f t="shared" si="97"/>
        <v>14</v>
      </c>
      <c r="BT76" s="398">
        <f t="shared" si="64"/>
        <v>328.08500000000004</v>
      </c>
      <c r="BU76" s="391">
        <f t="shared" si="64"/>
        <v>3.855</v>
      </c>
      <c r="BV76" s="391">
        <f t="shared" si="64"/>
        <v>21.85</v>
      </c>
      <c r="BW76" s="398">
        <f t="shared" si="64"/>
        <v>91.835000000000008</v>
      </c>
      <c r="BX76" s="428">
        <f t="shared" si="65"/>
        <v>4.1999999999999993</v>
      </c>
      <c r="BY76" s="926" t="s">
        <v>181</v>
      </c>
      <c r="BZ76" s="927"/>
      <c r="CA76" s="440">
        <f t="shared" si="66"/>
        <v>6.2</v>
      </c>
      <c r="CB76" s="424">
        <f t="shared" si="98"/>
        <v>11</v>
      </c>
      <c r="CC76" s="398">
        <f t="shared" si="67"/>
        <v>308.33500000000004</v>
      </c>
      <c r="CD76" s="391">
        <f t="shared" si="67"/>
        <v>4.1950000000000003</v>
      </c>
      <c r="CE76" s="391">
        <f t="shared" si="67"/>
        <v>22.405000000000001</v>
      </c>
      <c r="CF76" s="398">
        <f t="shared" si="67"/>
        <v>95</v>
      </c>
      <c r="CG76" s="428">
        <f t="shared" si="68"/>
        <v>7.0476190476190501</v>
      </c>
      <c r="CH76" s="440">
        <f t="shared" si="69"/>
        <v>3.7</v>
      </c>
      <c r="CI76" s="424">
        <f t="shared" si="99"/>
        <v>7</v>
      </c>
      <c r="CJ76" s="398">
        <f t="shared" si="70"/>
        <v>242.5</v>
      </c>
      <c r="CK76" s="391">
        <f t="shared" si="70"/>
        <v>2.98</v>
      </c>
      <c r="CL76" s="391">
        <f t="shared" si="70"/>
        <v>26.745000000000001</v>
      </c>
      <c r="CM76" s="398">
        <f t="shared" si="70"/>
        <v>90.5</v>
      </c>
      <c r="CN76" s="428">
        <f t="shared" si="71"/>
        <v>22.727272727272727</v>
      </c>
      <c r="CO76" s="926" t="s">
        <v>181</v>
      </c>
      <c r="CP76" s="927"/>
      <c r="CQ76" s="440">
        <f t="shared" si="72"/>
        <v>4.1950000000000003</v>
      </c>
      <c r="CR76" s="424">
        <f t="shared" si="100"/>
        <v>9</v>
      </c>
      <c r="CS76" s="398">
        <f t="shared" si="73"/>
        <v>320.33500000000004</v>
      </c>
      <c r="CT76" s="391">
        <f t="shared" si="73"/>
        <v>3.02</v>
      </c>
      <c r="CU76" s="391">
        <f t="shared" si="73"/>
        <v>21.9</v>
      </c>
      <c r="CV76" s="398">
        <f t="shared" si="73"/>
        <v>91.17</v>
      </c>
      <c r="CW76" s="428">
        <f t="shared" si="74"/>
        <v>18.923076923076916</v>
      </c>
      <c r="CX76" s="440">
        <f t="shared" si="75"/>
        <v>5.73</v>
      </c>
      <c r="CY76" s="424">
        <f t="shared" si="101"/>
        <v>14</v>
      </c>
      <c r="CZ76" s="398">
        <f t="shared" si="76"/>
        <v>319.66499999999996</v>
      </c>
      <c r="DA76" s="391">
        <f t="shared" si="76"/>
        <v>4.4000000000000004</v>
      </c>
      <c r="DB76" s="391">
        <f t="shared" si="76"/>
        <v>20.065000000000001</v>
      </c>
      <c r="DC76" s="398">
        <f t="shared" si="76"/>
        <v>103.66499999999999</v>
      </c>
      <c r="DD76" s="428">
        <f t="shared" si="77"/>
        <v>3.8399999999999892</v>
      </c>
      <c r="DE76" s="926" t="s">
        <v>181</v>
      </c>
      <c r="DF76" s="927"/>
      <c r="DG76" s="440">
        <f t="shared" si="78"/>
        <v>5.7249999999999996</v>
      </c>
      <c r="DH76" s="424">
        <f t="shared" si="79"/>
        <v>7</v>
      </c>
      <c r="DI76" s="398">
        <f t="shared" si="80"/>
        <v>312.18</v>
      </c>
      <c r="DJ76" s="391">
        <f t="shared" si="80"/>
        <v>2.9550000000000001</v>
      </c>
      <c r="DK76" s="391">
        <f t="shared" si="80"/>
        <v>2.6349999999999998</v>
      </c>
      <c r="DL76" s="428">
        <f t="shared" si="81"/>
        <v>16.499999999999993</v>
      </c>
      <c r="DM76" s="440">
        <f t="shared" si="82"/>
        <v>4.0949999999999998</v>
      </c>
      <c r="DN76" s="424">
        <f t="shared" si="102"/>
        <v>13</v>
      </c>
      <c r="DO76" s="398">
        <f t="shared" si="83"/>
        <v>205.83499999999998</v>
      </c>
      <c r="DP76" s="391">
        <f t="shared" si="83"/>
        <v>27.119999999999997</v>
      </c>
      <c r="DQ76" s="391">
        <f t="shared" si="83"/>
        <v>21.965</v>
      </c>
      <c r="DR76" s="398">
        <f t="shared" si="83"/>
        <v>95.67</v>
      </c>
      <c r="DS76" s="428">
        <f t="shared" si="84"/>
        <v>11.181818181818182</v>
      </c>
      <c r="DT76" s="926" t="s">
        <v>181</v>
      </c>
      <c r="DU76" s="927"/>
      <c r="DV76" s="440">
        <f t="shared" si="105"/>
        <v>3.62</v>
      </c>
      <c r="DW76" s="424">
        <f t="shared" si="103"/>
        <v>17</v>
      </c>
      <c r="DX76" s="398">
        <f t="shared" si="85"/>
        <v>385.16499999999996</v>
      </c>
      <c r="DY76" s="391">
        <f t="shared" si="85"/>
        <v>5</v>
      </c>
      <c r="DZ76" s="391">
        <f t="shared" si="85"/>
        <v>18.884999999999998</v>
      </c>
      <c r="EA76" s="398">
        <f t="shared" si="85"/>
        <v>85.33</v>
      </c>
      <c r="EB76" s="428">
        <f t="shared" si="86"/>
        <v>6.0000000000000009</v>
      </c>
      <c r="EC76" s="391">
        <f t="shared" si="87"/>
        <v>4.774375</v>
      </c>
      <c r="ED76" s="468">
        <f t="shared" si="104"/>
        <v>14</v>
      </c>
    </row>
    <row r="77" spans="1:134" ht="12" customHeight="1" x14ac:dyDescent="0.25">
      <c r="A77" s="924" t="s">
        <v>182</v>
      </c>
      <c r="B77" s="925"/>
      <c r="C77" s="440">
        <f t="shared" si="36"/>
        <v>5.4050000000000002</v>
      </c>
      <c r="D77" s="424">
        <f t="shared" si="88"/>
        <v>13</v>
      </c>
      <c r="E77" s="398">
        <f t="shared" si="37"/>
        <v>266.5</v>
      </c>
      <c r="F77" s="391">
        <f t="shared" si="37"/>
        <v>4.49</v>
      </c>
      <c r="G77" s="391">
        <f t="shared" si="37"/>
        <v>18.899999999999999</v>
      </c>
      <c r="H77" s="428">
        <f t="shared" si="38"/>
        <v>7.9200000000000017</v>
      </c>
      <c r="I77" s="440">
        <f t="shared" si="39"/>
        <v>4.5350000000000001</v>
      </c>
      <c r="J77" s="424">
        <f t="shared" si="89"/>
        <v>10</v>
      </c>
      <c r="K77" s="398">
        <f t="shared" si="40"/>
        <v>289.83500000000004</v>
      </c>
      <c r="L77" s="391">
        <f t="shared" si="40"/>
        <v>3.5</v>
      </c>
      <c r="M77" s="398">
        <f t="shared" si="40"/>
        <v>100</v>
      </c>
      <c r="N77" s="428">
        <f t="shared" si="41"/>
        <v>22.714285714285712</v>
      </c>
      <c r="O77" s="926" t="s">
        <v>182</v>
      </c>
      <c r="P77" s="927"/>
      <c r="Q77" s="440">
        <f t="shared" si="42"/>
        <v>4.8599999999999994</v>
      </c>
      <c r="R77" s="424">
        <f t="shared" si="90"/>
        <v>5</v>
      </c>
      <c r="S77" s="398">
        <f t="shared" si="43"/>
        <v>258.16499999999996</v>
      </c>
      <c r="T77" s="391">
        <f t="shared" si="43"/>
        <v>5.88</v>
      </c>
      <c r="U77" s="391">
        <f t="shared" si="43"/>
        <v>25.67</v>
      </c>
      <c r="V77" s="398">
        <f t="shared" si="43"/>
        <v>108.33500000000001</v>
      </c>
      <c r="W77" s="428">
        <f t="shared" si="44"/>
        <v>9.454545454545455</v>
      </c>
      <c r="X77" s="440">
        <f t="shared" si="45"/>
        <v>4.1899999999999995</v>
      </c>
      <c r="Y77" s="424">
        <f t="shared" si="91"/>
        <v>6</v>
      </c>
      <c r="Z77" s="398">
        <f t="shared" si="46"/>
        <v>238.33</v>
      </c>
      <c r="AA77" s="391">
        <f t="shared" si="46"/>
        <v>3.1150000000000002</v>
      </c>
      <c r="AB77" s="391">
        <f t="shared" si="46"/>
        <v>23.865000000000002</v>
      </c>
      <c r="AC77" s="398">
        <f t="shared" si="46"/>
        <v>84</v>
      </c>
      <c r="AD77" s="428">
        <f t="shared" si="47"/>
        <v>14.999999999999998</v>
      </c>
      <c r="AE77" s="926" t="s">
        <v>182</v>
      </c>
      <c r="AF77" s="927"/>
      <c r="AG77" s="440">
        <f t="shared" si="48"/>
        <v>3.8650000000000002</v>
      </c>
      <c r="AH77" s="424">
        <f t="shared" si="92"/>
        <v>14</v>
      </c>
      <c r="AI77" s="398">
        <f t="shared" si="49"/>
        <v>164</v>
      </c>
      <c r="AJ77" s="391">
        <f t="shared" si="49"/>
        <v>2.7699999999999996</v>
      </c>
      <c r="AK77" s="391">
        <f t="shared" si="49"/>
        <v>17.37</v>
      </c>
      <c r="AL77" s="428">
        <f t="shared" si="50"/>
        <v>0.33333333333333509</v>
      </c>
      <c r="AM77" s="440">
        <f t="shared" si="51"/>
        <v>3.63</v>
      </c>
      <c r="AN77" s="424">
        <f t="shared" si="93"/>
        <v>7</v>
      </c>
      <c r="AO77" s="398">
        <f t="shared" si="52"/>
        <v>140.66999999999999</v>
      </c>
      <c r="AP77" s="391">
        <f t="shared" si="52"/>
        <v>4.335</v>
      </c>
      <c r="AQ77" s="391">
        <f t="shared" si="52"/>
        <v>23.93</v>
      </c>
      <c r="AR77" s="398">
        <f t="shared" si="52"/>
        <v>82</v>
      </c>
      <c r="AS77" s="391">
        <f t="shared" si="53"/>
        <v>2.7272727272727257</v>
      </c>
      <c r="AT77" s="926" t="s">
        <v>182</v>
      </c>
      <c r="AU77" s="927"/>
      <c r="AV77" s="440">
        <f t="shared" si="54"/>
        <v>4.335</v>
      </c>
      <c r="AW77" s="424">
        <f t="shared" si="94"/>
        <v>8</v>
      </c>
      <c r="AX77" s="398">
        <f t="shared" si="55"/>
        <v>376.15</v>
      </c>
      <c r="AY77" s="391">
        <f t="shared" si="55"/>
        <v>3.3150000000000004</v>
      </c>
      <c r="AZ77" s="391">
        <f t="shared" si="55"/>
        <v>96.72</v>
      </c>
      <c r="BA77" s="428">
        <f t="shared" si="56"/>
        <v>3.7499999999999942</v>
      </c>
      <c r="BB77" s="440">
        <f t="shared" si="57"/>
        <v>5.17</v>
      </c>
      <c r="BC77" s="424">
        <f t="shared" si="95"/>
        <v>4</v>
      </c>
      <c r="BD77" s="398">
        <f t="shared" si="58"/>
        <v>279.70000000000005</v>
      </c>
      <c r="BE77" s="391">
        <f t="shared" si="58"/>
        <v>6.2149999999999999</v>
      </c>
      <c r="BF77" s="391">
        <f t="shared" si="58"/>
        <v>23.335000000000001</v>
      </c>
      <c r="BG77" s="398">
        <f t="shared" si="58"/>
        <v>99</v>
      </c>
      <c r="BH77" s="391">
        <f t="shared" si="59"/>
        <v>5</v>
      </c>
      <c r="BI77" s="926" t="s">
        <v>182</v>
      </c>
      <c r="BJ77" s="927"/>
      <c r="BK77" s="440">
        <f t="shared" si="60"/>
        <v>5.7799999999999994</v>
      </c>
      <c r="BL77" s="424">
        <f t="shared" si="96"/>
        <v>16</v>
      </c>
      <c r="BM77" s="398">
        <f t="shared" si="61"/>
        <v>267.66499999999996</v>
      </c>
      <c r="BN77" s="391">
        <f t="shared" si="61"/>
        <v>4.0049999999999999</v>
      </c>
      <c r="BO77" s="391">
        <f t="shared" si="61"/>
        <v>18.555</v>
      </c>
      <c r="BP77" s="398">
        <f t="shared" si="61"/>
        <v>100.83500000000001</v>
      </c>
      <c r="BQ77" s="428">
        <f t="shared" si="62"/>
        <v>7.9999999999999982</v>
      </c>
      <c r="BR77" s="440">
        <f t="shared" si="63"/>
        <v>6.76</v>
      </c>
      <c r="BS77" s="424">
        <f t="shared" si="97"/>
        <v>10</v>
      </c>
      <c r="BT77" s="398">
        <f t="shared" si="64"/>
        <v>326.66499999999996</v>
      </c>
      <c r="BU77" s="391">
        <f t="shared" si="64"/>
        <v>3.9950000000000001</v>
      </c>
      <c r="BV77" s="391">
        <f t="shared" si="64"/>
        <v>19.335000000000001</v>
      </c>
      <c r="BW77" s="398">
        <f t="shared" si="64"/>
        <v>97.664999999999992</v>
      </c>
      <c r="BX77" s="428">
        <f t="shared" si="65"/>
        <v>10</v>
      </c>
      <c r="BY77" s="926" t="s">
        <v>182</v>
      </c>
      <c r="BZ77" s="927"/>
      <c r="CA77" s="440">
        <f t="shared" si="66"/>
        <v>5.62</v>
      </c>
      <c r="CB77" s="424">
        <f t="shared" si="98"/>
        <v>16</v>
      </c>
      <c r="CC77" s="398">
        <f t="shared" si="67"/>
        <v>311.83</v>
      </c>
      <c r="CD77" s="391">
        <f t="shared" si="67"/>
        <v>4.375</v>
      </c>
      <c r="CE77" s="391">
        <f t="shared" si="67"/>
        <v>19.920000000000002</v>
      </c>
      <c r="CF77" s="398">
        <f t="shared" si="67"/>
        <v>111.33</v>
      </c>
      <c r="CG77" s="428">
        <f t="shared" si="68"/>
        <v>0.57142857142857617</v>
      </c>
      <c r="CH77" s="440">
        <f t="shared" si="69"/>
        <v>3.7649999999999997</v>
      </c>
      <c r="CI77" s="424">
        <f t="shared" si="99"/>
        <v>5</v>
      </c>
      <c r="CJ77" s="398">
        <f t="shared" si="70"/>
        <v>269.5</v>
      </c>
      <c r="CK77" s="391">
        <f t="shared" si="70"/>
        <v>3.4750000000000001</v>
      </c>
      <c r="CL77" s="391">
        <f t="shared" si="70"/>
        <v>26.395000000000003</v>
      </c>
      <c r="CM77" s="398">
        <f t="shared" si="70"/>
        <v>113.83</v>
      </c>
      <c r="CN77" s="428">
        <f t="shared" si="71"/>
        <v>15.727272727272728</v>
      </c>
      <c r="CO77" s="926" t="s">
        <v>182</v>
      </c>
      <c r="CP77" s="927"/>
      <c r="CQ77" s="440">
        <f t="shared" si="72"/>
        <v>4.08</v>
      </c>
      <c r="CR77" s="424">
        <f t="shared" si="100"/>
        <v>12</v>
      </c>
      <c r="CS77" s="398">
        <f t="shared" si="73"/>
        <v>323</v>
      </c>
      <c r="CT77" s="391">
        <f t="shared" si="73"/>
        <v>2.9550000000000001</v>
      </c>
      <c r="CU77" s="391">
        <f t="shared" si="73"/>
        <v>18.465</v>
      </c>
      <c r="CV77" s="398">
        <f t="shared" si="73"/>
        <v>101.5</v>
      </c>
      <c r="CW77" s="428">
        <f t="shared" si="74"/>
        <v>14.461538461538462</v>
      </c>
      <c r="CX77" s="440">
        <f t="shared" si="75"/>
        <v>4.37</v>
      </c>
      <c r="CY77" s="424">
        <f t="shared" si="101"/>
        <v>18</v>
      </c>
      <c r="CZ77" s="398">
        <f t="shared" si="76"/>
        <v>270.33500000000004</v>
      </c>
      <c r="DA77" s="391">
        <f t="shared" si="76"/>
        <v>2.6150000000000002</v>
      </c>
      <c r="DB77" s="391">
        <f t="shared" si="76"/>
        <v>17.310000000000002</v>
      </c>
      <c r="DC77" s="398">
        <f t="shared" si="76"/>
        <v>118.33</v>
      </c>
      <c r="DD77" s="428">
        <f t="shared" si="77"/>
        <v>18.560000000000002</v>
      </c>
      <c r="DE77" s="926" t="s">
        <v>182</v>
      </c>
      <c r="DF77" s="927"/>
      <c r="DG77" s="440">
        <f t="shared" si="78"/>
        <v>5.6150000000000002</v>
      </c>
      <c r="DH77" s="424">
        <f t="shared" si="79"/>
        <v>10</v>
      </c>
      <c r="DI77" s="398">
        <f t="shared" si="80"/>
        <v>255.90500000000003</v>
      </c>
      <c r="DJ77" s="391">
        <f t="shared" si="80"/>
        <v>7.4</v>
      </c>
      <c r="DK77" s="391">
        <f t="shared" si="80"/>
        <v>2.7249999999999996</v>
      </c>
      <c r="DL77" s="428">
        <f t="shared" si="81"/>
        <v>16.900000000000006</v>
      </c>
      <c r="DM77" s="440">
        <f t="shared" si="82"/>
        <v>3.0999999999999996</v>
      </c>
      <c r="DN77" s="424">
        <f t="shared" si="102"/>
        <v>17</v>
      </c>
      <c r="DO77" s="398">
        <f t="shared" si="83"/>
        <v>211.33</v>
      </c>
      <c r="DP77" s="391">
        <f t="shared" si="83"/>
        <v>27.55</v>
      </c>
      <c r="DQ77" s="391">
        <f t="shared" si="83"/>
        <v>19.015000000000001</v>
      </c>
      <c r="DR77" s="398">
        <f t="shared" si="83"/>
        <v>115</v>
      </c>
      <c r="DS77" s="428">
        <f t="shared" si="84"/>
        <v>-9.2727272727272734</v>
      </c>
      <c r="DT77" s="926" t="s">
        <v>182</v>
      </c>
      <c r="DU77" s="927"/>
      <c r="DV77" s="440">
        <f t="shared" si="105"/>
        <v>4.8150000000000004</v>
      </c>
      <c r="DW77" s="424">
        <f t="shared" si="103"/>
        <v>11</v>
      </c>
      <c r="DX77" s="398">
        <f t="shared" si="85"/>
        <v>353.33500000000004</v>
      </c>
      <c r="DY77" s="391">
        <f t="shared" si="85"/>
        <v>5.6300000000000008</v>
      </c>
      <c r="DZ77" s="391">
        <f t="shared" si="85"/>
        <v>18.635000000000002</v>
      </c>
      <c r="EA77" s="398">
        <f t="shared" si="85"/>
        <v>100.5</v>
      </c>
      <c r="EB77" s="428">
        <f t="shared" si="86"/>
        <v>15.181818181818185</v>
      </c>
      <c r="EC77" s="391">
        <f t="shared" si="87"/>
        <v>4.6924999999999999</v>
      </c>
      <c r="ED77" s="468">
        <f t="shared" si="104"/>
        <v>16</v>
      </c>
    </row>
    <row r="78" spans="1:134" ht="12" customHeight="1" x14ac:dyDescent="0.25">
      <c r="A78" s="924" t="s">
        <v>183</v>
      </c>
      <c r="B78" s="925"/>
      <c r="C78" s="440">
        <f t="shared" si="36"/>
        <v>5.2149999999999999</v>
      </c>
      <c r="D78" s="424">
        <f t="shared" si="88"/>
        <v>16</v>
      </c>
      <c r="E78" s="398">
        <f t="shared" si="37"/>
        <v>257.5</v>
      </c>
      <c r="F78" s="391">
        <f t="shared" si="37"/>
        <v>3.24</v>
      </c>
      <c r="G78" s="391">
        <f t="shared" si="37"/>
        <v>19.715</v>
      </c>
      <c r="H78" s="428">
        <f t="shared" si="38"/>
        <v>13.68</v>
      </c>
      <c r="I78" s="440">
        <f t="shared" si="39"/>
        <v>3.53</v>
      </c>
      <c r="J78" s="424">
        <f t="shared" si="89"/>
        <v>17</v>
      </c>
      <c r="K78" s="398">
        <f t="shared" si="40"/>
        <v>370.33500000000004</v>
      </c>
      <c r="L78" s="391">
        <f t="shared" si="40"/>
        <v>2.5449999999999999</v>
      </c>
      <c r="M78" s="398">
        <f t="shared" si="40"/>
        <v>69.5</v>
      </c>
      <c r="N78" s="428">
        <f t="shared" si="41"/>
        <v>29.428571428571423</v>
      </c>
      <c r="O78" s="926" t="s">
        <v>183</v>
      </c>
      <c r="P78" s="927"/>
      <c r="Q78" s="440">
        <f t="shared" si="42"/>
        <v>4.3249999999999993</v>
      </c>
      <c r="R78" s="424">
        <f t="shared" si="90"/>
        <v>10</v>
      </c>
      <c r="S78" s="398">
        <f t="shared" si="43"/>
        <v>246.33</v>
      </c>
      <c r="T78" s="391">
        <f t="shared" si="43"/>
        <v>5.0500000000000007</v>
      </c>
      <c r="U78" s="391">
        <f t="shared" si="43"/>
        <v>24.064999999999998</v>
      </c>
      <c r="V78" s="398">
        <f t="shared" si="43"/>
        <v>82.67</v>
      </c>
      <c r="W78" s="428">
        <f t="shared" si="44"/>
        <v>9.545454545454545</v>
      </c>
      <c r="X78" s="440">
        <f t="shared" si="45"/>
        <v>3.95</v>
      </c>
      <c r="Y78" s="424">
        <f t="shared" si="91"/>
        <v>10</v>
      </c>
      <c r="Z78" s="398">
        <f t="shared" si="46"/>
        <v>229.17</v>
      </c>
      <c r="AA78" s="391">
        <f t="shared" si="46"/>
        <v>3.65</v>
      </c>
      <c r="AB78" s="391">
        <f t="shared" si="46"/>
        <v>23.85</v>
      </c>
      <c r="AC78" s="398">
        <f t="shared" si="46"/>
        <v>90.5</v>
      </c>
      <c r="AD78" s="428">
        <f t="shared" si="47"/>
        <v>6.1666666666666687</v>
      </c>
      <c r="AE78" s="926" t="s">
        <v>183</v>
      </c>
      <c r="AF78" s="927"/>
      <c r="AG78" s="440">
        <f t="shared" si="48"/>
        <v>4.84</v>
      </c>
      <c r="AH78" s="424">
        <f t="shared" si="92"/>
        <v>9</v>
      </c>
      <c r="AI78" s="398">
        <f t="shared" si="49"/>
        <v>123.66999999999999</v>
      </c>
      <c r="AJ78" s="391">
        <f t="shared" si="49"/>
        <v>4.4000000000000004</v>
      </c>
      <c r="AK78" s="391">
        <f t="shared" si="49"/>
        <v>19.21</v>
      </c>
      <c r="AL78" s="428">
        <f t="shared" si="50"/>
        <v>1.0666666666666675</v>
      </c>
      <c r="AM78" s="440">
        <f t="shared" si="51"/>
        <v>2.5350000000000001</v>
      </c>
      <c r="AN78" s="424">
        <f t="shared" si="93"/>
        <v>16</v>
      </c>
      <c r="AO78" s="398">
        <f t="shared" si="52"/>
        <v>139.66500000000002</v>
      </c>
      <c r="AP78" s="391">
        <f t="shared" si="52"/>
        <v>3.63</v>
      </c>
      <c r="AQ78" s="391">
        <f t="shared" si="52"/>
        <v>21.549999999999997</v>
      </c>
      <c r="AR78" s="398">
        <f t="shared" si="52"/>
        <v>79.335000000000008</v>
      </c>
      <c r="AS78" s="391">
        <f t="shared" si="53"/>
        <v>4.2727272727272743</v>
      </c>
      <c r="AT78" s="926" t="s">
        <v>183</v>
      </c>
      <c r="AU78" s="927"/>
      <c r="AV78" s="440">
        <f t="shared" si="54"/>
        <v>4.1349999999999998</v>
      </c>
      <c r="AW78" s="424">
        <f t="shared" si="94"/>
        <v>13</v>
      </c>
      <c r="AX78" s="398">
        <f t="shared" si="55"/>
        <v>361.94499999999999</v>
      </c>
      <c r="AY78" s="391">
        <f t="shared" si="55"/>
        <v>3.2250000000000001</v>
      </c>
      <c r="AZ78" s="391">
        <f t="shared" si="55"/>
        <v>96.5</v>
      </c>
      <c r="BA78" s="428">
        <f t="shared" si="56"/>
        <v>3.9166666666666683</v>
      </c>
      <c r="BB78" s="440">
        <f t="shared" si="57"/>
        <v>3.59</v>
      </c>
      <c r="BC78" s="424">
        <f t="shared" si="95"/>
        <v>15</v>
      </c>
      <c r="BD78" s="398">
        <f t="shared" si="58"/>
        <v>245.5</v>
      </c>
      <c r="BE78" s="391">
        <f t="shared" si="58"/>
        <v>4.1399999999999997</v>
      </c>
      <c r="BF78" s="391">
        <f t="shared" si="58"/>
        <v>20.085000000000001</v>
      </c>
      <c r="BG78" s="398">
        <f t="shared" si="58"/>
        <v>94.335000000000008</v>
      </c>
      <c r="BH78" s="391">
        <f t="shared" si="59"/>
        <v>3.1999999999999984</v>
      </c>
      <c r="BI78" s="926" t="s">
        <v>183</v>
      </c>
      <c r="BJ78" s="927"/>
      <c r="BK78" s="440">
        <f t="shared" si="60"/>
        <v>6.77</v>
      </c>
      <c r="BL78" s="424">
        <f t="shared" si="96"/>
        <v>10</v>
      </c>
      <c r="BM78" s="398">
        <f t="shared" si="61"/>
        <v>254</v>
      </c>
      <c r="BN78" s="391">
        <f t="shared" si="61"/>
        <v>4.8599999999999994</v>
      </c>
      <c r="BO78" s="391">
        <f t="shared" si="61"/>
        <v>21.414999999999999</v>
      </c>
      <c r="BP78" s="398">
        <f t="shared" si="61"/>
        <v>82.335000000000008</v>
      </c>
      <c r="BQ78" s="428">
        <f t="shared" si="62"/>
        <v>15.818181818181811</v>
      </c>
      <c r="BR78" s="440">
        <f t="shared" si="63"/>
        <v>6.0299999999999994</v>
      </c>
      <c r="BS78" s="424">
        <f t="shared" si="97"/>
        <v>17</v>
      </c>
      <c r="BT78" s="398">
        <f t="shared" si="64"/>
        <v>326.66499999999996</v>
      </c>
      <c r="BU78" s="391">
        <f t="shared" si="64"/>
        <v>5.2550000000000008</v>
      </c>
      <c r="BV78" s="391">
        <f t="shared" si="64"/>
        <v>21.045000000000002</v>
      </c>
      <c r="BW78" s="398">
        <f t="shared" si="64"/>
        <v>98.164999999999992</v>
      </c>
      <c r="BX78" s="428">
        <f t="shared" si="65"/>
        <v>2.8000000000000025</v>
      </c>
      <c r="BY78" s="926" t="s">
        <v>183</v>
      </c>
      <c r="BZ78" s="927"/>
      <c r="CA78" s="440">
        <f t="shared" si="66"/>
        <v>6.4399999999999995</v>
      </c>
      <c r="CB78" s="424">
        <f t="shared" si="98"/>
        <v>10</v>
      </c>
      <c r="CC78" s="398">
        <f t="shared" si="67"/>
        <v>301.66499999999996</v>
      </c>
      <c r="CD78" s="391">
        <f t="shared" si="67"/>
        <v>4.7750000000000004</v>
      </c>
      <c r="CE78" s="391">
        <f t="shared" si="67"/>
        <v>21.245000000000001</v>
      </c>
      <c r="CF78" s="398">
        <f t="shared" si="67"/>
        <v>85.33</v>
      </c>
      <c r="CG78" s="428">
        <f t="shared" si="68"/>
        <v>9.3333333333333286</v>
      </c>
      <c r="CH78" s="440">
        <f t="shared" si="69"/>
        <v>3.5049999999999999</v>
      </c>
      <c r="CI78" s="424">
        <f t="shared" si="99"/>
        <v>10</v>
      </c>
      <c r="CJ78" s="398">
        <f t="shared" si="70"/>
        <v>225.5</v>
      </c>
      <c r="CK78" s="391">
        <f t="shared" si="70"/>
        <v>3.3149999999999999</v>
      </c>
      <c r="CL78" s="391">
        <f t="shared" si="70"/>
        <v>26.33</v>
      </c>
      <c r="CM78" s="398">
        <f t="shared" si="70"/>
        <v>83.5</v>
      </c>
      <c r="CN78" s="428">
        <f t="shared" si="71"/>
        <v>20.818181818181824</v>
      </c>
      <c r="CO78" s="926" t="s">
        <v>183</v>
      </c>
      <c r="CP78" s="927"/>
      <c r="CQ78" s="440">
        <f t="shared" si="72"/>
        <v>4.9250000000000007</v>
      </c>
      <c r="CR78" s="424">
        <f t="shared" si="100"/>
        <v>1</v>
      </c>
      <c r="CS78" s="398">
        <f t="shared" si="73"/>
        <v>316</v>
      </c>
      <c r="CT78" s="391">
        <f t="shared" si="73"/>
        <v>4.79</v>
      </c>
      <c r="CU78" s="391">
        <f t="shared" si="73"/>
        <v>21</v>
      </c>
      <c r="CV78" s="398">
        <f t="shared" si="73"/>
        <v>88.83</v>
      </c>
      <c r="CW78" s="428">
        <f t="shared" si="74"/>
        <v>9.6923076923076916</v>
      </c>
      <c r="CX78" s="440">
        <f t="shared" si="75"/>
        <v>6.1300000000000008</v>
      </c>
      <c r="CY78" s="424">
        <f t="shared" si="101"/>
        <v>7</v>
      </c>
      <c r="CZ78" s="398">
        <f t="shared" si="76"/>
        <v>368</v>
      </c>
      <c r="DA78" s="391">
        <f t="shared" si="76"/>
        <v>4.82</v>
      </c>
      <c r="DB78" s="391">
        <f t="shared" si="76"/>
        <v>20.085000000000001</v>
      </c>
      <c r="DC78" s="398">
        <f t="shared" si="76"/>
        <v>97.164999999999992</v>
      </c>
      <c r="DD78" s="428">
        <f t="shared" si="77"/>
        <v>17.920000000000002</v>
      </c>
      <c r="DE78" s="926" t="s">
        <v>183</v>
      </c>
      <c r="DF78" s="927"/>
      <c r="DG78" s="440">
        <f t="shared" si="78"/>
        <v>5.6050000000000004</v>
      </c>
      <c r="DH78" s="424">
        <f t="shared" si="79"/>
        <v>11</v>
      </c>
      <c r="DI78" s="398">
        <f t="shared" si="80"/>
        <v>214.565</v>
      </c>
      <c r="DJ78" s="391">
        <f t="shared" si="80"/>
        <v>5.4250000000000007</v>
      </c>
      <c r="DK78" s="391">
        <f t="shared" si="80"/>
        <v>2.4950000000000001</v>
      </c>
      <c r="DL78" s="428">
        <f t="shared" si="81"/>
        <v>17.100000000000001</v>
      </c>
      <c r="DM78" s="440">
        <f t="shared" si="82"/>
        <v>3.9649999999999999</v>
      </c>
      <c r="DN78" s="424">
        <f t="shared" si="102"/>
        <v>15</v>
      </c>
      <c r="DO78" s="398">
        <f t="shared" si="83"/>
        <v>185.5</v>
      </c>
      <c r="DP78" s="391">
        <f t="shared" si="83"/>
        <v>31.715</v>
      </c>
      <c r="DQ78" s="391">
        <f t="shared" si="83"/>
        <v>20.925000000000001</v>
      </c>
      <c r="DR78" s="398">
        <f t="shared" si="83"/>
        <v>96</v>
      </c>
      <c r="DS78" s="428">
        <f t="shared" si="84"/>
        <v>5.9090909090909083</v>
      </c>
      <c r="DT78" s="926" t="s">
        <v>183</v>
      </c>
      <c r="DU78" s="927"/>
      <c r="DV78" s="440">
        <f t="shared" si="105"/>
        <v>4.1999999999999993</v>
      </c>
      <c r="DW78" s="424">
        <f t="shared" si="103"/>
        <v>13</v>
      </c>
      <c r="DX78" s="398">
        <f t="shared" si="85"/>
        <v>347.66499999999996</v>
      </c>
      <c r="DY78" s="391">
        <f t="shared" si="85"/>
        <v>5.75</v>
      </c>
      <c r="DZ78" s="391">
        <f t="shared" si="85"/>
        <v>23.314999999999998</v>
      </c>
      <c r="EA78" s="398">
        <f t="shared" si="85"/>
        <v>83.83</v>
      </c>
      <c r="EB78" s="428">
        <f t="shared" si="86"/>
        <v>2.7272727272727257</v>
      </c>
      <c r="EC78" s="391">
        <f t="shared" si="87"/>
        <v>4.7181249999999997</v>
      </c>
      <c r="ED78" s="468">
        <f t="shared" si="104"/>
        <v>15</v>
      </c>
    </row>
    <row r="79" spans="1:134" ht="12" customHeight="1" x14ac:dyDescent="0.25">
      <c r="A79" s="924" t="s">
        <v>184</v>
      </c>
      <c r="B79" s="925"/>
      <c r="C79" s="29" t="s">
        <v>30</v>
      </c>
      <c r="D79" s="424"/>
      <c r="E79" s="52" t="s">
        <v>30</v>
      </c>
      <c r="F79" s="6" t="s">
        <v>30</v>
      </c>
      <c r="G79" s="6" t="s">
        <v>30</v>
      </c>
      <c r="H79" s="428"/>
      <c r="I79" s="29" t="s">
        <v>30</v>
      </c>
      <c r="J79" s="424"/>
      <c r="K79" s="52" t="s">
        <v>30</v>
      </c>
      <c r="L79" s="6" t="s">
        <v>30</v>
      </c>
      <c r="M79" s="52" t="s">
        <v>30</v>
      </c>
      <c r="N79" s="428"/>
      <c r="O79" s="926" t="s">
        <v>184</v>
      </c>
      <c r="P79" s="927"/>
      <c r="Q79" s="29" t="s">
        <v>30</v>
      </c>
      <c r="R79" s="424"/>
      <c r="S79" s="52" t="s">
        <v>30</v>
      </c>
      <c r="T79" s="6" t="s">
        <v>30</v>
      </c>
      <c r="U79" s="6" t="s">
        <v>30</v>
      </c>
      <c r="V79" s="52" t="s">
        <v>30</v>
      </c>
      <c r="W79" s="428"/>
      <c r="X79" s="29" t="s">
        <v>30</v>
      </c>
      <c r="Y79" s="424"/>
      <c r="Z79" s="52" t="s">
        <v>30</v>
      </c>
      <c r="AA79" s="6" t="s">
        <v>30</v>
      </c>
      <c r="AB79" s="6" t="s">
        <v>30</v>
      </c>
      <c r="AC79" s="52" t="s">
        <v>30</v>
      </c>
      <c r="AD79" s="428"/>
      <c r="AE79" s="926" t="s">
        <v>184</v>
      </c>
      <c r="AF79" s="927"/>
      <c r="AG79" s="440">
        <f t="shared" si="48"/>
        <v>3.0300000000000002</v>
      </c>
      <c r="AH79" s="424">
        <f t="shared" si="92"/>
        <v>19</v>
      </c>
      <c r="AI79" s="398">
        <f t="shared" si="49"/>
        <v>170</v>
      </c>
      <c r="AJ79" s="391">
        <f t="shared" si="49"/>
        <v>2.415</v>
      </c>
      <c r="AK79" s="391">
        <f t="shared" si="49"/>
        <v>25.994999999999997</v>
      </c>
      <c r="AL79" s="428">
        <f t="shared" si="50"/>
        <v>-1.7333333333333347</v>
      </c>
      <c r="AM79" s="29" t="s">
        <v>30</v>
      </c>
      <c r="AN79" s="424"/>
      <c r="AO79" s="52" t="s">
        <v>30</v>
      </c>
      <c r="AP79" s="6" t="s">
        <v>30</v>
      </c>
      <c r="AQ79" s="6" t="s">
        <v>30</v>
      </c>
      <c r="AR79" s="52" t="s">
        <v>30</v>
      </c>
      <c r="AS79" s="391"/>
      <c r="AT79" s="926" t="s">
        <v>184</v>
      </c>
      <c r="AU79" s="927"/>
      <c r="AV79" s="29" t="s">
        <v>30</v>
      </c>
      <c r="AW79" s="424"/>
      <c r="AX79" s="52" t="s">
        <v>30</v>
      </c>
      <c r="AY79" s="6" t="s">
        <v>30</v>
      </c>
      <c r="AZ79" s="6" t="s">
        <v>30</v>
      </c>
      <c r="BA79" s="428"/>
      <c r="BB79" s="29" t="s">
        <v>30</v>
      </c>
      <c r="BC79" s="424"/>
      <c r="BD79" s="52" t="s">
        <v>30</v>
      </c>
      <c r="BE79" s="6" t="s">
        <v>30</v>
      </c>
      <c r="BF79" s="6" t="s">
        <v>30</v>
      </c>
      <c r="BG79" s="52" t="s">
        <v>30</v>
      </c>
      <c r="BH79" s="391"/>
      <c r="BI79" s="926" t="s">
        <v>184</v>
      </c>
      <c r="BJ79" s="927"/>
      <c r="BK79" s="440">
        <f t="shared" si="60"/>
        <v>6.84</v>
      </c>
      <c r="BL79" s="424">
        <f t="shared" si="96"/>
        <v>9</v>
      </c>
      <c r="BM79" s="398">
        <f t="shared" si="61"/>
        <v>235.83499999999998</v>
      </c>
      <c r="BN79" s="391">
        <f t="shared" si="61"/>
        <v>5.38</v>
      </c>
      <c r="BO79" s="391">
        <f t="shared" si="61"/>
        <v>24.625</v>
      </c>
      <c r="BP79" s="398">
        <f t="shared" si="61"/>
        <v>88.335000000000008</v>
      </c>
      <c r="BQ79" s="428">
        <f t="shared" si="62"/>
        <v>10.181818181818182</v>
      </c>
      <c r="BR79" s="29" t="s">
        <v>30</v>
      </c>
      <c r="BS79" s="424"/>
      <c r="BT79" s="52" t="s">
        <v>30</v>
      </c>
      <c r="BU79" s="6" t="s">
        <v>30</v>
      </c>
      <c r="BV79" s="6" t="s">
        <v>30</v>
      </c>
      <c r="BW79" s="52" t="s">
        <v>30</v>
      </c>
      <c r="BX79" s="428">
        <f t="shared" si="65"/>
        <v>0</v>
      </c>
      <c r="BY79" s="926" t="s">
        <v>184</v>
      </c>
      <c r="BZ79" s="927"/>
      <c r="CA79" s="29" t="s">
        <v>30</v>
      </c>
      <c r="CB79" s="424"/>
      <c r="CC79" s="52" t="s">
        <v>30</v>
      </c>
      <c r="CD79" s="6" t="s">
        <v>30</v>
      </c>
      <c r="CE79" s="6" t="s">
        <v>30</v>
      </c>
      <c r="CF79" s="52" t="s">
        <v>30</v>
      </c>
      <c r="CG79" s="428"/>
      <c r="CH79" s="29" t="s">
        <v>30</v>
      </c>
      <c r="CI79" s="424"/>
      <c r="CJ79" s="52" t="s">
        <v>30</v>
      </c>
      <c r="CK79" s="6" t="s">
        <v>30</v>
      </c>
      <c r="CL79" s="6" t="s">
        <v>30</v>
      </c>
      <c r="CM79" s="52" t="s">
        <v>30</v>
      </c>
      <c r="CN79" s="428"/>
      <c r="CO79" s="926" t="s">
        <v>184</v>
      </c>
      <c r="CP79" s="927"/>
      <c r="CQ79" s="29" t="s">
        <v>30</v>
      </c>
      <c r="CR79" s="424"/>
      <c r="CS79" s="52" t="s">
        <v>30</v>
      </c>
      <c r="CT79" s="6" t="s">
        <v>30</v>
      </c>
      <c r="CU79" s="6" t="s">
        <v>30</v>
      </c>
      <c r="CV79" s="52" t="s">
        <v>30</v>
      </c>
      <c r="CW79" s="428"/>
      <c r="CX79" s="29" t="s">
        <v>30</v>
      </c>
      <c r="CY79" s="424"/>
      <c r="CZ79" s="52" t="s">
        <v>30</v>
      </c>
      <c r="DA79" s="6" t="s">
        <v>30</v>
      </c>
      <c r="DB79" s="6" t="s">
        <v>30</v>
      </c>
      <c r="DC79" s="52" t="s">
        <v>30</v>
      </c>
      <c r="DD79" s="428"/>
      <c r="DE79" s="926" t="s">
        <v>184</v>
      </c>
      <c r="DF79" s="927"/>
      <c r="DG79" s="29" t="s">
        <v>30</v>
      </c>
      <c r="DH79" s="424"/>
      <c r="DI79" s="52" t="s">
        <v>30</v>
      </c>
      <c r="DJ79" s="6" t="s">
        <v>30</v>
      </c>
      <c r="DK79" s="6" t="s">
        <v>30</v>
      </c>
      <c r="DL79" s="428"/>
      <c r="DM79" s="29" t="s">
        <v>30</v>
      </c>
      <c r="DN79" s="424"/>
      <c r="DO79" s="52" t="s">
        <v>30</v>
      </c>
      <c r="DP79" s="6" t="s">
        <v>30</v>
      </c>
      <c r="DQ79" s="6" t="s">
        <v>30</v>
      </c>
      <c r="DR79" s="52" t="s">
        <v>30</v>
      </c>
      <c r="DS79" s="428"/>
      <c r="DT79" s="926" t="s">
        <v>184</v>
      </c>
      <c r="DU79" s="927"/>
      <c r="DV79" s="29" t="s">
        <v>30</v>
      </c>
      <c r="DW79" s="424"/>
      <c r="DX79" s="52" t="s">
        <v>30</v>
      </c>
      <c r="DY79" s="6" t="s">
        <v>30</v>
      </c>
      <c r="DZ79" s="6" t="s">
        <v>30</v>
      </c>
      <c r="EA79" s="52" t="s">
        <v>30</v>
      </c>
      <c r="EB79" s="428"/>
      <c r="EC79" s="391">
        <f t="shared" si="87"/>
        <v>4.9350000000000005</v>
      </c>
      <c r="ED79" s="468">
        <f t="shared" si="104"/>
        <v>10</v>
      </c>
    </row>
    <row r="80" spans="1:134" ht="12" customHeight="1" x14ac:dyDescent="0.25">
      <c r="A80" s="924" t="s">
        <v>185</v>
      </c>
      <c r="B80" s="925"/>
      <c r="C80" s="29" t="s">
        <v>30</v>
      </c>
      <c r="D80" s="424"/>
      <c r="E80" s="52" t="s">
        <v>30</v>
      </c>
      <c r="F80" s="6" t="s">
        <v>30</v>
      </c>
      <c r="G80" s="6" t="s">
        <v>30</v>
      </c>
      <c r="H80" s="428"/>
      <c r="I80" s="29" t="s">
        <v>30</v>
      </c>
      <c r="J80" s="424"/>
      <c r="K80" s="52" t="s">
        <v>30</v>
      </c>
      <c r="L80" s="6" t="s">
        <v>30</v>
      </c>
      <c r="M80" s="52" t="s">
        <v>30</v>
      </c>
      <c r="N80" s="428"/>
      <c r="O80" s="926" t="s">
        <v>185</v>
      </c>
      <c r="P80" s="927"/>
      <c r="Q80" s="29" t="s">
        <v>30</v>
      </c>
      <c r="R80" s="424"/>
      <c r="S80" s="52" t="s">
        <v>30</v>
      </c>
      <c r="T80" s="6" t="s">
        <v>30</v>
      </c>
      <c r="U80" s="6" t="s">
        <v>30</v>
      </c>
      <c r="V80" s="52" t="s">
        <v>30</v>
      </c>
      <c r="W80" s="428"/>
      <c r="X80" s="29" t="s">
        <v>30</v>
      </c>
      <c r="Y80" s="424"/>
      <c r="Z80" s="52" t="s">
        <v>30</v>
      </c>
      <c r="AA80" s="6" t="s">
        <v>30</v>
      </c>
      <c r="AB80" s="6" t="s">
        <v>30</v>
      </c>
      <c r="AC80" s="52" t="s">
        <v>30</v>
      </c>
      <c r="AD80" s="428"/>
      <c r="AE80" s="926" t="s">
        <v>185</v>
      </c>
      <c r="AF80" s="927"/>
      <c r="AG80" s="440">
        <f t="shared" si="48"/>
        <v>3.8250000000000002</v>
      </c>
      <c r="AH80" s="424">
        <f t="shared" si="92"/>
        <v>15</v>
      </c>
      <c r="AI80" s="398">
        <f t="shared" si="49"/>
        <v>182.83499999999998</v>
      </c>
      <c r="AJ80" s="391">
        <f t="shared" si="49"/>
        <v>1.31</v>
      </c>
      <c r="AK80" s="391">
        <f t="shared" si="49"/>
        <v>22.96</v>
      </c>
      <c r="AL80" s="428">
        <f t="shared" si="50"/>
        <v>-2.3333333333333339</v>
      </c>
      <c r="AM80" s="29" t="s">
        <v>30</v>
      </c>
      <c r="AN80" s="424"/>
      <c r="AO80" s="52" t="s">
        <v>30</v>
      </c>
      <c r="AP80" s="6" t="s">
        <v>30</v>
      </c>
      <c r="AQ80" s="6" t="s">
        <v>30</v>
      </c>
      <c r="AR80" s="52" t="s">
        <v>30</v>
      </c>
      <c r="AS80" s="391"/>
      <c r="AT80" s="926" t="s">
        <v>185</v>
      </c>
      <c r="AU80" s="927"/>
      <c r="AV80" s="29" t="s">
        <v>30</v>
      </c>
      <c r="AW80" s="424"/>
      <c r="AX80" s="52" t="s">
        <v>30</v>
      </c>
      <c r="AY80" s="6" t="s">
        <v>30</v>
      </c>
      <c r="AZ80" s="6" t="s">
        <v>30</v>
      </c>
      <c r="BA80" s="428"/>
      <c r="BB80" s="29" t="s">
        <v>30</v>
      </c>
      <c r="BC80" s="424"/>
      <c r="BD80" s="52" t="s">
        <v>30</v>
      </c>
      <c r="BE80" s="6" t="s">
        <v>30</v>
      </c>
      <c r="BF80" s="6" t="s">
        <v>30</v>
      </c>
      <c r="BG80" s="52" t="s">
        <v>30</v>
      </c>
      <c r="BH80" s="391"/>
      <c r="BI80" s="926" t="s">
        <v>185</v>
      </c>
      <c r="BJ80" s="927"/>
      <c r="BK80" s="29" t="s">
        <v>30</v>
      </c>
      <c r="BL80" s="424"/>
      <c r="BM80" s="52" t="s">
        <v>30</v>
      </c>
      <c r="BN80" s="6" t="s">
        <v>30</v>
      </c>
      <c r="BO80" s="6" t="s">
        <v>30</v>
      </c>
      <c r="BP80" s="52" t="s">
        <v>30</v>
      </c>
      <c r="BQ80" s="428"/>
      <c r="BR80" s="29" t="s">
        <v>30</v>
      </c>
      <c r="BS80" s="424"/>
      <c r="BT80" s="52" t="s">
        <v>30</v>
      </c>
      <c r="BU80" s="6" t="s">
        <v>30</v>
      </c>
      <c r="BV80" s="6" t="s">
        <v>30</v>
      </c>
      <c r="BW80" s="52" t="s">
        <v>30</v>
      </c>
      <c r="BX80" s="428">
        <f t="shared" si="65"/>
        <v>0</v>
      </c>
      <c r="BY80" s="926" t="s">
        <v>185</v>
      </c>
      <c r="BZ80" s="927"/>
      <c r="CA80" s="29" t="s">
        <v>30</v>
      </c>
      <c r="CB80" s="424"/>
      <c r="CC80" s="52" t="s">
        <v>30</v>
      </c>
      <c r="CD80" s="6" t="s">
        <v>30</v>
      </c>
      <c r="CE80" s="6" t="s">
        <v>30</v>
      </c>
      <c r="CF80" s="52" t="s">
        <v>30</v>
      </c>
      <c r="CG80" s="428"/>
      <c r="CH80" s="29" t="s">
        <v>30</v>
      </c>
      <c r="CI80" s="424"/>
      <c r="CJ80" s="52" t="s">
        <v>30</v>
      </c>
      <c r="CK80" s="6" t="s">
        <v>30</v>
      </c>
      <c r="CL80" s="6" t="s">
        <v>30</v>
      </c>
      <c r="CM80" s="52" t="s">
        <v>30</v>
      </c>
      <c r="CN80" s="428"/>
      <c r="CO80" s="926" t="s">
        <v>185</v>
      </c>
      <c r="CP80" s="927"/>
      <c r="CQ80" s="29" t="s">
        <v>30</v>
      </c>
      <c r="CR80" s="424"/>
      <c r="CS80" s="52" t="s">
        <v>30</v>
      </c>
      <c r="CT80" s="6" t="s">
        <v>30</v>
      </c>
      <c r="CU80" s="6" t="s">
        <v>30</v>
      </c>
      <c r="CV80" s="52" t="s">
        <v>30</v>
      </c>
      <c r="CW80" s="428"/>
      <c r="CX80" s="29" t="s">
        <v>30</v>
      </c>
      <c r="CY80" s="424"/>
      <c r="CZ80" s="52" t="s">
        <v>30</v>
      </c>
      <c r="DA80" s="6" t="s">
        <v>30</v>
      </c>
      <c r="DB80" s="6" t="s">
        <v>30</v>
      </c>
      <c r="DC80" s="52" t="s">
        <v>30</v>
      </c>
      <c r="DD80" s="428"/>
      <c r="DE80" s="926" t="s">
        <v>185</v>
      </c>
      <c r="DF80" s="927"/>
      <c r="DG80" s="29" t="s">
        <v>30</v>
      </c>
      <c r="DH80" s="424"/>
      <c r="DI80" s="52" t="s">
        <v>30</v>
      </c>
      <c r="DJ80" s="6" t="s">
        <v>30</v>
      </c>
      <c r="DK80" s="6" t="s">
        <v>30</v>
      </c>
      <c r="DL80" s="428"/>
      <c r="DM80" s="29" t="s">
        <v>30</v>
      </c>
      <c r="DN80" s="424"/>
      <c r="DO80" s="52" t="s">
        <v>30</v>
      </c>
      <c r="DP80" s="6" t="s">
        <v>30</v>
      </c>
      <c r="DQ80" s="6" t="s">
        <v>30</v>
      </c>
      <c r="DR80" s="52" t="s">
        <v>30</v>
      </c>
      <c r="DS80" s="428"/>
      <c r="DT80" s="926" t="s">
        <v>185</v>
      </c>
      <c r="DU80" s="927"/>
      <c r="DV80" s="29" t="s">
        <v>30</v>
      </c>
      <c r="DW80" s="424"/>
      <c r="DX80" s="52" t="s">
        <v>30</v>
      </c>
      <c r="DY80" s="6" t="s">
        <v>30</v>
      </c>
      <c r="DZ80" s="6" t="s">
        <v>30</v>
      </c>
      <c r="EA80" s="52" t="s">
        <v>30</v>
      </c>
      <c r="EB80" s="428"/>
      <c r="EC80" s="391">
        <f t="shared" si="87"/>
        <v>3.8250000000000002</v>
      </c>
      <c r="ED80" s="468">
        <f t="shared" si="104"/>
        <v>21</v>
      </c>
    </row>
    <row r="81" spans="1:136" ht="12" customHeight="1" x14ac:dyDescent="0.25">
      <c r="A81" s="924" t="s">
        <v>186</v>
      </c>
      <c r="B81" s="925"/>
      <c r="C81" s="29" t="s">
        <v>30</v>
      </c>
      <c r="D81" s="424"/>
      <c r="E81" s="52" t="s">
        <v>30</v>
      </c>
      <c r="F81" s="6" t="s">
        <v>30</v>
      </c>
      <c r="G81" s="6" t="s">
        <v>30</v>
      </c>
      <c r="H81" s="428"/>
      <c r="I81" s="29" t="s">
        <v>30</v>
      </c>
      <c r="J81" s="424"/>
      <c r="K81" s="52" t="s">
        <v>30</v>
      </c>
      <c r="L81" s="6" t="s">
        <v>30</v>
      </c>
      <c r="M81" s="52" t="s">
        <v>30</v>
      </c>
      <c r="N81" s="428"/>
      <c r="O81" s="926" t="s">
        <v>186</v>
      </c>
      <c r="P81" s="927"/>
      <c r="Q81" s="29" t="s">
        <v>30</v>
      </c>
      <c r="R81" s="424"/>
      <c r="S81" s="52" t="s">
        <v>30</v>
      </c>
      <c r="T81" s="6" t="s">
        <v>30</v>
      </c>
      <c r="U81" s="6" t="s">
        <v>30</v>
      </c>
      <c r="V81" s="52" t="s">
        <v>30</v>
      </c>
      <c r="W81" s="428"/>
      <c r="X81" s="29" t="s">
        <v>30</v>
      </c>
      <c r="Y81" s="424"/>
      <c r="Z81" s="52" t="s">
        <v>30</v>
      </c>
      <c r="AA81" s="6" t="s">
        <v>30</v>
      </c>
      <c r="AB81" s="6" t="s">
        <v>30</v>
      </c>
      <c r="AC81" s="52" t="s">
        <v>30</v>
      </c>
      <c r="AD81" s="428"/>
      <c r="AE81" s="926" t="s">
        <v>186</v>
      </c>
      <c r="AF81" s="927"/>
      <c r="AG81" s="440">
        <f t="shared" si="48"/>
        <v>2.645</v>
      </c>
      <c r="AH81" s="424">
        <f t="shared" si="92"/>
        <v>22</v>
      </c>
      <c r="AI81" s="398">
        <f t="shared" ref="AI81:AK82" si="106">AVERAGE(AI21,AI44)</f>
        <v>114.83500000000001</v>
      </c>
      <c r="AJ81" s="391">
        <f t="shared" si="106"/>
        <v>1.8450000000000002</v>
      </c>
      <c r="AK81" s="391">
        <f t="shared" si="106"/>
        <v>22.08</v>
      </c>
      <c r="AL81" s="428">
        <f t="shared" si="50"/>
        <v>0.7333333333333355</v>
      </c>
      <c r="AM81" s="29" t="s">
        <v>30</v>
      </c>
      <c r="AN81" s="424"/>
      <c r="AO81" s="52" t="s">
        <v>30</v>
      </c>
      <c r="AP81" s="6" t="s">
        <v>30</v>
      </c>
      <c r="AQ81" s="6" t="s">
        <v>30</v>
      </c>
      <c r="AR81" s="52" t="s">
        <v>30</v>
      </c>
      <c r="AS81" s="391"/>
      <c r="AT81" s="926" t="s">
        <v>186</v>
      </c>
      <c r="AU81" s="927"/>
      <c r="AV81" s="29" t="s">
        <v>30</v>
      </c>
      <c r="AW81" s="424"/>
      <c r="AX81" s="52" t="s">
        <v>30</v>
      </c>
      <c r="AY81" s="6" t="s">
        <v>30</v>
      </c>
      <c r="AZ81" s="6" t="s">
        <v>30</v>
      </c>
      <c r="BA81" s="428"/>
      <c r="BB81" s="29" t="s">
        <v>30</v>
      </c>
      <c r="BC81" s="424"/>
      <c r="BD81" s="52" t="s">
        <v>30</v>
      </c>
      <c r="BE81" s="6" t="s">
        <v>30</v>
      </c>
      <c r="BF81" s="6" t="s">
        <v>30</v>
      </c>
      <c r="BG81" s="52" t="s">
        <v>30</v>
      </c>
      <c r="BH81" s="391"/>
      <c r="BI81" s="926" t="s">
        <v>186</v>
      </c>
      <c r="BJ81" s="927"/>
      <c r="BK81" s="29" t="s">
        <v>30</v>
      </c>
      <c r="BL81" s="424"/>
      <c r="BM81" s="52" t="s">
        <v>30</v>
      </c>
      <c r="BN81" s="6" t="s">
        <v>30</v>
      </c>
      <c r="BO81" s="6" t="s">
        <v>30</v>
      </c>
      <c r="BP81" s="52" t="s">
        <v>30</v>
      </c>
      <c r="BQ81" s="428"/>
      <c r="BR81" s="29" t="s">
        <v>30</v>
      </c>
      <c r="BS81" s="424"/>
      <c r="BT81" s="52" t="s">
        <v>30</v>
      </c>
      <c r="BU81" s="6" t="s">
        <v>30</v>
      </c>
      <c r="BV81" s="6" t="s">
        <v>30</v>
      </c>
      <c r="BW81" s="52" t="s">
        <v>30</v>
      </c>
      <c r="BX81" s="428">
        <f t="shared" si="65"/>
        <v>0</v>
      </c>
      <c r="BY81" s="926" t="s">
        <v>186</v>
      </c>
      <c r="BZ81" s="927"/>
      <c r="CA81" s="29" t="s">
        <v>30</v>
      </c>
      <c r="CB81" s="424"/>
      <c r="CC81" s="52" t="s">
        <v>30</v>
      </c>
      <c r="CD81" s="6" t="s">
        <v>30</v>
      </c>
      <c r="CE81" s="6" t="s">
        <v>30</v>
      </c>
      <c r="CF81" s="52" t="s">
        <v>30</v>
      </c>
      <c r="CG81" s="428"/>
      <c r="CH81" s="29" t="s">
        <v>30</v>
      </c>
      <c r="CI81" s="424"/>
      <c r="CJ81" s="52" t="s">
        <v>30</v>
      </c>
      <c r="CK81" s="6" t="s">
        <v>30</v>
      </c>
      <c r="CL81" s="6" t="s">
        <v>30</v>
      </c>
      <c r="CM81" s="52" t="s">
        <v>30</v>
      </c>
      <c r="CN81" s="428"/>
      <c r="CO81" s="926" t="s">
        <v>186</v>
      </c>
      <c r="CP81" s="927"/>
      <c r="CQ81" s="440">
        <f>AVERAGE(CQ21,CQ44)</f>
        <v>2.4849999999999999</v>
      </c>
      <c r="CR81" s="424">
        <f t="shared" si="100"/>
        <v>18</v>
      </c>
      <c r="CS81" s="398">
        <f t="shared" ref="CS81:CV82" si="107">AVERAGE(CS21,CS44)</f>
        <v>311.66499999999996</v>
      </c>
      <c r="CT81" s="391">
        <f t="shared" si="107"/>
        <v>2.5750000000000002</v>
      </c>
      <c r="CU81" s="391">
        <f t="shared" si="107"/>
        <v>21.17</v>
      </c>
      <c r="CV81" s="398">
        <f t="shared" si="107"/>
        <v>85.164999999999992</v>
      </c>
      <c r="CW81" s="428">
        <f>(CW44)</f>
        <v>5.6923076923076934</v>
      </c>
      <c r="CX81" s="29" t="s">
        <v>30</v>
      </c>
      <c r="CY81" s="424"/>
      <c r="CZ81" s="52" t="s">
        <v>30</v>
      </c>
      <c r="DA81" s="6" t="s">
        <v>30</v>
      </c>
      <c r="DB81" s="6" t="s">
        <v>30</v>
      </c>
      <c r="DC81" s="52" t="s">
        <v>30</v>
      </c>
      <c r="DD81" s="428"/>
      <c r="DE81" s="926" t="s">
        <v>186</v>
      </c>
      <c r="DF81" s="927"/>
      <c r="DG81" s="29" t="s">
        <v>30</v>
      </c>
      <c r="DH81" s="424"/>
      <c r="DI81" s="52" t="s">
        <v>30</v>
      </c>
      <c r="DJ81" s="6" t="s">
        <v>30</v>
      </c>
      <c r="DK81" s="6" t="s">
        <v>30</v>
      </c>
      <c r="DL81" s="428"/>
      <c r="DM81" s="29" t="s">
        <v>30</v>
      </c>
      <c r="DN81" s="424"/>
      <c r="DO81" s="52" t="s">
        <v>30</v>
      </c>
      <c r="DP81" s="6" t="s">
        <v>30</v>
      </c>
      <c r="DQ81" s="6" t="s">
        <v>30</v>
      </c>
      <c r="DR81" s="52" t="s">
        <v>30</v>
      </c>
      <c r="DS81" s="428"/>
      <c r="DT81" s="926" t="s">
        <v>186</v>
      </c>
      <c r="DU81" s="927"/>
      <c r="DV81" s="29" t="s">
        <v>30</v>
      </c>
      <c r="DW81" s="424"/>
      <c r="DX81" s="52" t="s">
        <v>30</v>
      </c>
      <c r="DY81" s="6" t="s">
        <v>30</v>
      </c>
      <c r="DZ81" s="6" t="s">
        <v>30</v>
      </c>
      <c r="EA81" s="52" t="s">
        <v>30</v>
      </c>
      <c r="EB81" s="428"/>
      <c r="EC81" s="391">
        <f t="shared" si="87"/>
        <v>2.5649999999999999</v>
      </c>
      <c r="ED81" s="468">
        <f t="shared" si="104"/>
        <v>23</v>
      </c>
    </row>
    <row r="82" spans="1:136" ht="12" customHeight="1" x14ac:dyDescent="0.25">
      <c r="A82" s="924" t="s">
        <v>187</v>
      </c>
      <c r="B82" s="925"/>
      <c r="C82" s="440">
        <f>AVERAGE(C22,C45)</f>
        <v>5.24</v>
      </c>
      <c r="D82" s="424">
        <f t="shared" si="88"/>
        <v>15</v>
      </c>
      <c r="E82" s="398">
        <f>AVERAGE(E22,E45)</f>
        <v>248.5</v>
      </c>
      <c r="F82" s="391">
        <f>AVERAGE(F22,F45)</f>
        <v>2.8899999999999997</v>
      </c>
      <c r="G82" s="391">
        <f>AVERAGE(G22,G45)</f>
        <v>16.88</v>
      </c>
      <c r="H82" s="428">
        <f>(H45)</f>
        <v>6.5600000000000023</v>
      </c>
      <c r="I82" s="440">
        <f>AVERAGE(I22,I45)</f>
        <v>3.9249999999999998</v>
      </c>
      <c r="J82" s="424">
        <f t="shared" si="89"/>
        <v>15</v>
      </c>
      <c r="K82" s="398">
        <f>AVERAGE(K22,K45)</f>
        <v>277.33500000000004</v>
      </c>
      <c r="L82" s="391">
        <f>AVERAGE(L22,L45)</f>
        <v>2.585</v>
      </c>
      <c r="M82" s="398">
        <f>AVERAGE(M22,M45)</f>
        <v>68.83</v>
      </c>
      <c r="N82" s="428">
        <f>(N45)</f>
        <v>16.428571428571427</v>
      </c>
      <c r="O82" s="926" t="s">
        <v>187</v>
      </c>
      <c r="P82" s="927"/>
      <c r="Q82" s="440">
        <f>AVERAGE(Q22,Q45)</f>
        <v>3.6100000000000003</v>
      </c>
      <c r="R82" s="424">
        <f t="shared" si="90"/>
        <v>18</v>
      </c>
      <c r="S82" s="398">
        <f>AVERAGE(S22,S45)</f>
        <v>221.17</v>
      </c>
      <c r="T82" s="391">
        <f>AVERAGE(T22,T45)</f>
        <v>3.105</v>
      </c>
      <c r="U82" s="391">
        <f>AVERAGE(U22,U45)</f>
        <v>21.33</v>
      </c>
      <c r="V82" s="398">
        <f>AVERAGE(V22,V45)</f>
        <v>80.67</v>
      </c>
      <c r="W82" s="428">
        <f t="shared" si="44"/>
        <v>7.6363636363636394</v>
      </c>
      <c r="X82" s="440">
        <f>AVERAGE(X22,X45)</f>
        <v>3.6950000000000003</v>
      </c>
      <c r="Y82" s="424">
        <f t="shared" si="91"/>
        <v>16</v>
      </c>
      <c r="Z82" s="398">
        <f t="shared" ref="Z82:AC85" si="108">AVERAGE(Z22,Z45)</f>
        <v>228.66500000000002</v>
      </c>
      <c r="AA82" s="391">
        <f t="shared" si="108"/>
        <v>3.55</v>
      </c>
      <c r="AB82" s="391">
        <f t="shared" si="108"/>
        <v>24.18</v>
      </c>
      <c r="AC82" s="398">
        <f t="shared" si="108"/>
        <v>90</v>
      </c>
      <c r="AD82" s="428">
        <f>(AD45)</f>
        <v>10.41666666666667</v>
      </c>
      <c r="AE82" s="926" t="s">
        <v>187</v>
      </c>
      <c r="AF82" s="927"/>
      <c r="AG82" s="440">
        <f t="shared" si="48"/>
        <v>4.1850000000000005</v>
      </c>
      <c r="AH82" s="424">
        <f t="shared" si="92"/>
        <v>13</v>
      </c>
      <c r="AI82" s="398">
        <f t="shared" si="106"/>
        <v>195.83499999999998</v>
      </c>
      <c r="AJ82" s="391">
        <f t="shared" si="106"/>
        <v>2.2800000000000002</v>
      </c>
      <c r="AK82" s="391">
        <f t="shared" si="106"/>
        <v>22.954999999999998</v>
      </c>
      <c r="AL82" s="428">
        <f t="shared" si="50"/>
        <v>2.5999999999999979</v>
      </c>
      <c r="AM82" s="440">
        <f>AVERAGE(AM22,AM45)</f>
        <v>2.52</v>
      </c>
      <c r="AN82" s="424">
        <f t="shared" si="93"/>
        <v>17</v>
      </c>
      <c r="AO82" s="398">
        <f>AVERAGE(AO22,AO45)</f>
        <v>140.33499999999998</v>
      </c>
      <c r="AP82" s="391">
        <f>AVERAGE(AP22,AP45)</f>
        <v>3.27</v>
      </c>
      <c r="AQ82" s="391">
        <f>AVERAGE(AQ22,AQ45)</f>
        <v>21.265000000000001</v>
      </c>
      <c r="AR82" s="398">
        <f>AVERAGE(AR22,AR45)</f>
        <v>76.5</v>
      </c>
      <c r="AS82" s="391">
        <f>(AS45)</f>
        <v>10.727272727272727</v>
      </c>
      <c r="AT82" s="926" t="s">
        <v>187</v>
      </c>
      <c r="AU82" s="927"/>
      <c r="AV82" s="440">
        <f>AVERAGE(AV22,AV45)</f>
        <v>4.2300000000000004</v>
      </c>
      <c r="AW82" s="424">
        <f t="shared" si="94"/>
        <v>10</v>
      </c>
      <c r="AX82" s="398">
        <f>AVERAGE(AX22,AX45)</f>
        <v>375.14</v>
      </c>
      <c r="AY82" s="391">
        <f>AVERAGE(AY22,AY45)</f>
        <v>3.2650000000000001</v>
      </c>
      <c r="AZ82" s="391">
        <f>AVERAGE(AZ22,AZ45)</f>
        <v>99.564999999999998</v>
      </c>
      <c r="BA82" s="428">
        <f>(BA45)</f>
        <v>4.1666666666666705</v>
      </c>
      <c r="BB82" s="440">
        <f>AVERAGE(BB22,BB45)</f>
        <v>3.04</v>
      </c>
      <c r="BC82" s="424">
        <f t="shared" si="95"/>
        <v>17</v>
      </c>
      <c r="BD82" s="398">
        <f>AVERAGE(BD22,BD45)</f>
        <v>228.8</v>
      </c>
      <c r="BE82" s="391">
        <f>AVERAGE(BE22,BE45)</f>
        <v>3.8850000000000002</v>
      </c>
      <c r="BF82" s="391">
        <f>AVERAGE(BF22,BF45)</f>
        <v>19.645</v>
      </c>
      <c r="BG82" s="398">
        <f>AVERAGE(BG22,BG45)</f>
        <v>93.664999999999992</v>
      </c>
      <c r="BH82" s="391">
        <f>(BH45)</f>
        <v>2.0000000000000018</v>
      </c>
      <c r="BI82" s="926" t="s">
        <v>187</v>
      </c>
      <c r="BJ82" s="927"/>
      <c r="BK82" s="29" t="s">
        <v>30</v>
      </c>
      <c r="BL82" s="424"/>
      <c r="BM82" s="52" t="s">
        <v>30</v>
      </c>
      <c r="BN82" s="6" t="s">
        <v>30</v>
      </c>
      <c r="BO82" s="6" t="s">
        <v>30</v>
      </c>
      <c r="BP82" s="52" t="s">
        <v>30</v>
      </c>
      <c r="BQ82" s="428"/>
      <c r="BR82" s="440">
        <f>AVERAGE(BR22,BR45)</f>
        <v>5.9849999999999994</v>
      </c>
      <c r="BS82" s="424">
        <f t="shared" si="97"/>
        <v>18</v>
      </c>
      <c r="BT82" s="398">
        <f>AVERAGE(BT22,BT45)</f>
        <v>359.58</v>
      </c>
      <c r="BU82" s="391">
        <f>AVERAGE(BU22,BU45)</f>
        <v>3.14</v>
      </c>
      <c r="BV82" s="391">
        <f>AVERAGE(BV22,BV45)</f>
        <v>23.439999999999998</v>
      </c>
      <c r="BW82" s="398">
        <f>AVERAGE(BW22,BW45)</f>
        <v>86.67</v>
      </c>
      <c r="BX82" s="428">
        <f t="shared" si="65"/>
        <v>11.499999999999995</v>
      </c>
      <c r="BY82" s="926" t="s">
        <v>187</v>
      </c>
      <c r="BZ82" s="927"/>
      <c r="CA82" s="440">
        <f>AVERAGE(CA22,CA45)</f>
        <v>5.8100000000000005</v>
      </c>
      <c r="CB82" s="424">
        <f t="shared" si="98"/>
        <v>15</v>
      </c>
      <c r="CC82" s="398">
        <f>AVERAGE(CC22,CC45)</f>
        <v>302.5</v>
      </c>
      <c r="CD82" s="391">
        <f>AVERAGE(CD22,CD45)</f>
        <v>3.87</v>
      </c>
      <c r="CE82" s="391">
        <f>AVERAGE(CE22,CE45)</f>
        <v>18.66</v>
      </c>
      <c r="CF82" s="398">
        <f>AVERAGE(CF22,CF45)</f>
        <v>82.67</v>
      </c>
      <c r="CG82" s="428">
        <f>(CG45)</f>
        <v>-2.2857142857142794</v>
      </c>
      <c r="CH82" s="440">
        <f>AVERAGE(CH22,CH45)</f>
        <v>3.1550000000000002</v>
      </c>
      <c r="CI82" s="424">
        <f t="shared" si="99"/>
        <v>15</v>
      </c>
      <c r="CJ82" s="398">
        <f>AVERAGE(CJ22,CJ45)</f>
        <v>221.67</v>
      </c>
      <c r="CK82" s="391">
        <f>AVERAGE(CK22,CK45)</f>
        <v>3.38</v>
      </c>
      <c r="CL82" s="391">
        <f>AVERAGE(CL22,CL45)</f>
        <v>25.77</v>
      </c>
      <c r="CM82" s="398">
        <f>AVERAGE(CM22,CM45)</f>
        <v>83.164999999999992</v>
      </c>
      <c r="CN82" s="428">
        <f>(CN45)</f>
        <v>15.909090909090914</v>
      </c>
      <c r="CO82" s="926" t="s">
        <v>187</v>
      </c>
      <c r="CP82" s="927"/>
      <c r="CQ82" s="440">
        <f>AVERAGE(CQ22,CQ45)</f>
        <v>2.48</v>
      </c>
      <c r="CR82" s="424">
        <f t="shared" si="100"/>
        <v>19</v>
      </c>
      <c r="CS82" s="398">
        <f t="shared" si="107"/>
        <v>302.16499999999996</v>
      </c>
      <c r="CT82" s="391">
        <f t="shared" si="107"/>
        <v>2.6100000000000003</v>
      </c>
      <c r="CU82" s="391">
        <f t="shared" si="107"/>
        <v>21.465</v>
      </c>
      <c r="CV82" s="398">
        <f t="shared" si="107"/>
        <v>87</v>
      </c>
      <c r="CW82" s="428">
        <f>(CW45)</f>
        <v>7.0769230769230758</v>
      </c>
      <c r="CX82" s="440">
        <f>AVERAGE(CX22,CX45)</f>
        <v>5.59</v>
      </c>
      <c r="CY82" s="424">
        <f t="shared" si="101"/>
        <v>16</v>
      </c>
      <c r="CZ82" s="398">
        <f>AVERAGE(CZ22,CZ45)</f>
        <v>325.83</v>
      </c>
      <c r="DA82" s="391">
        <f>AVERAGE(DA22,DA45)</f>
        <v>3.1749999999999998</v>
      </c>
      <c r="DB82" s="391">
        <f>AVERAGE(DB22,DB45)</f>
        <v>22.490000000000002</v>
      </c>
      <c r="DC82" s="398">
        <f>AVERAGE(DC22,DC45)</f>
        <v>95.164999999999992</v>
      </c>
      <c r="DD82" s="428">
        <f>(DD45)</f>
        <v>24.64</v>
      </c>
      <c r="DE82" s="926" t="s">
        <v>187</v>
      </c>
      <c r="DF82" s="927"/>
      <c r="DG82" s="440">
        <f>AVERAGE(DG22,DG45)</f>
        <v>5.5</v>
      </c>
      <c r="DH82" s="424">
        <f>RANK(DG82,DG$65:DG$87)</f>
        <v>15</v>
      </c>
      <c r="DI82" s="398">
        <f>AVERAGE(DI22,DI45)</f>
        <v>292.52999999999997</v>
      </c>
      <c r="DJ82" s="391">
        <f>AVERAGE(DJ22,DJ45)</f>
        <v>3.645</v>
      </c>
      <c r="DK82" s="391">
        <f>AVERAGE(DK22,DK45)</f>
        <v>2.09</v>
      </c>
      <c r="DL82" s="428">
        <f>(DL45)</f>
        <v>16.999999999999993</v>
      </c>
      <c r="DM82" s="440">
        <f>AVERAGE(DM22,DM45)</f>
        <v>2.0599999999999996</v>
      </c>
      <c r="DN82" s="424">
        <f t="shared" si="102"/>
        <v>18</v>
      </c>
      <c r="DO82" s="398">
        <f>AVERAGE(DO22,DO45)</f>
        <v>240.5</v>
      </c>
      <c r="DP82" s="391">
        <f>AVERAGE(DP22,DP45)</f>
        <v>15.82</v>
      </c>
      <c r="DQ82" s="391">
        <f>AVERAGE(DQ22,DQ45)</f>
        <v>20.475000000000001</v>
      </c>
      <c r="DR82" s="398">
        <f>AVERAGE(DR22,DR45)</f>
        <v>87.835000000000008</v>
      </c>
      <c r="DS82" s="428">
        <f>(DS45)</f>
        <v>-0.54545454545454586</v>
      </c>
      <c r="DT82" s="926" t="s">
        <v>187</v>
      </c>
      <c r="DU82" s="927"/>
      <c r="DV82" s="440">
        <f t="shared" si="105"/>
        <v>5.2149999999999999</v>
      </c>
      <c r="DW82" s="424">
        <f t="shared" si="103"/>
        <v>8</v>
      </c>
      <c r="DX82" s="398">
        <f>AVERAGE(DX22,DX45)</f>
        <v>356.16499999999996</v>
      </c>
      <c r="DY82" s="391">
        <f>AVERAGE(DY22,DY45)</f>
        <v>4.2349999999999994</v>
      </c>
      <c r="DZ82" s="391">
        <f>AVERAGE(DZ22,DZ45)</f>
        <v>16.75</v>
      </c>
      <c r="EA82" s="398">
        <f>AVERAGE(EA22,EA45)</f>
        <v>82</v>
      </c>
      <c r="EB82" s="428">
        <f>(EB45)</f>
        <v>9.1818181818181799</v>
      </c>
      <c r="EC82" s="391">
        <f t="shared" si="87"/>
        <v>4.0683333333333334</v>
      </c>
      <c r="ED82" s="468">
        <f t="shared" si="104"/>
        <v>19</v>
      </c>
    </row>
    <row r="83" spans="1:136" ht="12" customHeight="1" x14ac:dyDescent="0.25">
      <c r="A83" s="924" t="s">
        <v>258</v>
      </c>
      <c r="B83" s="925"/>
      <c r="C83" s="29" t="s">
        <v>30</v>
      </c>
      <c r="D83" s="424"/>
      <c r="E83" s="52" t="s">
        <v>30</v>
      </c>
      <c r="F83" s="6" t="s">
        <v>30</v>
      </c>
      <c r="G83" s="6" t="s">
        <v>30</v>
      </c>
      <c r="H83" s="428"/>
      <c r="I83" s="29" t="s">
        <v>30</v>
      </c>
      <c r="J83" s="424"/>
      <c r="K83" s="52" t="s">
        <v>30</v>
      </c>
      <c r="L83" s="6" t="s">
        <v>30</v>
      </c>
      <c r="M83" s="52" t="s">
        <v>30</v>
      </c>
      <c r="N83" s="428"/>
      <c r="O83" s="926" t="s">
        <v>258</v>
      </c>
      <c r="P83" s="927"/>
      <c r="Q83" s="29" t="s">
        <v>30</v>
      </c>
      <c r="R83" s="424"/>
      <c r="S83" s="52" t="s">
        <v>30</v>
      </c>
      <c r="T83" s="6" t="s">
        <v>30</v>
      </c>
      <c r="U83" s="6" t="s">
        <v>30</v>
      </c>
      <c r="V83" s="52" t="s">
        <v>30</v>
      </c>
      <c r="W83" s="428"/>
      <c r="X83" s="440">
        <f>AVERAGE(X23,X46)</f>
        <v>3.91</v>
      </c>
      <c r="Y83" s="424">
        <f t="shared" si="91"/>
        <v>13</v>
      </c>
      <c r="Z83" s="398">
        <f t="shared" si="108"/>
        <v>282.17</v>
      </c>
      <c r="AA83" s="391">
        <f t="shared" si="108"/>
        <v>3.21</v>
      </c>
      <c r="AB83" s="391">
        <f t="shared" si="108"/>
        <v>26.35</v>
      </c>
      <c r="AC83" s="398">
        <f t="shared" si="108"/>
        <v>89.164999999999992</v>
      </c>
      <c r="AD83" s="428">
        <f>(AD46)</f>
        <v>6.1666666666666687</v>
      </c>
      <c r="AE83" s="926" t="s">
        <v>258</v>
      </c>
      <c r="AF83" s="927"/>
      <c r="AG83" s="29" t="s">
        <v>30</v>
      </c>
      <c r="AH83" s="424"/>
      <c r="AI83" s="52" t="s">
        <v>30</v>
      </c>
      <c r="AJ83" s="6" t="s">
        <v>30</v>
      </c>
      <c r="AK83" s="6" t="s">
        <v>30</v>
      </c>
      <c r="AL83" s="428"/>
      <c r="AM83" s="29" t="s">
        <v>30</v>
      </c>
      <c r="AN83" s="424"/>
      <c r="AO83" s="52" t="s">
        <v>30</v>
      </c>
      <c r="AP83" s="6" t="s">
        <v>30</v>
      </c>
      <c r="AQ83" s="6" t="s">
        <v>30</v>
      </c>
      <c r="AR83" s="52" t="s">
        <v>30</v>
      </c>
      <c r="AS83" s="391"/>
      <c r="AT83" s="926" t="s">
        <v>258</v>
      </c>
      <c r="AU83" s="927"/>
      <c r="AV83" s="29" t="s">
        <v>30</v>
      </c>
      <c r="AW83" s="424"/>
      <c r="AX83" s="52" t="s">
        <v>30</v>
      </c>
      <c r="AY83" s="6" t="s">
        <v>30</v>
      </c>
      <c r="AZ83" s="6" t="s">
        <v>30</v>
      </c>
      <c r="BA83" s="428"/>
      <c r="BB83" s="29" t="s">
        <v>30</v>
      </c>
      <c r="BC83" s="424"/>
      <c r="BD83" s="52" t="s">
        <v>30</v>
      </c>
      <c r="BE83" s="6" t="s">
        <v>30</v>
      </c>
      <c r="BF83" s="6" t="s">
        <v>30</v>
      </c>
      <c r="BG83" s="52" t="s">
        <v>30</v>
      </c>
      <c r="BH83" s="391"/>
      <c r="BI83" s="926" t="s">
        <v>258</v>
      </c>
      <c r="BJ83" s="927"/>
      <c r="BK83" s="29" t="s">
        <v>30</v>
      </c>
      <c r="BL83" s="424"/>
      <c r="BM83" s="52" t="s">
        <v>30</v>
      </c>
      <c r="BN83" s="6" t="s">
        <v>30</v>
      </c>
      <c r="BO83" s="6" t="s">
        <v>30</v>
      </c>
      <c r="BP83" s="52" t="s">
        <v>30</v>
      </c>
      <c r="BQ83" s="428"/>
      <c r="BR83" s="29" t="s">
        <v>30</v>
      </c>
      <c r="BS83" s="424"/>
      <c r="BT83" s="52" t="s">
        <v>30</v>
      </c>
      <c r="BU83" s="6" t="s">
        <v>30</v>
      </c>
      <c r="BV83" s="6" t="s">
        <v>30</v>
      </c>
      <c r="BW83" s="52" t="s">
        <v>30</v>
      </c>
      <c r="BX83" s="428">
        <f t="shared" si="65"/>
        <v>0</v>
      </c>
      <c r="BY83" s="926" t="s">
        <v>258</v>
      </c>
      <c r="BZ83" s="927"/>
      <c r="CA83" s="29" t="s">
        <v>30</v>
      </c>
      <c r="CB83" s="424"/>
      <c r="CC83" s="52" t="s">
        <v>30</v>
      </c>
      <c r="CD83" s="6" t="s">
        <v>30</v>
      </c>
      <c r="CE83" s="6" t="s">
        <v>30</v>
      </c>
      <c r="CF83" s="52" t="s">
        <v>30</v>
      </c>
      <c r="CG83" s="428"/>
      <c r="CH83" s="29" t="s">
        <v>30</v>
      </c>
      <c r="CI83" s="424"/>
      <c r="CJ83" s="52" t="s">
        <v>30</v>
      </c>
      <c r="CK83" s="6" t="s">
        <v>30</v>
      </c>
      <c r="CL83" s="6" t="s">
        <v>30</v>
      </c>
      <c r="CM83" s="52" t="s">
        <v>30</v>
      </c>
      <c r="CN83" s="428"/>
      <c r="CO83" s="926" t="s">
        <v>258</v>
      </c>
      <c r="CP83" s="927"/>
      <c r="CQ83" s="29" t="s">
        <v>30</v>
      </c>
      <c r="CR83" s="424"/>
      <c r="CS83" s="52" t="s">
        <v>30</v>
      </c>
      <c r="CT83" s="6" t="s">
        <v>30</v>
      </c>
      <c r="CU83" s="6" t="s">
        <v>30</v>
      </c>
      <c r="CV83" s="52" t="s">
        <v>30</v>
      </c>
      <c r="CW83" s="428"/>
      <c r="CX83" s="29" t="s">
        <v>30</v>
      </c>
      <c r="CY83" s="424"/>
      <c r="CZ83" s="52" t="s">
        <v>30</v>
      </c>
      <c r="DA83" s="6" t="s">
        <v>30</v>
      </c>
      <c r="DB83" s="6" t="s">
        <v>30</v>
      </c>
      <c r="DC83" s="52" t="s">
        <v>30</v>
      </c>
      <c r="DD83" s="428"/>
      <c r="DE83" s="926" t="s">
        <v>258</v>
      </c>
      <c r="DF83" s="927"/>
      <c r="DG83" s="29" t="s">
        <v>30</v>
      </c>
      <c r="DH83" s="424"/>
      <c r="DI83" s="52" t="s">
        <v>30</v>
      </c>
      <c r="DJ83" s="6" t="s">
        <v>30</v>
      </c>
      <c r="DK83" s="6" t="s">
        <v>30</v>
      </c>
      <c r="DL83" s="428"/>
      <c r="DM83" s="29" t="s">
        <v>30</v>
      </c>
      <c r="DN83" s="424"/>
      <c r="DO83" s="52" t="s">
        <v>30</v>
      </c>
      <c r="DP83" s="6" t="s">
        <v>30</v>
      </c>
      <c r="DQ83" s="6" t="s">
        <v>30</v>
      </c>
      <c r="DR83" s="52" t="s">
        <v>30</v>
      </c>
      <c r="DS83" s="428"/>
      <c r="DT83" s="926" t="s">
        <v>258</v>
      </c>
      <c r="DU83" s="927"/>
      <c r="DV83" s="29" t="s">
        <v>30</v>
      </c>
      <c r="DW83" s="424"/>
      <c r="DX83" s="52" t="s">
        <v>30</v>
      </c>
      <c r="DY83" s="6" t="s">
        <v>30</v>
      </c>
      <c r="DZ83" s="6" t="s">
        <v>30</v>
      </c>
      <c r="EA83" s="52" t="s">
        <v>30</v>
      </c>
      <c r="EB83" s="428"/>
      <c r="EC83" s="391">
        <f t="shared" si="87"/>
        <v>3.91</v>
      </c>
      <c r="ED83" s="468">
        <f t="shared" si="104"/>
        <v>20</v>
      </c>
    </row>
    <row r="84" spans="1:136" ht="12" customHeight="1" x14ac:dyDescent="0.25">
      <c r="A84" s="924" t="s">
        <v>259</v>
      </c>
      <c r="B84" s="925"/>
      <c r="C84" s="440">
        <f>AVERAGE(C24,C47)</f>
        <v>5.3550000000000004</v>
      </c>
      <c r="D84" s="424">
        <f t="shared" si="88"/>
        <v>14</v>
      </c>
      <c r="E84" s="398">
        <f t="shared" ref="E84:G85" si="109">AVERAGE(E24,E47)</f>
        <v>277</v>
      </c>
      <c r="F84" s="391">
        <f t="shared" si="109"/>
        <v>3.5</v>
      </c>
      <c r="G84" s="391">
        <f t="shared" si="109"/>
        <v>17</v>
      </c>
      <c r="H84" s="428">
        <f>(H47)</f>
        <v>16.880000000000003</v>
      </c>
      <c r="I84" s="440">
        <f>AVERAGE(I24,I47)</f>
        <v>3.915</v>
      </c>
      <c r="J84" s="424">
        <f t="shared" si="89"/>
        <v>16</v>
      </c>
      <c r="K84" s="398">
        <f t="shared" ref="K84:M85" si="110">AVERAGE(K24,K47)</f>
        <v>239.5</v>
      </c>
      <c r="L84" s="391">
        <f t="shared" si="110"/>
        <v>3.5949999999999998</v>
      </c>
      <c r="M84" s="398">
        <f t="shared" si="110"/>
        <v>85</v>
      </c>
      <c r="N84" s="428">
        <f>(N47)</f>
        <v>16.714285714285712</v>
      </c>
      <c r="O84" s="926" t="s">
        <v>259</v>
      </c>
      <c r="P84" s="927"/>
      <c r="Q84" s="440">
        <f>AVERAGE(Q24,Q47)</f>
        <v>4.9350000000000005</v>
      </c>
      <c r="R84" s="424">
        <f t="shared" si="90"/>
        <v>4</v>
      </c>
      <c r="S84" s="398">
        <f t="shared" ref="S84:V85" si="111">AVERAGE(S24,S47)</f>
        <v>262.66499999999996</v>
      </c>
      <c r="T84" s="391">
        <f t="shared" si="111"/>
        <v>6.08</v>
      </c>
      <c r="U84" s="391">
        <f t="shared" si="111"/>
        <v>25.865000000000002</v>
      </c>
      <c r="V84" s="398">
        <f t="shared" si="111"/>
        <v>104.16499999999999</v>
      </c>
      <c r="W84" s="428">
        <f t="shared" si="44"/>
        <v>8.9999999999999947</v>
      </c>
      <c r="X84" s="440">
        <f>AVERAGE(X24,X47)</f>
        <v>3.73</v>
      </c>
      <c r="Y84" s="424">
        <f t="shared" si="91"/>
        <v>15</v>
      </c>
      <c r="Z84" s="398">
        <f t="shared" si="108"/>
        <v>248.83499999999998</v>
      </c>
      <c r="AA84" s="391">
        <f t="shared" si="108"/>
        <v>2.9350000000000001</v>
      </c>
      <c r="AB84" s="391">
        <f t="shared" si="108"/>
        <v>25.265000000000001</v>
      </c>
      <c r="AC84" s="398">
        <f t="shared" si="108"/>
        <v>92</v>
      </c>
      <c r="AD84" s="428">
        <f>(AD47)</f>
        <v>2.1666666666666647</v>
      </c>
      <c r="AE84" s="926" t="s">
        <v>259</v>
      </c>
      <c r="AF84" s="927"/>
      <c r="AG84" s="440">
        <f>AVERAGE(AG24,AG47)</f>
        <v>6.1150000000000002</v>
      </c>
      <c r="AH84" s="424">
        <f t="shared" si="92"/>
        <v>1</v>
      </c>
      <c r="AI84" s="398">
        <f t="shared" ref="AI84:AK87" si="112">AVERAGE(AI24,AI47)</f>
        <v>124.16499999999999</v>
      </c>
      <c r="AJ84" s="391">
        <f t="shared" si="112"/>
        <v>3.56</v>
      </c>
      <c r="AK84" s="391">
        <f t="shared" si="112"/>
        <v>18.875</v>
      </c>
      <c r="AL84" s="428">
        <f>(AL47)</f>
        <v>-1.6666666666666667</v>
      </c>
      <c r="AM84" s="440">
        <f>AVERAGE(AM24,AM47)</f>
        <v>2.7050000000000001</v>
      </c>
      <c r="AN84" s="424">
        <f t="shared" si="93"/>
        <v>14</v>
      </c>
      <c r="AO84" s="398">
        <f t="shared" ref="AO84:AR85" si="113">AVERAGE(AO24,AO47)</f>
        <v>144</v>
      </c>
      <c r="AP84" s="391">
        <f t="shared" si="113"/>
        <v>4.1150000000000002</v>
      </c>
      <c r="AQ84" s="391">
        <f t="shared" si="113"/>
        <v>21.814999999999998</v>
      </c>
      <c r="AR84" s="398">
        <f t="shared" si="113"/>
        <v>78.5</v>
      </c>
      <c r="AS84" s="391">
        <f>(AS47)</f>
        <v>-1.1818181818181808</v>
      </c>
      <c r="AT84" s="926" t="s">
        <v>259</v>
      </c>
      <c r="AU84" s="927"/>
      <c r="AV84" s="440">
        <f>AVERAGE(AV24,AV47)</f>
        <v>4.01</v>
      </c>
      <c r="AW84" s="424">
        <f t="shared" si="94"/>
        <v>16</v>
      </c>
      <c r="AX84" s="398">
        <f t="shared" ref="AX84:AZ85" si="114">AVERAGE(AX24,AX47)</f>
        <v>381.73500000000001</v>
      </c>
      <c r="AY84" s="391">
        <f t="shared" si="114"/>
        <v>3.2850000000000001</v>
      </c>
      <c r="AZ84" s="391">
        <f t="shared" si="114"/>
        <v>99.585000000000008</v>
      </c>
      <c r="BA84" s="428">
        <f>(BA47)</f>
        <v>4</v>
      </c>
      <c r="BB84" s="440">
        <f>AVERAGE(BB24,BB47)</f>
        <v>3.6799999999999997</v>
      </c>
      <c r="BC84" s="424">
        <f t="shared" si="95"/>
        <v>14</v>
      </c>
      <c r="BD84" s="398">
        <f t="shared" ref="BD84:BG85" si="115">AVERAGE(BD24,BD47)</f>
        <v>247.685</v>
      </c>
      <c r="BE84" s="391">
        <f t="shared" si="115"/>
        <v>4.165</v>
      </c>
      <c r="BF84" s="391">
        <f t="shared" si="115"/>
        <v>20.475000000000001</v>
      </c>
      <c r="BG84" s="398">
        <f t="shared" si="115"/>
        <v>97.67</v>
      </c>
      <c r="BH84" s="391">
        <f>(BH47)</f>
        <v>3.0000000000000027</v>
      </c>
      <c r="BI84" s="926" t="s">
        <v>259</v>
      </c>
      <c r="BJ84" s="927"/>
      <c r="BK84" s="29" t="s">
        <v>30</v>
      </c>
      <c r="BL84" s="424"/>
      <c r="BM84" s="52" t="s">
        <v>30</v>
      </c>
      <c r="BN84" s="6" t="s">
        <v>30</v>
      </c>
      <c r="BO84" s="6" t="s">
        <v>30</v>
      </c>
      <c r="BP84" s="52" t="s">
        <v>30</v>
      </c>
      <c r="BQ84" s="428"/>
      <c r="BR84" s="440">
        <f>AVERAGE(BR24,BR47)</f>
        <v>7.13</v>
      </c>
      <c r="BS84" s="424">
        <f t="shared" si="97"/>
        <v>7</v>
      </c>
      <c r="BT84" s="398">
        <f t="shared" ref="BT84:BW85" si="116">AVERAGE(BT24,BT47)</f>
        <v>293.41499999999996</v>
      </c>
      <c r="BU84" s="391">
        <f t="shared" si="116"/>
        <v>6.24</v>
      </c>
      <c r="BV84" s="391">
        <f t="shared" si="116"/>
        <v>21.545000000000002</v>
      </c>
      <c r="BW84" s="398">
        <f t="shared" si="116"/>
        <v>98.664999999999992</v>
      </c>
      <c r="BX84" s="428">
        <f t="shared" si="65"/>
        <v>8.3999999999999986</v>
      </c>
      <c r="BY84" s="926" t="s">
        <v>259</v>
      </c>
      <c r="BZ84" s="927"/>
      <c r="CA84" s="440">
        <f>AVERAGE(CA24,CA47)</f>
        <v>6.8100000000000005</v>
      </c>
      <c r="CB84" s="424">
        <f t="shared" si="98"/>
        <v>6</v>
      </c>
      <c r="CC84" s="398">
        <f t="shared" ref="CC84:CF85" si="117">AVERAGE(CC24,CC47)</f>
        <v>304.83500000000004</v>
      </c>
      <c r="CD84" s="391">
        <f t="shared" si="117"/>
        <v>5.4950000000000001</v>
      </c>
      <c r="CE84" s="391">
        <f t="shared" si="117"/>
        <v>21.854999999999997</v>
      </c>
      <c r="CF84" s="398">
        <f t="shared" si="117"/>
        <v>99.33</v>
      </c>
      <c r="CG84" s="428">
        <f>(CG47)</f>
        <v>9.9047619047619051</v>
      </c>
      <c r="CH84" s="29" t="s">
        <v>30</v>
      </c>
      <c r="CI84" s="424"/>
      <c r="CJ84" s="52" t="s">
        <v>30</v>
      </c>
      <c r="CK84" s="6" t="s">
        <v>30</v>
      </c>
      <c r="CL84" s="6" t="s">
        <v>30</v>
      </c>
      <c r="CM84" s="52" t="s">
        <v>30</v>
      </c>
      <c r="CN84" s="428"/>
      <c r="CO84" s="926" t="s">
        <v>259</v>
      </c>
      <c r="CP84" s="927"/>
      <c r="CQ84" s="440">
        <f>AVERAGE(CQ24,CQ47)</f>
        <v>4.51</v>
      </c>
      <c r="CR84" s="424">
        <f t="shared" si="100"/>
        <v>3</v>
      </c>
      <c r="CS84" s="398">
        <f t="shared" ref="CS84:CV85" si="118">AVERAGE(CS24,CS47)</f>
        <v>338.83</v>
      </c>
      <c r="CT84" s="391">
        <f t="shared" si="118"/>
        <v>6.7349999999999994</v>
      </c>
      <c r="CU84" s="391">
        <f t="shared" si="118"/>
        <v>21.434999999999999</v>
      </c>
      <c r="CV84" s="398">
        <f t="shared" si="118"/>
        <v>90.33</v>
      </c>
      <c r="CW84" s="428">
        <f>(CW47)</f>
        <v>6.4615384615384608</v>
      </c>
      <c r="CX84" s="440">
        <f>AVERAGE(CX24,CX47)</f>
        <v>6.3149999999999995</v>
      </c>
      <c r="CY84" s="424">
        <f t="shared" si="101"/>
        <v>3</v>
      </c>
      <c r="CZ84" s="398">
        <f t="shared" ref="CZ84:DC85" si="119">AVERAGE(CZ24,CZ47)</f>
        <v>354.33500000000004</v>
      </c>
      <c r="DA84" s="391">
        <f t="shared" si="119"/>
        <v>4.49</v>
      </c>
      <c r="DB84" s="391">
        <f t="shared" si="119"/>
        <v>19.835000000000001</v>
      </c>
      <c r="DC84" s="398">
        <f t="shared" si="119"/>
        <v>110.16499999999999</v>
      </c>
      <c r="DD84" s="428">
        <f>(DD47)</f>
        <v>16.480000000000004</v>
      </c>
      <c r="DE84" s="926" t="s">
        <v>259</v>
      </c>
      <c r="DF84" s="927"/>
      <c r="DG84" s="440">
        <f>AVERAGE(DG24,DG47)</f>
        <v>5.5649999999999995</v>
      </c>
      <c r="DH84" s="424">
        <f>RANK(DG84,DG$65:DG$87)</f>
        <v>13</v>
      </c>
      <c r="DI84" s="398">
        <f t="shared" ref="DI84:DK85" si="120">AVERAGE(DI24,DI47)</f>
        <v>278.28999999999996</v>
      </c>
      <c r="DJ84" s="391">
        <f t="shared" si="120"/>
        <v>6.5449999999999999</v>
      </c>
      <c r="DK84" s="391">
        <f t="shared" si="120"/>
        <v>2.1850000000000001</v>
      </c>
      <c r="DL84" s="428">
        <f>(DL47)</f>
        <v>16.900000000000006</v>
      </c>
      <c r="DM84" s="440">
        <f>AVERAGE(DM24,DM47)</f>
        <v>4.53</v>
      </c>
      <c r="DN84" s="424">
        <f t="shared" si="102"/>
        <v>8</v>
      </c>
      <c r="DO84" s="398">
        <f t="shared" ref="DO84:DR85" si="121">AVERAGE(DO24,DO47)</f>
        <v>143.16500000000002</v>
      </c>
      <c r="DP84" s="391">
        <f t="shared" si="121"/>
        <v>40.334999999999994</v>
      </c>
      <c r="DQ84" s="391">
        <f t="shared" si="121"/>
        <v>21.619999999999997</v>
      </c>
      <c r="DR84" s="398">
        <f t="shared" si="121"/>
        <v>107.5</v>
      </c>
      <c r="DS84" s="428">
        <f>(DS47)</f>
        <v>3.0909090909090895</v>
      </c>
      <c r="DT84" s="926" t="s">
        <v>259</v>
      </c>
      <c r="DU84" s="927"/>
      <c r="DV84" s="440">
        <f t="shared" si="105"/>
        <v>4.1100000000000003</v>
      </c>
      <c r="DW84" s="424">
        <f t="shared" si="103"/>
        <v>15</v>
      </c>
      <c r="DX84" s="398">
        <f t="shared" ref="DX84:EA85" si="122">AVERAGE(DX24,DX47)</f>
        <v>347.66499999999996</v>
      </c>
      <c r="DY84" s="391">
        <f t="shared" si="122"/>
        <v>7.65</v>
      </c>
      <c r="DZ84" s="391">
        <f t="shared" si="122"/>
        <v>24</v>
      </c>
      <c r="EA84" s="398">
        <f t="shared" si="122"/>
        <v>90.5</v>
      </c>
      <c r="EB84" s="428">
        <f>(EB47)</f>
        <v>6.0000000000000053</v>
      </c>
      <c r="EC84" s="391">
        <f t="shared" si="87"/>
        <v>4.9503571428571425</v>
      </c>
      <c r="ED84" s="468">
        <f t="shared" si="104"/>
        <v>9</v>
      </c>
    </row>
    <row r="85" spans="1:136" ht="12" customHeight="1" x14ac:dyDescent="0.25">
      <c r="A85" s="924" t="s">
        <v>260</v>
      </c>
      <c r="B85" s="925"/>
      <c r="C85" s="440">
        <f>AVERAGE(C25,C48)</f>
        <v>5.5449999999999999</v>
      </c>
      <c r="D85" s="424">
        <f t="shared" si="88"/>
        <v>11</v>
      </c>
      <c r="E85" s="398">
        <f t="shared" si="109"/>
        <v>258</v>
      </c>
      <c r="F85" s="391">
        <f t="shared" si="109"/>
        <v>3.1349999999999998</v>
      </c>
      <c r="G85" s="391">
        <f t="shared" si="109"/>
        <v>17.78</v>
      </c>
      <c r="H85" s="428">
        <f>(H48)</f>
        <v>10.799999999999997</v>
      </c>
      <c r="I85" s="440">
        <f>AVERAGE(I25,I48)</f>
        <v>4.0350000000000001</v>
      </c>
      <c r="J85" s="424">
        <f t="shared" si="89"/>
        <v>14</v>
      </c>
      <c r="K85" s="398">
        <f t="shared" si="110"/>
        <v>323.83500000000004</v>
      </c>
      <c r="L85" s="391">
        <f t="shared" si="110"/>
        <v>2.5499999999999998</v>
      </c>
      <c r="M85" s="398">
        <f t="shared" si="110"/>
        <v>73</v>
      </c>
      <c r="N85" s="428">
        <f>(N48)</f>
        <v>15.28571428571429</v>
      </c>
      <c r="O85" s="926" t="s">
        <v>260</v>
      </c>
      <c r="P85" s="927"/>
      <c r="Q85" s="440">
        <f>AVERAGE(Q25,Q48)</f>
        <v>3.8899999999999997</v>
      </c>
      <c r="R85" s="424">
        <f t="shared" si="90"/>
        <v>15</v>
      </c>
      <c r="S85" s="398">
        <f t="shared" si="111"/>
        <v>230.5</v>
      </c>
      <c r="T85" s="391">
        <f t="shared" si="111"/>
        <v>4.1099999999999994</v>
      </c>
      <c r="U85" s="391">
        <f t="shared" si="111"/>
        <v>22.664999999999999</v>
      </c>
      <c r="V85" s="398">
        <f t="shared" si="111"/>
        <v>84.67</v>
      </c>
      <c r="W85" s="428">
        <f t="shared" si="44"/>
        <v>8.3636363636363598</v>
      </c>
      <c r="X85" s="440">
        <f>AVERAGE(X25,X48)</f>
        <v>3.6500000000000004</v>
      </c>
      <c r="Y85" s="424">
        <f t="shared" si="91"/>
        <v>18</v>
      </c>
      <c r="Z85" s="398">
        <f t="shared" si="108"/>
        <v>263</v>
      </c>
      <c r="AA85" s="391">
        <f t="shared" si="108"/>
        <v>2.7649999999999997</v>
      </c>
      <c r="AB85" s="391">
        <f t="shared" si="108"/>
        <v>24.564999999999998</v>
      </c>
      <c r="AC85" s="398">
        <f t="shared" si="108"/>
        <v>87</v>
      </c>
      <c r="AD85" s="428">
        <f>(AD48)</f>
        <v>7.0000000000000027</v>
      </c>
      <c r="AE85" s="926" t="s">
        <v>260</v>
      </c>
      <c r="AF85" s="927"/>
      <c r="AG85" s="440">
        <f>AVERAGE(AG25,AG48)</f>
        <v>3.3650000000000002</v>
      </c>
      <c r="AH85" s="424">
        <f t="shared" si="92"/>
        <v>16</v>
      </c>
      <c r="AI85" s="398">
        <f t="shared" si="112"/>
        <v>151</v>
      </c>
      <c r="AJ85" s="391">
        <f t="shared" si="112"/>
        <v>2.0350000000000001</v>
      </c>
      <c r="AK85" s="391">
        <f t="shared" si="112"/>
        <v>19.36</v>
      </c>
      <c r="AL85" s="428">
        <f>(AL48)</f>
        <v>2.8666666666666676</v>
      </c>
      <c r="AM85" s="440">
        <f>AVERAGE(AM25,AM48)</f>
        <v>2.7199999999999998</v>
      </c>
      <c r="AN85" s="424">
        <f t="shared" si="93"/>
        <v>13</v>
      </c>
      <c r="AO85" s="398">
        <f t="shared" si="113"/>
        <v>133</v>
      </c>
      <c r="AP85" s="391">
        <f t="shared" si="113"/>
        <v>4.2</v>
      </c>
      <c r="AQ85" s="391">
        <f t="shared" si="113"/>
        <v>22.035</v>
      </c>
      <c r="AR85" s="398">
        <f t="shared" si="113"/>
        <v>83</v>
      </c>
      <c r="AS85" s="391">
        <f>(AS48)</f>
        <v>4.7272727272727275</v>
      </c>
      <c r="AT85" s="926" t="s">
        <v>260</v>
      </c>
      <c r="AU85" s="927"/>
      <c r="AV85" s="440">
        <f>AVERAGE(AV25,AV48)</f>
        <v>3.9749999999999996</v>
      </c>
      <c r="AW85" s="424">
        <f t="shared" si="94"/>
        <v>17</v>
      </c>
      <c r="AX85" s="398">
        <f t="shared" si="114"/>
        <v>382.25</v>
      </c>
      <c r="AY85" s="391">
        <f t="shared" si="114"/>
        <v>3.3200000000000003</v>
      </c>
      <c r="AZ85" s="391">
        <f t="shared" si="114"/>
        <v>103.97499999999999</v>
      </c>
      <c r="BA85" s="428">
        <f>(BA48)</f>
        <v>4.7499999999999991</v>
      </c>
      <c r="BB85" s="440">
        <f>AVERAGE(BB25,BB48)</f>
        <v>4.08</v>
      </c>
      <c r="BC85" s="424">
        <f t="shared" si="95"/>
        <v>13</v>
      </c>
      <c r="BD85" s="398">
        <f t="shared" si="115"/>
        <v>250.65</v>
      </c>
      <c r="BE85" s="391">
        <f t="shared" si="115"/>
        <v>4.2699999999999996</v>
      </c>
      <c r="BF85" s="391">
        <f t="shared" si="115"/>
        <v>20.58</v>
      </c>
      <c r="BG85" s="398">
        <f t="shared" si="115"/>
        <v>93.5</v>
      </c>
      <c r="BH85" s="391">
        <f>(BH48)</f>
        <v>5.600000000000005</v>
      </c>
      <c r="BI85" s="926" t="s">
        <v>260</v>
      </c>
      <c r="BJ85" s="927"/>
      <c r="BK85" s="29" t="s">
        <v>30</v>
      </c>
      <c r="BL85" s="424"/>
      <c r="BM85" s="52" t="s">
        <v>30</v>
      </c>
      <c r="BN85" s="6" t="s">
        <v>30</v>
      </c>
      <c r="BO85" s="6" t="s">
        <v>30</v>
      </c>
      <c r="BP85" s="52" t="s">
        <v>30</v>
      </c>
      <c r="BQ85" s="428"/>
      <c r="BR85" s="440">
        <f>AVERAGE(BR25,BR48)</f>
        <v>6.75</v>
      </c>
      <c r="BS85" s="424">
        <f t="shared" si="97"/>
        <v>11</v>
      </c>
      <c r="BT85" s="398">
        <f t="shared" si="116"/>
        <v>322.83500000000004</v>
      </c>
      <c r="BU85" s="391">
        <f t="shared" si="116"/>
        <v>3.3449999999999998</v>
      </c>
      <c r="BV85" s="391">
        <f t="shared" si="116"/>
        <v>21.32</v>
      </c>
      <c r="BW85" s="398">
        <f t="shared" si="116"/>
        <v>91.835000000000008</v>
      </c>
      <c r="BX85" s="428">
        <f t="shared" si="65"/>
        <v>7.2000000000000064</v>
      </c>
      <c r="BY85" s="926" t="s">
        <v>260</v>
      </c>
      <c r="BZ85" s="927"/>
      <c r="CA85" s="440">
        <f>AVERAGE(CA25,CA48)</f>
        <v>7.2249999999999996</v>
      </c>
      <c r="CB85" s="424">
        <f t="shared" si="98"/>
        <v>2</v>
      </c>
      <c r="CC85" s="398">
        <f t="shared" si="117"/>
        <v>312.66499999999996</v>
      </c>
      <c r="CD85" s="391">
        <f t="shared" si="117"/>
        <v>3.6399999999999997</v>
      </c>
      <c r="CE85" s="391">
        <f t="shared" si="117"/>
        <v>21.454999999999998</v>
      </c>
      <c r="CF85" s="398">
        <f t="shared" si="117"/>
        <v>95.164999999999992</v>
      </c>
      <c r="CG85" s="428">
        <f>(CG48)</f>
        <v>21.047619047619047</v>
      </c>
      <c r="CH85" s="29" t="s">
        <v>30</v>
      </c>
      <c r="CI85" s="424"/>
      <c r="CJ85" s="52" t="s">
        <v>30</v>
      </c>
      <c r="CK85" s="6" t="s">
        <v>30</v>
      </c>
      <c r="CL85" s="6" t="s">
        <v>30</v>
      </c>
      <c r="CM85" s="52" t="s">
        <v>30</v>
      </c>
      <c r="CN85" s="428"/>
      <c r="CO85" s="926" t="s">
        <v>260</v>
      </c>
      <c r="CP85" s="927"/>
      <c r="CQ85" s="440">
        <f>AVERAGE(CQ25,CQ48)</f>
        <v>3.9299999999999997</v>
      </c>
      <c r="CR85" s="424">
        <f t="shared" si="100"/>
        <v>14</v>
      </c>
      <c r="CS85" s="398">
        <f t="shared" si="118"/>
        <v>326.5</v>
      </c>
      <c r="CT85" s="391">
        <f t="shared" si="118"/>
        <v>3.29</v>
      </c>
      <c r="CU85" s="391">
        <f t="shared" si="118"/>
        <v>19.72</v>
      </c>
      <c r="CV85" s="398">
        <f t="shared" si="118"/>
        <v>90</v>
      </c>
      <c r="CW85" s="428">
        <f>(CW48)</f>
        <v>11.384615384615381</v>
      </c>
      <c r="CX85" s="440">
        <f>AVERAGE(CX25,CX48)</f>
        <v>6.49</v>
      </c>
      <c r="CY85" s="424">
        <f t="shared" si="101"/>
        <v>2</v>
      </c>
      <c r="CZ85" s="398">
        <f t="shared" si="119"/>
        <v>360.5</v>
      </c>
      <c r="DA85" s="391">
        <f t="shared" si="119"/>
        <v>3.71</v>
      </c>
      <c r="DB85" s="391">
        <f t="shared" si="119"/>
        <v>21.434999999999999</v>
      </c>
      <c r="DC85" s="398">
        <f t="shared" si="119"/>
        <v>108.16499999999999</v>
      </c>
      <c r="DD85" s="428">
        <f>(DD48)</f>
        <v>10.239999999999995</v>
      </c>
      <c r="DE85" s="926" t="s">
        <v>260</v>
      </c>
      <c r="DF85" s="927"/>
      <c r="DG85" s="440">
        <f>AVERAGE(DG25,DG48)</f>
        <v>5.6300000000000008</v>
      </c>
      <c r="DH85" s="424">
        <f>RANK(DG85,DG$65:DG$87)</f>
        <v>9</v>
      </c>
      <c r="DI85" s="398">
        <f t="shared" si="120"/>
        <v>270.78499999999997</v>
      </c>
      <c r="DJ85" s="391">
        <f t="shared" si="120"/>
        <v>7.4350000000000005</v>
      </c>
      <c r="DK85" s="391">
        <f t="shared" si="120"/>
        <v>2.2300000000000004</v>
      </c>
      <c r="DL85" s="428">
        <f>(DL48)</f>
        <v>17</v>
      </c>
      <c r="DM85" s="440">
        <f>AVERAGE(DM25,DM48)</f>
        <v>3.56</v>
      </c>
      <c r="DN85" s="424">
        <f t="shared" si="102"/>
        <v>16</v>
      </c>
      <c r="DO85" s="398">
        <f t="shared" si="121"/>
        <v>233.83499999999998</v>
      </c>
      <c r="DP85" s="391">
        <f t="shared" si="121"/>
        <v>22.814999999999998</v>
      </c>
      <c r="DQ85" s="391">
        <f t="shared" si="121"/>
        <v>20.004999999999999</v>
      </c>
      <c r="DR85" s="398">
        <f t="shared" si="121"/>
        <v>94.164999999999992</v>
      </c>
      <c r="DS85" s="428">
        <f>(DS48)</f>
        <v>-1.4545454545454557</v>
      </c>
      <c r="DT85" s="926" t="s">
        <v>260</v>
      </c>
      <c r="DU85" s="927"/>
      <c r="DV85" s="440">
        <f t="shared" si="105"/>
        <v>4.41</v>
      </c>
      <c r="DW85" s="424">
        <f t="shared" si="103"/>
        <v>12</v>
      </c>
      <c r="DX85" s="398">
        <f t="shared" si="122"/>
        <v>348.33</v>
      </c>
      <c r="DY85" s="391">
        <f t="shared" si="122"/>
        <v>4.2850000000000001</v>
      </c>
      <c r="DZ85" s="391">
        <f t="shared" si="122"/>
        <v>21.9</v>
      </c>
      <c r="EA85" s="398">
        <f t="shared" si="122"/>
        <v>87.5</v>
      </c>
      <c r="EB85" s="428">
        <f>(EB48)</f>
        <v>15.272727272727275</v>
      </c>
      <c r="EC85" s="391">
        <f t="shared" si="87"/>
        <v>4.631785714285714</v>
      </c>
      <c r="ED85" s="468">
        <f t="shared" si="104"/>
        <v>18</v>
      </c>
    </row>
    <row r="86" spans="1:136" ht="12" customHeight="1" x14ac:dyDescent="0.25">
      <c r="A86" s="924" t="s">
        <v>261</v>
      </c>
      <c r="B86" s="925"/>
      <c r="C86" s="29" t="s">
        <v>30</v>
      </c>
      <c r="D86" s="424"/>
      <c r="E86" s="52" t="s">
        <v>30</v>
      </c>
      <c r="F86" s="6" t="s">
        <v>30</v>
      </c>
      <c r="G86" s="6" t="s">
        <v>30</v>
      </c>
      <c r="H86" s="428"/>
      <c r="I86" s="29" t="s">
        <v>30</v>
      </c>
      <c r="J86" s="424"/>
      <c r="K86" s="52" t="s">
        <v>30</v>
      </c>
      <c r="L86" s="6" t="s">
        <v>30</v>
      </c>
      <c r="M86" s="52" t="s">
        <v>30</v>
      </c>
      <c r="N86" s="428"/>
      <c r="O86" s="926" t="s">
        <v>261</v>
      </c>
      <c r="P86" s="927"/>
      <c r="Q86" s="29" t="s">
        <v>30</v>
      </c>
      <c r="R86" s="424"/>
      <c r="S86" s="52" t="s">
        <v>30</v>
      </c>
      <c r="T86" s="6" t="s">
        <v>30</v>
      </c>
      <c r="U86" s="6" t="s">
        <v>30</v>
      </c>
      <c r="V86" s="52" t="s">
        <v>30</v>
      </c>
      <c r="W86" s="428"/>
      <c r="X86" s="29" t="s">
        <v>30</v>
      </c>
      <c r="Y86" s="424"/>
      <c r="Z86" s="52" t="s">
        <v>30</v>
      </c>
      <c r="AA86" s="6" t="s">
        <v>30</v>
      </c>
      <c r="AB86" s="6" t="s">
        <v>30</v>
      </c>
      <c r="AC86" s="52" t="s">
        <v>30</v>
      </c>
      <c r="AD86" s="428"/>
      <c r="AE86" s="926" t="s">
        <v>261</v>
      </c>
      <c r="AF86" s="927"/>
      <c r="AG86" s="440">
        <f>AVERAGE(AG26,AG49)</f>
        <v>3.125</v>
      </c>
      <c r="AH86" s="424">
        <f t="shared" si="92"/>
        <v>18</v>
      </c>
      <c r="AI86" s="398">
        <f t="shared" si="112"/>
        <v>148.5</v>
      </c>
      <c r="AJ86" s="391">
        <f t="shared" si="112"/>
        <v>2.33</v>
      </c>
      <c r="AK86" s="391">
        <f t="shared" si="112"/>
        <v>18.439999999999998</v>
      </c>
      <c r="AL86" s="428">
        <f>(AL49)</f>
        <v>3.8000000000000016</v>
      </c>
      <c r="AM86" s="29" t="s">
        <v>30</v>
      </c>
      <c r="AN86" s="424"/>
      <c r="AO86" s="52" t="s">
        <v>30</v>
      </c>
      <c r="AP86" s="6" t="s">
        <v>30</v>
      </c>
      <c r="AQ86" s="6" t="s">
        <v>30</v>
      </c>
      <c r="AR86" s="52" t="s">
        <v>30</v>
      </c>
      <c r="AS86" s="391"/>
      <c r="AT86" s="926" t="s">
        <v>261</v>
      </c>
      <c r="AU86" s="927"/>
      <c r="AV86" s="29" t="s">
        <v>30</v>
      </c>
      <c r="AW86" s="424"/>
      <c r="AX86" s="52" t="s">
        <v>30</v>
      </c>
      <c r="AY86" s="6" t="s">
        <v>30</v>
      </c>
      <c r="AZ86" s="6" t="s">
        <v>30</v>
      </c>
      <c r="BA86" s="428"/>
      <c r="BB86" s="29" t="s">
        <v>30</v>
      </c>
      <c r="BC86" s="424"/>
      <c r="BD86" s="52" t="s">
        <v>30</v>
      </c>
      <c r="BE86" s="6" t="s">
        <v>30</v>
      </c>
      <c r="BF86" s="6" t="s">
        <v>30</v>
      </c>
      <c r="BG86" s="52" t="s">
        <v>30</v>
      </c>
      <c r="BH86" s="391"/>
      <c r="BI86" s="926" t="s">
        <v>261</v>
      </c>
      <c r="BJ86" s="927"/>
      <c r="BK86" s="29" t="s">
        <v>30</v>
      </c>
      <c r="BL86" s="424"/>
      <c r="BM86" s="52" t="s">
        <v>30</v>
      </c>
      <c r="BN86" s="6" t="s">
        <v>30</v>
      </c>
      <c r="BO86" s="6" t="s">
        <v>30</v>
      </c>
      <c r="BP86" s="52" t="s">
        <v>30</v>
      </c>
      <c r="BQ86" s="428"/>
      <c r="BR86" s="29" t="s">
        <v>30</v>
      </c>
      <c r="BS86" s="424"/>
      <c r="BT86" s="52" t="s">
        <v>30</v>
      </c>
      <c r="BU86" s="6" t="s">
        <v>30</v>
      </c>
      <c r="BV86" s="6" t="s">
        <v>30</v>
      </c>
      <c r="BW86" s="52" t="s">
        <v>30</v>
      </c>
      <c r="BX86" s="428">
        <f t="shared" si="65"/>
        <v>0</v>
      </c>
      <c r="BY86" s="926" t="s">
        <v>261</v>
      </c>
      <c r="BZ86" s="927"/>
      <c r="CA86" s="29" t="s">
        <v>30</v>
      </c>
      <c r="CB86" s="424"/>
      <c r="CC86" s="52" t="s">
        <v>30</v>
      </c>
      <c r="CD86" s="6" t="s">
        <v>30</v>
      </c>
      <c r="CE86" s="6" t="s">
        <v>30</v>
      </c>
      <c r="CF86" s="52" t="s">
        <v>30</v>
      </c>
      <c r="CG86" s="428"/>
      <c r="CH86" s="29" t="s">
        <v>30</v>
      </c>
      <c r="CI86" s="424"/>
      <c r="CJ86" s="52" t="s">
        <v>30</v>
      </c>
      <c r="CK86" s="6" t="s">
        <v>30</v>
      </c>
      <c r="CL86" s="6" t="s">
        <v>30</v>
      </c>
      <c r="CM86" s="52" t="s">
        <v>30</v>
      </c>
      <c r="CN86" s="428"/>
      <c r="CO86" s="926" t="s">
        <v>261</v>
      </c>
      <c r="CP86" s="927"/>
      <c r="CQ86" s="29" t="s">
        <v>30</v>
      </c>
      <c r="CR86" s="424"/>
      <c r="CS86" s="52" t="s">
        <v>30</v>
      </c>
      <c r="CT86" s="6" t="s">
        <v>30</v>
      </c>
      <c r="CU86" s="6" t="s">
        <v>30</v>
      </c>
      <c r="CV86" s="52" t="s">
        <v>30</v>
      </c>
      <c r="CW86" s="428"/>
      <c r="CX86" s="29" t="s">
        <v>30</v>
      </c>
      <c r="CY86" s="424"/>
      <c r="CZ86" s="52" t="s">
        <v>30</v>
      </c>
      <c r="DA86" s="6" t="s">
        <v>30</v>
      </c>
      <c r="DB86" s="6" t="s">
        <v>30</v>
      </c>
      <c r="DC86" s="52" t="s">
        <v>30</v>
      </c>
      <c r="DD86" s="428"/>
      <c r="DE86" s="926" t="s">
        <v>261</v>
      </c>
      <c r="DF86" s="927"/>
      <c r="DG86" s="29" t="s">
        <v>30</v>
      </c>
      <c r="DH86" s="424"/>
      <c r="DI86" s="52" t="s">
        <v>30</v>
      </c>
      <c r="DJ86" s="6" t="s">
        <v>30</v>
      </c>
      <c r="DK86" s="6" t="s">
        <v>30</v>
      </c>
      <c r="DL86" s="428"/>
      <c r="DM86" s="29" t="s">
        <v>30</v>
      </c>
      <c r="DN86" s="424"/>
      <c r="DO86" s="52" t="s">
        <v>30</v>
      </c>
      <c r="DP86" s="6" t="s">
        <v>30</v>
      </c>
      <c r="DQ86" s="6" t="s">
        <v>30</v>
      </c>
      <c r="DR86" s="52" t="s">
        <v>30</v>
      </c>
      <c r="DS86" s="428"/>
      <c r="DT86" s="926" t="s">
        <v>261</v>
      </c>
      <c r="DU86" s="927"/>
      <c r="DV86" s="29" t="s">
        <v>30</v>
      </c>
      <c r="DW86" s="424"/>
      <c r="DX86" s="52" t="s">
        <v>30</v>
      </c>
      <c r="DY86" s="6" t="s">
        <v>30</v>
      </c>
      <c r="DZ86" s="6" t="s">
        <v>30</v>
      </c>
      <c r="EA86" s="52" t="s">
        <v>30</v>
      </c>
      <c r="EB86" s="428"/>
      <c r="EC86" s="391">
        <f t="shared" si="87"/>
        <v>3.125</v>
      </c>
      <c r="ED86" s="468">
        <f t="shared" si="104"/>
        <v>22</v>
      </c>
    </row>
    <row r="87" spans="1:136" ht="12" customHeight="1" x14ac:dyDescent="0.25">
      <c r="A87" s="924" t="s">
        <v>262</v>
      </c>
      <c r="B87" s="925"/>
      <c r="C87" s="440">
        <f>AVERAGE(C27,C50)</f>
        <v>4.8650000000000002</v>
      </c>
      <c r="D87" s="424">
        <f t="shared" si="88"/>
        <v>18</v>
      </c>
      <c r="E87" s="398">
        <f>AVERAGE(E27,E50)</f>
        <v>255.82999999999998</v>
      </c>
      <c r="F87" s="391">
        <f>AVERAGE(F27,F50)</f>
        <v>2.2000000000000002</v>
      </c>
      <c r="G87" s="391">
        <f>AVERAGE(G27,G50)</f>
        <v>17.864999999999998</v>
      </c>
      <c r="H87" s="428">
        <f>(H50)</f>
        <v>5.68</v>
      </c>
      <c r="I87" s="29" t="s">
        <v>30</v>
      </c>
      <c r="J87" s="424"/>
      <c r="K87" s="52" t="s">
        <v>30</v>
      </c>
      <c r="L87" s="6" t="s">
        <v>30</v>
      </c>
      <c r="M87" s="52" t="s">
        <v>30</v>
      </c>
      <c r="N87" s="428"/>
      <c r="O87" s="926" t="s">
        <v>262</v>
      </c>
      <c r="P87" s="927"/>
      <c r="Q87" s="440">
        <f>AVERAGE(Q27,Q50)</f>
        <v>3.8499999999999996</v>
      </c>
      <c r="R87" s="424">
        <f t="shared" si="90"/>
        <v>16</v>
      </c>
      <c r="S87" s="398">
        <f>AVERAGE(S27,S50)</f>
        <v>228.5</v>
      </c>
      <c r="T87" s="391">
        <f>AVERAGE(T27,T50)</f>
        <v>3.7949999999999999</v>
      </c>
      <c r="U87" s="391">
        <f>AVERAGE(U27,U50)</f>
        <v>22.265000000000001</v>
      </c>
      <c r="V87" s="398">
        <f>AVERAGE(V27,V50)</f>
        <v>85.164999999999992</v>
      </c>
      <c r="W87" s="428">
        <f t="shared" si="44"/>
        <v>8.9090909090909083</v>
      </c>
      <c r="X87" s="440">
        <f>AVERAGE(X27,X50)</f>
        <v>3.9749999999999996</v>
      </c>
      <c r="Y87" s="424">
        <f t="shared" si="91"/>
        <v>8</v>
      </c>
      <c r="Z87" s="398">
        <f>AVERAGE(Z27,Z50)</f>
        <v>232.5</v>
      </c>
      <c r="AA87" s="391">
        <f>AVERAGE(AA27,AA50)</f>
        <v>4.6850000000000005</v>
      </c>
      <c r="AB87" s="391">
        <f>AVERAGE(AB27,AB50)</f>
        <v>26.614999999999998</v>
      </c>
      <c r="AC87" s="398">
        <f>AVERAGE(AC27,AC50)</f>
        <v>95</v>
      </c>
      <c r="AD87" s="428">
        <f>(AD50)</f>
        <v>11.583333333333334</v>
      </c>
      <c r="AE87" s="926" t="s">
        <v>262</v>
      </c>
      <c r="AF87" s="927"/>
      <c r="AG87" s="440">
        <f>AVERAGE(AG27,AG50)</f>
        <v>2.9450000000000003</v>
      </c>
      <c r="AH87" s="424">
        <f t="shared" si="92"/>
        <v>20</v>
      </c>
      <c r="AI87" s="398">
        <f t="shared" si="112"/>
        <v>130.5</v>
      </c>
      <c r="AJ87" s="391">
        <f t="shared" si="112"/>
        <v>2.145</v>
      </c>
      <c r="AK87" s="391">
        <f t="shared" si="112"/>
        <v>12.67</v>
      </c>
      <c r="AL87" s="428">
        <f>(AL50)</f>
        <v>4.5999999999999996</v>
      </c>
      <c r="AM87" s="29" t="s">
        <v>30</v>
      </c>
      <c r="AN87" s="424"/>
      <c r="AO87" s="52" t="s">
        <v>30</v>
      </c>
      <c r="AP87" s="6" t="s">
        <v>30</v>
      </c>
      <c r="AQ87" s="6" t="s">
        <v>30</v>
      </c>
      <c r="AR87" s="52" t="s">
        <v>30</v>
      </c>
      <c r="AS87" s="391"/>
      <c r="AT87" s="926" t="s">
        <v>262</v>
      </c>
      <c r="AU87" s="927"/>
      <c r="AV87" s="29" t="s">
        <v>30</v>
      </c>
      <c r="AW87" s="424"/>
      <c r="AX87" s="52" t="s">
        <v>30</v>
      </c>
      <c r="AY87" s="6" t="s">
        <v>30</v>
      </c>
      <c r="AZ87" s="6" t="s">
        <v>30</v>
      </c>
      <c r="BA87" s="428"/>
      <c r="BB87" s="440">
        <f>AVERAGE(BB27,BB50)</f>
        <v>3.4950000000000001</v>
      </c>
      <c r="BC87" s="424">
        <f t="shared" si="95"/>
        <v>16</v>
      </c>
      <c r="BD87" s="398">
        <f>AVERAGE(BD27,BD50)</f>
        <v>236.55</v>
      </c>
      <c r="BE87" s="391">
        <f>AVERAGE(BE27,BE50)</f>
        <v>4.04</v>
      </c>
      <c r="BF87" s="391">
        <f>AVERAGE(BF27,BF50)</f>
        <v>19.88</v>
      </c>
      <c r="BG87" s="398">
        <f>AVERAGE(BG27,BG50)</f>
        <v>95.5</v>
      </c>
      <c r="BH87" s="391">
        <f>(BH50)</f>
        <v>2.7</v>
      </c>
      <c r="BI87" s="926" t="s">
        <v>262</v>
      </c>
      <c r="BJ87" s="927"/>
      <c r="BK87" s="440">
        <f>AVERAGE(BK27,BK50)</f>
        <v>5.915</v>
      </c>
      <c r="BL87" s="424">
        <f t="shared" si="96"/>
        <v>15</v>
      </c>
      <c r="BM87" s="398">
        <f>AVERAGE(BM27,BM50)</f>
        <v>276.33500000000004</v>
      </c>
      <c r="BN87" s="391">
        <f>AVERAGE(BN27,BN50)</f>
        <v>3.665</v>
      </c>
      <c r="BO87" s="391">
        <f>AVERAGE(BO27,BO50)</f>
        <v>27.29</v>
      </c>
      <c r="BP87" s="398">
        <f>AVERAGE(BP27,BP50)</f>
        <v>80.5</v>
      </c>
      <c r="BQ87" s="428">
        <f>(BQ50)</f>
        <v>15.000000000000004</v>
      </c>
      <c r="BR87" s="440">
        <f>AVERAGE(BR27,BR50)</f>
        <v>6.5050000000000008</v>
      </c>
      <c r="BS87" s="424">
        <f t="shared" si="97"/>
        <v>15</v>
      </c>
      <c r="BT87" s="398">
        <f>AVERAGE(BT27,BT50)</f>
        <v>344.92</v>
      </c>
      <c r="BU87" s="391">
        <f>AVERAGE(BU27,BU50)</f>
        <v>3.0700000000000003</v>
      </c>
      <c r="BV87" s="391">
        <f>AVERAGE(BV27,BV50)</f>
        <v>25.58</v>
      </c>
      <c r="BW87" s="398">
        <f>AVERAGE(BW27,BW50)</f>
        <v>91.164999999999992</v>
      </c>
      <c r="BX87" s="428">
        <f t="shared" si="65"/>
        <v>8.7000000000000011</v>
      </c>
      <c r="BY87" s="926" t="s">
        <v>262</v>
      </c>
      <c r="BZ87" s="927"/>
      <c r="CA87" s="29" t="s">
        <v>30</v>
      </c>
      <c r="CB87" s="424"/>
      <c r="CC87" s="52" t="s">
        <v>30</v>
      </c>
      <c r="CD87" s="6" t="s">
        <v>30</v>
      </c>
      <c r="CE87" s="6" t="s">
        <v>30</v>
      </c>
      <c r="CF87" s="52" t="s">
        <v>30</v>
      </c>
      <c r="CG87" s="428"/>
      <c r="CH87" s="29" t="s">
        <v>30</v>
      </c>
      <c r="CI87" s="424"/>
      <c r="CJ87" s="52" t="s">
        <v>30</v>
      </c>
      <c r="CK87" s="6" t="s">
        <v>30</v>
      </c>
      <c r="CL87" s="6" t="s">
        <v>30</v>
      </c>
      <c r="CM87" s="52" t="s">
        <v>30</v>
      </c>
      <c r="CN87" s="428"/>
      <c r="CO87" s="926" t="s">
        <v>262</v>
      </c>
      <c r="CP87" s="927"/>
      <c r="CQ87" s="440">
        <f>AVERAGE(CQ27,CQ50)</f>
        <v>3.6550000000000002</v>
      </c>
      <c r="CR87" s="424">
        <f t="shared" si="100"/>
        <v>17</v>
      </c>
      <c r="CS87" s="398">
        <f>AVERAGE(CS27,CS50)</f>
        <v>322.67</v>
      </c>
      <c r="CT87" s="391">
        <f>AVERAGE(CT27,CT50)</f>
        <v>3.0999999999999996</v>
      </c>
      <c r="CU87" s="391">
        <f>AVERAGE(CU27,CU50)</f>
        <v>29.734999999999999</v>
      </c>
      <c r="CV87" s="398">
        <f>AVERAGE(CV27,CV50)</f>
        <v>81.164999999999992</v>
      </c>
      <c r="CW87" s="428">
        <f>(CW50)</f>
        <v>7.5384615384615348</v>
      </c>
      <c r="CX87" s="440">
        <f>AVERAGE(CX27,CX50)</f>
        <v>6.27</v>
      </c>
      <c r="CY87" s="424">
        <f t="shared" si="101"/>
        <v>4</v>
      </c>
      <c r="CZ87" s="398">
        <f>AVERAGE(CZ27,CZ50)</f>
        <v>389.16499999999996</v>
      </c>
      <c r="DA87" s="391">
        <f>AVERAGE(DA27,DA50)</f>
        <v>4.5949999999999998</v>
      </c>
      <c r="DB87" s="391">
        <f>AVERAGE(DB27,DB50)</f>
        <v>15.9</v>
      </c>
      <c r="DC87" s="398">
        <f>AVERAGE(DC27,DC50)</f>
        <v>111.17</v>
      </c>
      <c r="DD87" s="428">
        <f>(DD50)</f>
        <v>14.399999999999991</v>
      </c>
      <c r="DE87" s="926" t="s">
        <v>262</v>
      </c>
      <c r="DF87" s="927"/>
      <c r="DG87" s="440">
        <f>AVERAGE(DG27,DG50)</f>
        <v>4.8</v>
      </c>
      <c r="DH87" s="424">
        <f>RANK(DG87,DG$65:DG$87)</f>
        <v>18</v>
      </c>
      <c r="DI87" s="398">
        <f>AVERAGE(DI27,DI50)</f>
        <v>207.065</v>
      </c>
      <c r="DJ87" s="391">
        <f>AVERAGE(DJ27,DJ50)</f>
        <v>2.0249999999999999</v>
      </c>
      <c r="DK87" s="391">
        <f>AVERAGE(DK27,DK50)</f>
        <v>2.2800000000000002</v>
      </c>
      <c r="DL87" s="428">
        <f>(DL50)</f>
        <v>15.999999999999996</v>
      </c>
      <c r="DM87" s="440">
        <f>AVERAGE(DM27,DM50)</f>
        <v>5</v>
      </c>
      <c r="DN87" s="424">
        <f t="shared" si="102"/>
        <v>3</v>
      </c>
      <c r="DO87" s="398">
        <f>AVERAGE(DO27,DO50)</f>
        <v>208.5</v>
      </c>
      <c r="DP87" s="391">
        <f>AVERAGE(DP27,DP50)</f>
        <v>27.265000000000001</v>
      </c>
      <c r="DQ87" s="391">
        <f>AVERAGE(DQ27,DQ50)</f>
        <v>20.134999999999998</v>
      </c>
      <c r="DR87" s="398">
        <f>AVERAGE(DR27,DR50)</f>
        <v>105.16499999999999</v>
      </c>
      <c r="DS87" s="428">
        <f>(DS50)</f>
        <v>4.7272727272727231</v>
      </c>
      <c r="DT87" s="926" t="s">
        <v>262</v>
      </c>
      <c r="DU87" s="927"/>
      <c r="DV87" s="29" t="s">
        <v>30</v>
      </c>
      <c r="DW87" s="424"/>
      <c r="DX87" s="52" t="s">
        <v>30</v>
      </c>
      <c r="DY87" s="6" t="s">
        <v>30</v>
      </c>
      <c r="DZ87" s="6" t="s">
        <v>30</v>
      </c>
      <c r="EA87" s="52" t="s">
        <v>30</v>
      </c>
      <c r="EB87" s="428"/>
      <c r="EC87" s="391">
        <f t="shared" si="87"/>
        <v>4.6613636363636353</v>
      </c>
      <c r="ED87" s="468">
        <f t="shared" si="104"/>
        <v>17</v>
      </c>
    </row>
    <row r="88" spans="1:136" ht="12" customHeight="1" x14ac:dyDescent="0.25">
      <c r="A88" s="423"/>
      <c r="B88" s="441"/>
      <c r="C88" s="440"/>
      <c r="D88" s="391"/>
      <c r="E88" s="391"/>
      <c r="F88" s="391"/>
      <c r="G88" s="391"/>
      <c r="H88" s="428"/>
      <c r="I88" s="440"/>
      <c r="J88" s="391"/>
      <c r="K88" s="391"/>
      <c r="L88" s="391"/>
      <c r="M88" s="391"/>
      <c r="N88" s="428"/>
      <c r="O88" s="50"/>
      <c r="P88" s="442"/>
      <c r="Q88" s="440"/>
      <c r="R88" s="391"/>
      <c r="S88" s="391"/>
      <c r="T88" s="391"/>
      <c r="U88" s="469"/>
      <c r="V88" s="391"/>
      <c r="W88" s="428"/>
      <c r="X88" s="440"/>
      <c r="Y88" s="391"/>
      <c r="Z88" s="391"/>
      <c r="AA88" s="391"/>
      <c r="AB88" s="469"/>
      <c r="AC88" s="391"/>
      <c r="AD88" s="428"/>
      <c r="AE88" s="50"/>
      <c r="AF88" s="442"/>
      <c r="AG88" s="440"/>
      <c r="AH88" s="391"/>
      <c r="AI88" s="391"/>
      <c r="AJ88" s="391"/>
      <c r="AK88" s="469"/>
      <c r="AL88" s="428"/>
      <c r="AM88" s="440"/>
      <c r="AN88" s="391"/>
      <c r="AO88" s="391"/>
      <c r="AP88" s="391"/>
      <c r="AQ88" s="469"/>
      <c r="AR88" s="391"/>
      <c r="AS88" s="391"/>
      <c r="AT88" s="50"/>
      <c r="AU88" s="442"/>
      <c r="AV88" s="440"/>
      <c r="AW88" s="391"/>
      <c r="AX88" s="391"/>
      <c r="AY88" s="391"/>
      <c r="AZ88" s="391"/>
      <c r="BA88" s="428"/>
      <c r="BB88" s="440"/>
      <c r="BC88" s="391"/>
      <c r="BD88" s="391"/>
      <c r="BE88" s="391"/>
      <c r="BF88" s="391"/>
      <c r="BG88" s="391"/>
      <c r="BH88" s="391"/>
      <c r="BI88" s="50"/>
      <c r="BJ88" s="442"/>
      <c r="BK88" s="440"/>
      <c r="BL88" s="391"/>
      <c r="BM88" s="391"/>
      <c r="BN88" s="391"/>
      <c r="BO88" s="391"/>
      <c r="BP88" s="391"/>
      <c r="BQ88" s="428"/>
      <c r="BR88" s="440"/>
      <c r="BS88" s="391"/>
      <c r="BT88" s="391"/>
      <c r="BU88" s="391"/>
      <c r="BV88" s="391"/>
      <c r="BW88" s="391"/>
      <c r="BX88" s="428"/>
      <c r="BY88" s="50"/>
      <c r="BZ88" s="442"/>
      <c r="CA88" s="440"/>
      <c r="CB88" s="391"/>
      <c r="CC88" s="391"/>
      <c r="CD88" s="391"/>
      <c r="CE88" s="469"/>
      <c r="CF88" s="391"/>
      <c r="CG88" s="428"/>
      <c r="CH88" s="440"/>
      <c r="CI88" s="391"/>
      <c r="CJ88" s="391"/>
      <c r="CK88" s="391"/>
      <c r="CL88" s="391"/>
      <c r="CM88" s="391"/>
      <c r="CN88" s="428"/>
      <c r="CO88" s="50"/>
      <c r="CP88" s="442"/>
      <c r="CQ88" s="440"/>
      <c r="CR88" s="391"/>
      <c r="CS88" s="391"/>
      <c r="CT88" s="391"/>
      <c r="CU88" s="391"/>
      <c r="CV88" s="391"/>
      <c r="CW88" s="428"/>
      <c r="CX88" s="440"/>
      <c r="CY88" s="391"/>
      <c r="CZ88" s="391"/>
      <c r="DA88" s="391"/>
      <c r="DB88" s="391"/>
      <c r="DC88" s="391"/>
      <c r="DD88" s="428"/>
      <c r="DE88" s="50"/>
      <c r="DF88" s="442"/>
      <c r="DG88" s="440"/>
      <c r="DH88" s="391"/>
      <c r="DI88" s="391"/>
      <c r="DJ88" s="391"/>
      <c r="DK88" s="391"/>
      <c r="DL88" s="428"/>
      <c r="DM88" s="440"/>
      <c r="DN88" s="391"/>
      <c r="DO88" s="391"/>
      <c r="DP88" s="391"/>
      <c r="DQ88" s="391"/>
      <c r="DR88" s="391"/>
      <c r="DS88" s="428"/>
      <c r="DT88" s="50"/>
      <c r="DU88" s="442"/>
      <c r="DV88" s="440"/>
      <c r="DW88" s="391"/>
      <c r="DX88" s="391"/>
      <c r="DY88" s="391"/>
      <c r="DZ88" s="391"/>
      <c r="EA88" s="391"/>
      <c r="EB88" s="428"/>
      <c r="EC88" s="391"/>
      <c r="ED88" s="432"/>
    </row>
    <row r="89" spans="1:136" s="439" customFormat="1" ht="12" customHeight="1" x14ac:dyDescent="0.25">
      <c r="A89" s="470" t="s">
        <v>22</v>
      </c>
      <c r="B89" s="444"/>
      <c r="C89" s="26">
        <v>0.35</v>
      </c>
      <c r="D89" s="434"/>
      <c r="E89" s="27">
        <v>5.53</v>
      </c>
      <c r="F89" s="27">
        <v>0.04</v>
      </c>
      <c r="G89" s="27">
        <v>0.16</v>
      </c>
      <c r="H89" s="435"/>
      <c r="I89" s="26">
        <v>0.12</v>
      </c>
      <c r="J89" s="434"/>
      <c r="K89" s="27">
        <v>8.11</v>
      </c>
      <c r="L89" s="27">
        <v>0.1</v>
      </c>
      <c r="M89" s="27">
        <v>0.52</v>
      </c>
      <c r="N89" s="435"/>
      <c r="O89" s="471" t="s">
        <v>22</v>
      </c>
      <c r="P89" s="446"/>
      <c r="Q89" s="26">
        <v>0.6</v>
      </c>
      <c r="R89" s="434"/>
      <c r="S89" s="27">
        <v>26.84</v>
      </c>
      <c r="T89" s="27">
        <v>0.88</v>
      </c>
      <c r="U89" s="27">
        <v>1.51</v>
      </c>
      <c r="V89" s="27">
        <v>0.53</v>
      </c>
      <c r="W89" s="435"/>
      <c r="X89" s="26">
        <v>0.13</v>
      </c>
      <c r="Y89" s="434"/>
      <c r="Z89" s="27">
        <v>9.9600000000000009</v>
      </c>
      <c r="AA89" s="27">
        <v>0.24</v>
      </c>
      <c r="AB89" s="27">
        <v>0.54</v>
      </c>
      <c r="AC89" s="27">
        <v>1.26</v>
      </c>
      <c r="AD89" s="435"/>
      <c r="AE89" s="471" t="s">
        <v>22</v>
      </c>
      <c r="AF89" s="446"/>
      <c r="AG89" s="26">
        <v>0.33</v>
      </c>
      <c r="AH89" s="434"/>
      <c r="AI89" s="27">
        <v>20.9</v>
      </c>
      <c r="AJ89" s="27">
        <v>0.19</v>
      </c>
      <c r="AK89" s="27">
        <v>3.57</v>
      </c>
      <c r="AL89" s="435"/>
      <c r="AM89" s="26">
        <v>0.28000000000000003</v>
      </c>
      <c r="AN89" s="434"/>
      <c r="AO89" s="27">
        <v>11.82</v>
      </c>
      <c r="AP89" s="27">
        <v>0.5</v>
      </c>
      <c r="AQ89" s="27">
        <v>1.07</v>
      </c>
      <c r="AR89" s="27">
        <v>2.15</v>
      </c>
      <c r="AS89" s="436"/>
      <c r="AT89" s="471" t="s">
        <v>22</v>
      </c>
      <c r="AU89" s="446"/>
      <c r="AV89" s="26">
        <v>0.01</v>
      </c>
      <c r="AW89" s="434"/>
      <c r="AX89" s="27">
        <v>0.56000000000000005</v>
      </c>
      <c r="AY89" s="27">
        <v>0.01</v>
      </c>
      <c r="AZ89" s="27">
        <v>0.19</v>
      </c>
      <c r="BA89" s="435"/>
      <c r="BB89" s="26">
        <v>0.37</v>
      </c>
      <c r="BC89" s="434"/>
      <c r="BD89" s="27">
        <v>28.99</v>
      </c>
      <c r="BE89" s="27">
        <v>0.52</v>
      </c>
      <c r="BF89" s="27">
        <v>2.36</v>
      </c>
      <c r="BG89" s="27">
        <v>3.02</v>
      </c>
      <c r="BH89" s="436"/>
      <c r="BI89" s="471" t="s">
        <v>22</v>
      </c>
      <c r="BJ89" s="446"/>
      <c r="BK89" s="26">
        <v>0.54</v>
      </c>
      <c r="BL89" s="434"/>
      <c r="BM89" s="27">
        <v>12.97</v>
      </c>
      <c r="BN89" s="27">
        <v>0.38</v>
      </c>
      <c r="BO89" s="27">
        <v>0.73</v>
      </c>
      <c r="BP89" s="27">
        <v>0.52</v>
      </c>
      <c r="BQ89" s="435"/>
      <c r="BR89" s="26">
        <v>0.53</v>
      </c>
      <c r="BS89" s="434"/>
      <c r="BT89" s="27">
        <v>25.83</v>
      </c>
      <c r="BU89" s="27">
        <v>0.54</v>
      </c>
      <c r="BV89" s="27">
        <v>1.42</v>
      </c>
      <c r="BW89" s="27">
        <v>0.93</v>
      </c>
      <c r="BX89" s="435"/>
      <c r="BY89" s="471" t="s">
        <v>22</v>
      </c>
      <c r="BZ89" s="446"/>
      <c r="CA89" s="26">
        <v>0.44</v>
      </c>
      <c r="CB89" s="434"/>
      <c r="CC89" s="27">
        <v>26.56</v>
      </c>
      <c r="CD89" s="27">
        <v>0.19</v>
      </c>
      <c r="CE89" s="27">
        <v>0.69</v>
      </c>
      <c r="CF89" s="27">
        <v>1.36</v>
      </c>
      <c r="CG89" s="435"/>
      <c r="CH89" s="26">
        <v>0.19</v>
      </c>
      <c r="CI89" s="434"/>
      <c r="CJ89" s="27">
        <v>13.23</v>
      </c>
      <c r="CK89" s="27">
        <v>0.01</v>
      </c>
      <c r="CL89" s="27">
        <v>0.24</v>
      </c>
      <c r="CM89" s="27">
        <v>1.28</v>
      </c>
      <c r="CN89" s="435"/>
      <c r="CO89" s="471" t="s">
        <v>22</v>
      </c>
      <c r="CP89" s="446"/>
      <c r="CQ89" s="26">
        <v>0.45</v>
      </c>
      <c r="CR89" s="434"/>
      <c r="CS89" s="27">
        <v>10.17</v>
      </c>
      <c r="CT89" s="27">
        <v>0.12</v>
      </c>
      <c r="CU89" s="27">
        <v>1.91</v>
      </c>
      <c r="CV89" s="27">
        <v>0.88</v>
      </c>
      <c r="CW89" s="435"/>
      <c r="CX89" s="26">
        <v>0.51</v>
      </c>
      <c r="CY89" s="434"/>
      <c r="CZ89" s="27">
        <v>34.770000000000003</v>
      </c>
      <c r="DA89" s="27">
        <v>0.47</v>
      </c>
      <c r="DB89" s="27">
        <v>1.9</v>
      </c>
      <c r="DC89" s="27">
        <v>1.58</v>
      </c>
      <c r="DD89" s="435"/>
      <c r="DE89" s="471" t="s">
        <v>22</v>
      </c>
      <c r="DF89" s="446"/>
      <c r="DG89" s="26">
        <v>0.05</v>
      </c>
      <c r="DH89" s="434"/>
      <c r="DI89" s="27">
        <v>3.16</v>
      </c>
      <c r="DJ89" s="27">
        <v>0.08</v>
      </c>
      <c r="DK89" s="27">
        <v>0.02</v>
      </c>
      <c r="DL89" s="435"/>
      <c r="DM89" s="26">
        <v>0.38</v>
      </c>
      <c r="DN89" s="434"/>
      <c r="DO89" s="27">
        <v>10.89</v>
      </c>
      <c r="DP89" s="27">
        <v>3.3</v>
      </c>
      <c r="DQ89" s="27">
        <v>1.1000000000000001</v>
      </c>
      <c r="DR89" s="27">
        <v>0.81</v>
      </c>
      <c r="DS89" s="435"/>
      <c r="DT89" s="471" t="s">
        <v>22</v>
      </c>
      <c r="DU89" s="446"/>
      <c r="DV89" s="26">
        <v>0.49</v>
      </c>
      <c r="DW89" s="434"/>
      <c r="DX89" s="27">
        <v>14.81</v>
      </c>
      <c r="DY89" s="27">
        <v>0.57999999999999996</v>
      </c>
      <c r="DZ89" s="27">
        <v>1.21</v>
      </c>
      <c r="EA89" s="27">
        <v>0.72</v>
      </c>
      <c r="EB89" s="435"/>
      <c r="EC89" s="391"/>
      <c r="ED89" s="438"/>
    </row>
    <row r="90" spans="1:136" s="439" customFormat="1" ht="12" customHeight="1" x14ac:dyDescent="0.25">
      <c r="A90" s="472" t="s">
        <v>23</v>
      </c>
      <c r="B90" s="460"/>
      <c r="C90" s="26">
        <v>5.35</v>
      </c>
      <c r="D90" s="434"/>
      <c r="E90" s="27">
        <v>1.76</v>
      </c>
      <c r="F90" s="27">
        <v>0.95</v>
      </c>
      <c r="G90" s="27">
        <v>0.76</v>
      </c>
      <c r="H90" s="435"/>
      <c r="I90" s="26">
        <v>2.37</v>
      </c>
      <c r="J90" s="434"/>
      <c r="K90" s="27">
        <v>2.25</v>
      </c>
      <c r="L90" s="27">
        <v>2.54</v>
      </c>
      <c r="M90" s="27">
        <v>0.56999999999999995</v>
      </c>
      <c r="N90" s="435"/>
      <c r="O90" s="473" t="s">
        <v>23</v>
      </c>
      <c r="P90" s="462"/>
      <c r="Q90" s="26">
        <v>11.92</v>
      </c>
      <c r="R90" s="434"/>
      <c r="S90" s="27">
        <v>9.41</v>
      </c>
      <c r="T90" s="27">
        <v>15.38</v>
      </c>
      <c r="U90" s="27">
        <v>5.44</v>
      </c>
      <c r="V90" s="27">
        <v>0.51</v>
      </c>
      <c r="W90" s="435"/>
      <c r="X90" s="26">
        <v>2.93</v>
      </c>
      <c r="Y90" s="434"/>
      <c r="Z90" s="27">
        <v>3.59</v>
      </c>
      <c r="AA90" s="27">
        <v>5.27</v>
      </c>
      <c r="AB90" s="27">
        <v>1.93</v>
      </c>
      <c r="AC90" s="27">
        <v>1.23</v>
      </c>
      <c r="AD90" s="435"/>
      <c r="AE90" s="473" t="s">
        <v>23</v>
      </c>
      <c r="AF90" s="462"/>
      <c r="AG90" s="26">
        <v>6.63</v>
      </c>
      <c r="AH90" s="434"/>
      <c r="AI90" s="27">
        <v>11.04</v>
      </c>
      <c r="AJ90" s="27">
        <v>6.17</v>
      </c>
      <c r="AK90" s="27">
        <v>14.77</v>
      </c>
      <c r="AL90" s="435"/>
      <c r="AM90" s="26">
        <v>7.48</v>
      </c>
      <c r="AN90" s="434"/>
      <c r="AO90" s="27">
        <v>7.42</v>
      </c>
      <c r="AP90" s="27">
        <v>10.78</v>
      </c>
      <c r="AQ90" s="27">
        <v>4.07</v>
      </c>
      <c r="AR90" s="27">
        <v>2.35</v>
      </c>
      <c r="AS90" s="436"/>
      <c r="AT90" s="473" t="s">
        <v>23</v>
      </c>
      <c r="AU90" s="462"/>
      <c r="AV90" s="26">
        <v>0.24</v>
      </c>
      <c r="AW90" s="434"/>
      <c r="AX90" s="27">
        <v>0.13</v>
      </c>
      <c r="AY90" s="27">
        <v>0.19</v>
      </c>
      <c r="AZ90" s="27">
        <v>0.17</v>
      </c>
      <c r="BA90" s="435"/>
      <c r="BB90" s="26">
        <v>7.35</v>
      </c>
      <c r="BC90" s="434"/>
      <c r="BD90" s="27">
        <v>9.68</v>
      </c>
      <c r="BE90" s="27">
        <v>8.73</v>
      </c>
      <c r="BF90" s="27">
        <v>9.4</v>
      </c>
      <c r="BG90" s="27">
        <v>2.75</v>
      </c>
      <c r="BH90" s="436"/>
      <c r="BI90" s="473" t="s">
        <v>23</v>
      </c>
      <c r="BJ90" s="462"/>
      <c r="BK90" s="26">
        <v>6.69</v>
      </c>
      <c r="BL90" s="434"/>
      <c r="BM90" s="27">
        <v>4.54</v>
      </c>
      <c r="BN90" s="27">
        <v>6.4</v>
      </c>
      <c r="BO90" s="27">
        <v>2.65</v>
      </c>
      <c r="BP90" s="27">
        <v>0.5</v>
      </c>
      <c r="BQ90" s="435"/>
      <c r="BR90" s="26">
        <v>6.71</v>
      </c>
      <c r="BS90" s="434"/>
      <c r="BT90" s="27">
        <v>6.86</v>
      </c>
      <c r="BU90" s="27">
        <v>10.6</v>
      </c>
      <c r="BV90" s="27">
        <v>5.28</v>
      </c>
      <c r="BW90" s="27">
        <v>0.84</v>
      </c>
      <c r="BX90" s="435"/>
      <c r="BY90" s="473" t="s">
        <v>23</v>
      </c>
      <c r="BZ90" s="462"/>
      <c r="CA90" s="26">
        <v>6.02</v>
      </c>
      <c r="CB90" s="434"/>
      <c r="CC90" s="27">
        <v>7.66</v>
      </c>
      <c r="CD90" s="27">
        <v>3.38</v>
      </c>
      <c r="CE90" s="27">
        <v>2.7</v>
      </c>
      <c r="CF90" s="27">
        <v>1.22</v>
      </c>
      <c r="CG90" s="435"/>
      <c r="CH90" s="26">
        <v>4.6399999999999997</v>
      </c>
      <c r="CI90" s="434"/>
      <c r="CJ90" s="27">
        <v>4.41</v>
      </c>
      <c r="CK90" s="27">
        <v>0.28000000000000003</v>
      </c>
      <c r="CL90" s="27">
        <v>0.8</v>
      </c>
      <c r="CM90" s="27">
        <v>1.1399999999999999</v>
      </c>
      <c r="CN90" s="435"/>
      <c r="CO90" s="473" t="s">
        <v>23</v>
      </c>
      <c r="CP90" s="462"/>
      <c r="CQ90" s="26">
        <v>9.81</v>
      </c>
      <c r="CR90" s="434"/>
      <c r="CS90" s="27">
        <v>2.76</v>
      </c>
      <c r="CT90" s="27">
        <v>2.46</v>
      </c>
      <c r="CU90" s="27">
        <v>7.33</v>
      </c>
      <c r="CV90" s="27">
        <v>0.86</v>
      </c>
      <c r="CW90" s="435"/>
      <c r="CX90" s="26">
        <v>7.54</v>
      </c>
      <c r="CY90" s="434"/>
      <c r="CZ90" s="27">
        <v>9.4</v>
      </c>
      <c r="DA90" s="27">
        <v>9.5500000000000007</v>
      </c>
      <c r="DB90" s="27">
        <v>7.84</v>
      </c>
      <c r="DC90" s="27">
        <v>1.29</v>
      </c>
      <c r="DD90" s="435"/>
      <c r="DE90" s="473" t="s">
        <v>23</v>
      </c>
      <c r="DF90" s="462"/>
      <c r="DG90" s="26">
        <v>0.8</v>
      </c>
      <c r="DH90" s="434"/>
      <c r="DI90" s="27">
        <v>0.93</v>
      </c>
      <c r="DJ90" s="27">
        <v>1.18</v>
      </c>
      <c r="DK90" s="27">
        <v>0.62</v>
      </c>
      <c r="DL90" s="435"/>
      <c r="DM90" s="26">
        <v>7.83</v>
      </c>
      <c r="DN90" s="434"/>
      <c r="DO90" s="27">
        <v>5.01</v>
      </c>
      <c r="DP90" s="27">
        <v>8.2799999999999994</v>
      </c>
      <c r="DQ90" s="27">
        <v>4.1100000000000003</v>
      </c>
      <c r="DR90" s="27">
        <v>0.7</v>
      </c>
      <c r="DS90" s="435"/>
      <c r="DT90" s="473" t="s">
        <v>23</v>
      </c>
      <c r="DU90" s="462"/>
      <c r="DV90" s="26">
        <v>8.4600000000000009</v>
      </c>
      <c r="DW90" s="434"/>
      <c r="DX90" s="27">
        <v>3.79</v>
      </c>
      <c r="DY90" s="27">
        <v>8.25</v>
      </c>
      <c r="DZ90" s="27">
        <v>4.7300000000000004</v>
      </c>
      <c r="EA90" s="27">
        <v>0.72</v>
      </c>
      <c r="EB90" s="435"/>
      <c r="EC90" s="391"/>
      <c r="ED90" s="438"/>
    </row>
    <row r="91" spans="1:136" s="439" customFormat="1" ht="12" customHeight="1" x14ac:dyDescent="0.25">
      <c r="A91" s="472"/>
      <c r="B91" s="460"/>
      <c r="C91" s="26"/>
      <c r="D91" s="434"/>
      <c r="E91" s="27"/>
      <c r="F91" s="27"/>
      <c r="G91" s="27"/>
      <c r="H91" s="435"/>
      <c r="I91" s="26"/>
      <c r="J91" s="434"/>
      <c r="K91" s="27"/>
      <c r="L91" s="27"/>
      <c r="M91" s="27"/>
      <c r="N91" s="435"/>
      <c r="O91" s="473"/>
      <c r="P91" s="462"/>
      <c r="Q91" s="26"/>
      <c r="R91" s="434"/>
      <c r="S91" s="27"/>
      <c r="T91" s="27"/>
      <c r="U91" s="27"/>
      <c r="V91" s="27"/>
      <c r="W91" s="435"/>
      <c r="X91" s="26"/>
      <c r="Y91" s="434"/>
      <c r="Z91" s="27"/>
      <c r="AA91" s="27"/>
      <c r="AB91" s="27"/>
      <c r="AC91" s="27"/>
      <c r="AD91" s="435"/>
      <c r="AE91" s="473"/>
      <c r="AF91" s="462"/>
      <c r="AG91" s="26"/>
      <c r="AH91" s="434"/>
      <c r="AI91" s="27"/>
      <c r="AJ91" s="27"/>
      <c r="AK91" s="27"/>
      <c r="AL91" s="435"/>
      <c r="AM91" s="26"/>
      <c r="AN91" s="434"/>
      <c r="AO91" s="6"/>
      <c r="AP91" s="6"/>
      <c r="AQ91" s="6"/>
      <c r="AR91" s="6"/>
      <c r="AS91" s="436"/>
      <c r="AT91" s="473"/>
      <c r="AU91" s="462"/>
      <c r="AV91" s="26"/>
      <c r="AW91" s="434"/>
      <c r="AX91" s="434"/>
      <c r="AY91" s="6"/>
      <c r="AZ91" s="6"/>
      <c r="BA91" s="435"/>
      <c r="BB91" s="26"/>
      <c r="BC91" s="434"/>
      <c r="BD91" s="27"/>
      <c r="BE91" s="27"/>
      <c r="BF91" s="27"/>
      <c r="BG91" s="27"/>
      <c r="BH91" s="436"/>
      <c r="BI91" s="473"/>
      <c r="BJ91" s="462"/>
      <c r="BK91" s="26"/>
      <c r="BL91" s="434"/>
      <c r="BM91" s="6"/>
      <c r="BN91" s="6"/>
      <c r="BO91" s="6"/>
      <c r="BP91" s="6"/>
      <c r="BQ91" s="435"/>
      <c r="BR91" s="26"/>
      <c r="BS91" s="434"/>
      <c r="BT91" s="27"/>
      <c r="BU91" s="27"/>
      <c r="BV91" s="27"/>
      <c r="BW91" s="27"/>
      <c r="BX91" s="435"/>
      <c r="BY91" s="473"/>
      <c r="BZ91" s="462"/>
      <c r="CA91" s="26"/>
      <c r="CB91" s="434"/>
      <c r="CC91" s="27"/>
      <c r="CD91" s="27"/>
      <c r="CE91" s="27"/>
      <c r="CF91" s="27"/>
      <c r="CG91" s="435"/>
      <c r="CH91" s="440"/>
      <c r="CI91" s="434"/>
      <c r="CJ91" s="6"/>
      <c r="CK91" s="6"/>
      <c r="CL91" s="6"/>
      <c r="CM91" s="6"/>
      <c r="CN91" s="435"/>
      <c r="CO91" s="473"/>
      <c r="CP91" s="462"/>
      <c r="CQ91" s="26"/>
      <c r="CR91" s="434"/>
      <c r="CS91" s="27"/>
      <c r="CT91" s="27"/>
      <c r="CU91" s="27"/>
      <c r="CV91" s="27"/>
      <c r="CW91" s="435"/>
      <c r="CX91" s="29"/>
      <c r="CY91" s="434"/>
      <c r="CZ91" s="27"/>
      <c r="DA91" s="27"/>
      <c r="DB91" s="27"/>
      <c r="DC91" s="27"/>
      <c r="DD91" s="435"/>
      <c r="DE91" s="473"/>
      <c r="DF91" s="462"/>
      <c r="DG91" s="29"/>
      <c r="DH91" s="434"/>
      <c r="DI91" s="27"/>
      <c r="DJ91" s="27"/>
      <c r="DK91" s="27"/>
      <c r="DL91" s="435"/>
      <c r="DM91" s="26"/>
      <c r="DN91" s="434"/>
      <c r="DO91" s="27"/>
      <c r="DP91" s="27"/>
      <c r="DQ91" s="27"/>
      <c r="DR91" s="27"/>
      <c r="DS91" s="435"/>
      <c r="DT91" s="473"/>
      <c r="DU91" s="462"/>
      <c r="DV91" s="26"/>
      <c r="DW91" s="434"/>
      <c r="DX91" s="27"/>
      <c r="DY91" s="27"/>
      <c r="DZ91" s="27"/>
      <c r="EA91" s="27"/>
      <c r="EB91" s="435"/>
      <c r="EC91" s="391"/>
      <c r="ED91" s="438"/>
    </row>
    <row r="92" spans="1:136" s="481" customFormat="1" ht="12" customHeight="1" x14ac:dyDescent="0.25">
      <c r="A92" s="474" t="s">
        <v>26</v>
      </c>
      <c r="B92" s="441"/>
      <c r="C92" s="475">
        <f>AVERAGE(C65:C87)</f>
        <v>5.6777777777777771</v>
      </c>
      <c r="D92" s="476"/>
      <c r="E92" s="477">
        <f>AVERAGE(E65:E87)</f>
        <v>274.46222222222218</v>
      </c>
      <c r="F92" s="476">
        <f>AVERAGE(F65:F87)</f>
        <v>3.926111111111112</v>
      </c>
      <c r="G92" s="476">
        <f>AVERAGE(G65:G87)</f>
        <v>18.415833333333335</v>
      </c>
      <c r="H92" s="478"/>
      <c r="I92" s="475">
        <f>AVERAGE(I65:I87)</f>
        <v>4.5023529411764702</v>
      </c>
      <c r="J92" s="476"/>
      <c r="K92" s="477">
        <f>AVERAGE(K65:K87)</f>
        <v>315.68735294117647</v>
      </c>
      <c r="L92" s="476">
        <f>AVERAGE(L65:L87)</f>
        <v>3.5297058823529412</v>
      </c>
      <c r="M92" s="477">
        <f>AVERAGE(M65:M87)</f>
        <v>80.254705882352937</v>
      </c>
      <c r="N92" s="478"/>
      <c r="O92" s="479" t="s">
        <v>26</v>
      </c>
      <c r="P92" s="442"/>
      <c r="Q92" s="475">
        <f>AVERAGE(Q65:Q87)</f>
        <v>4.4138888888888879</v>
      </c>
      <c r="R92" s="476"/>
      <c r="S92" s="477">
        <f>AVERAGE(S65:S87)</f>
        <v>249.64833333333334</v>
      </c>
      <c r="T92" s="476">
        <f>AVERAGE(T65:T87)</f>
        <v>4.9986111111111109</v>
      </c>
      <c r="U92" s="476">
        <f>AVERAGE(U65:U87)</f>
        <v>24.208055555555557</v>
      </c>
      <c r="V92" s="477">
        <f>AVERAGE(V65:V87)</f>
        <v>91.796111111111117</v>
      </c>
      <c r="W92" s="478"/>
      <c r="X92" s="475">
        <f>AVERAGE(X65:X87)</f>
        <v>3.9786842105263163</v>
      </c>
      <c r="Y92" s="476"/>
      <c r="Z92" s="477">
        <f>AVERAGE(Z65:Z87)</f>
        <v>242.65842105263158</v>
      </c>
      <c r="AA92" s="476">
        <f>AVERAGE(AA65:AA87)</f>
        <v>3.9147368421052637</v>
      </c>
      <c r="AB92" s="476">
        <f>AVERAGE(AB65:AB87)</f>
        <v>24.613157894736844</v>
      </c>
      <c r="AC92" s="477">
        <f>AVERAGE(AC65:AC87)</f>
        <v>89.991315789473688</v>
      </c>
      <c r="AD92" s="478"/>
      <c r="AE92" s="479" t="s">
        <v>26</v>
      </c>
      <c r="AF92" s="442"/>
      <c r="AG92" s="475">
        <f>AVERAGE(AG65:AG87)</f>
        <v>4.3236363636363642</v>
      </c>
      <c r="AH92" s="476"/>
      <c r="AI92" s="477">
        <f>AVERAGE(AI65:AI87)</f>
        <v>165.61431818181819</v>
      </c>
      <c r="AJ92" s="476">
        <f>AVERAGE(AJ65:AJ87)</f>
        <v>2.731363636363636</v>
      </c>
      <c r="AK92" s="476">
        <f>AVERAGE(AK65:AK87)</f>
        <v>21.11090909090909</v>
      </c>
      <c r="AL92" s="478"/>
      <c r="AM92" s="475">
        <f>AVERAGE(AM65:AM87)</f>
        <v>3.2782352941176467</v>
      </c>
      <c r="AN92" s="476"/>
      <c r="AO92" s="477">
        <f>AVERAGE(AO65:AO87)</f>
        <v>139.39264705882354</v>
      </c>
      <c r="AP92" s="476">
        <f>AVERAGE(AP65:AP87)</f>
        <v>4.0411764705882351</v>
      </c>
      <c r="AQ92" s="476">
        <f>AVERAGE(AQ65:AQ87)</f>
        <v>22.984705882352941</v>
      </c>
      <c r="AR92" s="477">
        <f>AVERAGE(AR65:AR87)</f>
        <v>79.882058823529405</v>
      </c>
      <c r="AS92" s="476"/>
      <c r="AT92" s="479" t="s">
        <v>26</v>
      </c>
      <c r="AU92" s="442"/>
      <c r="AV92" s="475">
        <f>AVERAGE(AV65:AV87)</f>
        <v>4.3432352941176466</v>
      </c>
      <c r="AW92" s="476"/>
      <c r="AX92" s="477">
        <f>AVERAGE(AX65:AX87)</f>
        <v>373.76588235294116</v>
      </c>
      <c r="AY92" s="476">
        <f>AVERAGE(AY65:AY87)</f>
        <v>3.3955882352941176</v>
      </c>
      <c r="AZ92" s="476">
        <f>AVERAGE(AZ65:AZ87)</f>
        <v>96.857352941176472</v>
      </c>
      <c r="BA92" s="478"/>
      <c r="BB92" s="475">
        <f>AVERAGE(BB65:BB87)</f>
        <v>4.3613888888888894</v>
      </c>
      <c r="BC92" s="476"/>
      <c r="BD92" s="477">
        <f>AVERAGE(BD65:BD87)</f>
        <v>262.08611111111105</v>
      </c>
      <c r="BE92" s="476">
        <f>AVERAGE(BE65:BE87)</f>
        <v>5.180833333333335</v>
      </c>
      <c r="BF92" s="476">
        <f>AVERAGE(BF65:BF87)</f>
        <v>22.015555555555551</v>
      </c>
      <c r="BG92" s="477">
        <f>AVERAGE(BG65:BG87)</f>
        <v>96.018888888888881</v>
      </c>
      <c r="BH92" s="476"/>
      <c r="BI92" s="479" t="s">
        <v>26</v>
      </c>
      <c r="BJ92" s="442"/>
      <c r="BK92" s="475">
        <f>AVERAGE(BK65:BK87)</f>
        <v>6.9821875000000002</v>
      </c>
      <c r="BL92" s="476"/>
      <c r="BM92" s="477">
        <f>AVERAGE(BM65:BM87)</f>
        <v>247.38468749999998</v>
      </c>
      <c r="BN92" s="476">
        <f>AVERAGE(BN65:BN87)</f>
        <v>5.1118750000000004</v>
      </c>
      <c r="BO92" s="476">
        <f>AVERAGE(BO65:BO87)</f>
        <v>23.794062500000006</v>
      </c>
      <c r="BP92" s="477">
        <f>AVERAGE(BP65:BP87)</f>
        <v>90.292187500000011</v>
      </c>
      <c r="BQ92" s="478"/>
      <c r="BR92" s="475">
        <f>AVERAGE(BR65:BR87)</f>
        <v>6.8680555555555554</v>
      </c>
      <c r="BS92" s="476"/>
      <c r="BT92" s="477">
        <f>AVERAGE(BT65:BT87)</f>
        <v>329.25888888888886</v>
      </c>
      <c r="BU92" s="476">
        <f>AVERAGE(BU65:BU87)</f>
        <v>4.4236111111111107</v>
      </c>
      <c r="BV92" s="476">
        <f>AVERAGE(BV65:BV87)</f>
        <v>23.47</v>
      </c>
      <c r="BW92" s="477">
        <f>AVERAGE(BW65:BW87)</f>
        <v>96.935000000000002</v>
      </c>
      <c r="BX92" s="478"/>
      <c r="BY92" s="479" t="s">
        <v>26</v>
      </c>
      <c r="BZ92" s="442"/>
      <c r="CA92" s="475">
        <f>AVERAGE(CA65:CA87)</f>
        <v>6.4167647058823531</v>
      </c>
      <c r="CB92" s="476"/>
      <c r="CC92" s="477">
        <f>AVERAGE(CC65:CC87)</f>
        <v>303.28411764705879</v>
      </c>
      <c r="CD92" s="476">
        <f>AVERAGE(CD65:CD87)</f>
        <v>5.0082352941176476</v>
      </c>
      <c r="CE92" s="476">
        <f>AVERAGE(CE65:CE87)</f>
        <v>22.339411764705886</v>
      </c>
      <c r="CF92" s="477">
        <f>AVERAGE(CF65:CF87)</f>
        <v>97.057352941176461</v>
      </c>
      <c r="CG92" s="478"/>
      <c r="CH92" s="475">
        <f>AVERAGE(CH65:CH87)</f>
        <v>3.6066666666666674</v>
      </c>
      <c r="CI92" s="476"/>
      <c r="CJ92" s="477">
        <f>AVERAGE(CJ65:CJ87)</f>
        <v>259.834</v>
      </c>
      <c r="CK92" s="476">
        <f>AVERAGE(CK65:CK87)</f>
        <v>3.3033333333333332</v>
      </c>
      <c r="CL92" s="476">
        <f>AVERAGE(CL65:CL87)</f>
        <v>26.367000000000001</v>
      </c>
      <c r="CM92" s="477">
        <f>AVERAGE(CM65:CM87)</f>
        <v>97.699333333333314</v>
      </c>
      <c r="CN92" s="478"/>
      <c r="CO92" s="479" t="s">
        <v>26</v>
      </c>
      <c r="CP92" s="442"/>
      <c r="CQ92" s="475">
        <f>AVERAGE(CQ65:CQ87)</f>
        <v>4.0447368421052641</v>
      </c>
      <c r="CR92" s="476"/>
      <c r="CS92" s="477">
        <f>AVERAGE(CS65:CS87)</f>
        <v>322.66684210526319</v>
      </c>
      <c r="CT92" s="476">
        <f>AVERAGE(CT65:CT87)</f>
        <v>4.2068421052631582</v>
      </c>
      <c r="CU92" s="476">
        <f>AVERAGE(CU65:CU87)</f>
        <v>22.836842105263155</v>
      </c>
      <c r="CV92" s="477">
        <f>AVERAGE(CV65:CV87)</f>
        <v>90.306842105263158</v>
      </c>
      <c r="CW92" s="478"/>
      <c r="CX92" s="475">
        <f>AVERAGE(CX65:CX87)</f>
        <v>5.9169444444444439</v>
      </c>
      <c r="CY92" s="476"/>
      <c r="CZ92" s="477">
        <f>AVERAGE(CZ65:CZ87)</f>
        <v>323.68444444444441</v>
      </c>
      <c r="DA92" s="476">
        <f>AVERAGE(DA65:DA87)</f>
        <v>4.2738888888888882</v>
      </c>
      <c r="DB92" s="476">
        <f>AVERAGE(DB65:DB87)</f>
        <v>21.157777777777778</v>
      </c>
      <c r="DC92" s="477">
        <f>AVERAGE(DC65:DC87)</f>
        <v>107.41583333333332</v>
      </c>
      <c r="DD92" s="478"/>
      <c r="DE92" s="479" t="s">
        <v>26</v>
      </c>
      <c r="DF92" s="442"/>
      <c r="DG92" s="475">
        <f>AVERAGE(DG65:DG87)</f>
        <v>5.609166666666666</v>
      </c>
      <c r="DH92" s="476"/>
      <c r="DI92" s="477">
        <f>AVERAGE(DI65:DI87)</f>
        <v>295.80638888888882</v>
      </c>
      <c r="DJ92" s="476">
        <f>AVERAGE(DJ65:DJ87)</f>
        <v>5.6624999999999996</v>
      </c>
      <c r="DK92" s="476">
        <f>AVERAGE(DK65:DK87)</f>
        <v>2.4061111111111111</v>
      </c>
      <c r="DL92" s="478"/>
      <c r="DM92" s="475">
        <f>AVERAGE(DM65:DM87)</f>
        <v>4.2636111111111115</v>
      </c>
      <c r="DN92" s="476"/>
      <c r="DO92" s="477">
        <f>AVERAGE(DO65:DO87)</f>
        <v>190.23166666666668</v>
      </c>
      <c r="DP92" s="476">
        <f>AVERAGE(DP65:DP87)</f>
        <v>34.860000000000007</v>
      </c>
      <c r="DQ92" s="476">
        <f>AVERAGE(DQ65:DQ87)</f>
        <v>23.36</v>
      </c>
      <c r="DR92" s="477">
        <f>AVERAGE(DR65:DR87)</f>
        <v>101.25055555555555</v>
      </c>
      <c r="DS92" s="478"/>
      <c r="DT92" s="479" t="s">
        <v>26</v>
      </c>
      <c r="DU92" s="442"/>
      <c r="DV92" s="475">
        <f>AVERAGE(DV65:DV87)</f>
        <v>5.1135294117647065</v>
      </c>
      <c r="DW92" s="476"/>
      <c r="DX92" s="477">
        <f>AVERAGE(DX65:DX87)</f>
        <v>341.49941176470588</v>
      </c>
      <c r="DY92" s="476">
        <f>AVERAGE(DY65:DY87)</f>
        <v>6.1517647058823526</v>
      </c>
      <c r="DZ92" s="476">
        <f>AVERAGE(DZ65:DZ87)</f>
        <v>22.468529411764706</v>
      </c>
      <c r="EA92" s="477">
        <f>AVERAGE(EA65:EA87)</f>
        <v>87.342941176470603</v>
      </c>
      <c r="EB92" s="478"/>
      <c r="EC92" s="476">
        <f>AVERAGE(C92,I92,Q92,X92,AG92,BB92,CH92,AM92,AV92,BK92,BR92,CA92,CQ92,CX92,DG92,DM92)</f>
        <v>4.9117083219726299</v>
      </c>
      <c r="ED92" s="480"/>
    </row>
    <row r="93" spans="1:136" s="463" customFormat="1" ht="12" customHeight="1" x14ac:dyDescent="0.25">
      <c r="A93" s="924" t="s">
        <v>27</v>
      </c>
      <c r="B93" s="925"/>
      <c r="C93" s="482" t="s">
        <v>101</v>
      </c>
      <c r="D93" s="483"/>
      <c r="E93" s="392"/>
      <c r="F93" s="391"/>
      <c r="G93" s="391"/>
      <c r="H93" s="428"/>
      <c r="I93" s="482" t="s">
        <v>28</v>
      </c>
      <c r="J93" s="483"/>
      <c r="K93" s="392"/>
      <c r="L93" s="391"/>
      <c r="M93" s="391"/>
      <c r="N93" s="428"/>
      <c r="O93" s="926" t="s">
        <v>27</v>
      </c>
      <c r="P93" s="927"/>
      <c r="Q93" s="482" t="s">
        <v>28</v>
      </c>
      <c r="R93" s="483"/>
      <c r="S93" s="392"/>
      <c r="T93" s="391"/>
      <c r="U93" s="391"/>
      <c r="V93" s="391"/>
      <c r="W93" s="428"/>
      <c r="X93" s="482" t="s">
        <v>102</v>
      </c>
      <c r="Y93" s="483"/>
      <c r="Z93" s="392"/>
      <c r="AA93" s="391"/>
      <c r="AB93" s="391"/>
      <c r="AC93" s="391"/>
      <c r="AD93" s="428"/>
      <c r="AE93" s="926" t="s">
        <v>27</v>
      </c>
      <c r="AF93" s="927"/>
      <c r="AG93" s="482" t="s">
        <v>30</v>
      </c>
      <c r="AH93" s="483"/>
      <c r="AI93" s="392"/>
      <c r="AJ93" s="391"/>
      <c r="AK93" s="391"/>
      <c r="AL93" s="428"/>
      <c r="AM93" s="482" t="s">
        <v>266</v>
      </c>
      <c r="AN93" s="483"/>
      <c r="AO93" s="392"/>
      <c r="AP93" s="391"/>
      <c r="AQ93" s="391"/>
      <c r="AR93" s="391"/>
      <c r="AS93" s="391"/>
      <c r="AT93" s="926" t="s">
        <v>27</v>
      </c>
      <c r="AU93" s="927"/>
      <c r="AV93" s="482" t="s">
        <v>102</v>
      </c>
      <c r="AW93" s="483"/>
      <c r="AX93" s="483"/>
      <c r="AY93" s="391"/>
      <c r="AZ93" s="391"/>
      <c r="BA93" s="428"/>
      <c r="BB93" s="482" t="s">
        <v>30</v>
      </c>
      <c r="BC93" s="483"/>
      <c r="BD93" s="392"/>
      <c r="BE93" s="391"/>
      <c r="BF93" s="391"/>
      <c r="BG93" s="391"/>
      <c r="BH93" s="391"/>
      <c r="BI93" s="926" t="s">
        <v>27</v>
      </c>
      <c r="BJ93" s="927"/>
      <c r="BK93" s="482" t="s">
        <v>101</v>
      </c>
      <c r="BL93" s="483"/>
      <c r="BM93" s="392"/>
      <c r="BN93" s="391"/>
      <c r="BO93" s="391"/>
      <c r="BP93" s="391"/>
      <c r="BQ93" s="428"/>
      <c r="BR93" s="482" t="s">
        <v>192</v>
      </c>
      <c r="BS93" s="483"/>
      <c r="BT93" s="392"/>
      <c r="BU93" s="391"/>
      <c r="BV93" s="391"/>
      <c r="BW93" s="391"/>
      <c r="BX93" s="428"/>
      <c r="BY93" s="926" t="s">
        <v>27</v>
      </c>
      <c r="BZ93" s="927"/>
      <c r="CA93" s="482" t="s">
        <v>30</v>
      </c>
      <c r="CB93" s="483"/>
      <c r="CC93" s="392"/>
      <c r="CD93" s="391"/>
      <c r="CE93" s="391"/>
      <c r="CF93" s="391"/>
      <c r="CG93" s="428"/>
      <c r="CH93" s="482" t="s">
        <v>101</v>
      </c>
      <c r="CI93" s="483"/>
      <c r="CJ93" s="392"/>
      <c r="CK93" s="391"/>
      <c r="CL93" s="391"/>
      <c r="CM93" s="391"/>
      <c r="CN93" s="428"/>
      <c r="CO93" s="926" t="s">
        <v>27</v>
      </c>
      <c r="CP93" s="927"/>
      <c r="CQ93" s="482" t="s">
        <v>267</v>
      </c>
      <c r="CR93" s="483"/>
      <c r="CS93" s="392"/>
      <c r="CT93" s="391"/>
      <c r="CU93" s="391"/>
      <c r="CV93" s="391"/>
      <c r="CW93" s="428"/>
      <c r="CX93" s="482" t="s">
        <v>28</v>
      </c>
      <c r="CY93" s="483"/>
      <c r="CZ93" s="392"/>
      <c r="DA93" s="391"/>
      <c r="DB93" s="391"/>
      <c r="DC93" s="391"/>
      <c r="DD93" s="428"/>
      <c r="DE93" s="926" t="s">
        <v>27</v>
      </c>
      <c r="DF93" s="927"/>
      <c r="DG93" s="482" t="s">
        <v>193</v>
      </c>
      <c r="DH93" s="483"/>
      <c r="DI93" s="392"/>
      <c r="DJ93" s="391"/>
      <c r="DK93" s="391"/>
      <c r="DL93" s="428"/>
      <c r="DM93" s="482" t="s">
        <v>30</v>
      </c>
      <c r="DN93" s="483"/>
      <c r="DO93" s="392"/>
      <c r="DP93" s="391"/>
      <c r="DQ93" s="391"/>
      <c r="DR93" s="391"/>
      <c r="DS93" s="428"/>
      <c r="DT93" s="926" t="s">
        <v>27</v>
      </c>
      <c r="DU93" s="927"/>
      <c r="DV93" s="482" t="s">
        <v>101</v>
      </c>
      <c r="DW93" s="483"/>
      <c r="DX93" s="392"/>
      <c r="DY93" s="391"/>
      <c r="DZ93" s="391"/>
      <c r="EA93" s="391"/>
      <c r="EB93" s="428"/>
      <c r="ED93" s="432"/>
    </row>
    <row r="94" spans="1:136" ht="12" customHeight="1" x14ac:dyDescent="0.25">
      <c r="A94" s="924" t="s">
        <v>29</v>
      </c>
      <c r="B94" s="925"/>
      <c r="C94" s="440">
        <v>7.22</v>
      </c>
      <c r="D94" s="398"/>
      <c r="E94" s="484"/>
      <c r="F94" s="391"/>
      <c r="G94" s="391"/>
      <c r="H94" s="428"/>
      <c r="I94" s="440" t="s">
        <v>30</v>
      </c>
      <c r="J94" s="398"/>
      <c r="K94" s="484"/>
      <c r="L94" s="391"/>
      <c r="M94" s="391"/>
      <c r="N94" s="428"/>
      <c r="O94" s="926" t="s">
        <v>29</v>
      </c>
      <c r="P94" s="927"/>
      <c r="Q94" s="440">
        <v>6.35</v>
      </c>
      <c r="R94" s="398"/>
      <c r="S94" s="484"/>
      <c r="T94" s="391"/>
      <c r="U94" s="391"/>
      <c r="V94" s="391"/>
      <c r="W94" s="428"/>
      <c r="X94" s="440">
        <v>7.6</v>
      </c>
      <c r="Y94" s="398"/>
      <c r="Z94" s="484"/>
      <c r="AA94" s="391"/>
      <c r="AB94" s="391"/>
      <c r="AC94" s="391"/>
      <c r="AD94" s="428"/>
      <c r="AE94" s="926" t="s">
        <v>29</v>
      </c>
      <c r="AF94" s="927"/>
      <c r="AG94" s="440">
        <v>8</v>
      </c>
      <c r="AH94" s="398"/>
      <c r="AI94" s="484"/>
      <c r="AJ94" s="391"/>
      <c r="AK94" s="391"/>
      <c r="AL94" s="428"/>
      <c r="AM94" s="440">
        <v>7.4</v>
      </c>
      <c r="AN94" s="398"/>
      <c r="AO94" s="484"/>
      <c r="AP94" s="391"/>
      <c r="AQ94" s="391"/>
      <c r="AR94" s="391"/>
      <c r="AS94" s="391"/>
      <c r="AT94" s="926" t="s">
        <v>29</v>
      </c>
      <c r="AU94" s="927"/>
      <c r="AV94" s="440">
        <v>7.7</v>
      </c>
      <c r="AW94" s="398"/>
      <c r="AX94" s="398"/>
      <c r="AY94" s="391"/>
      <c r="AZ94" s="391"/>
      <c r="BA94" s="428"/>
      <c r="BB94" s="440" t="s">
        <v>30</v>
      </c>
      <c r="BC94" s="398"/>
      <c r="BD94" s="484"/>
      <c r="BE94" s="391"/>
      <c r="BF94" s="391"/>
      <c r="BG94" s="391"/>
      <c r="BH94" s="391"/>
      <c r="BI94" s="926" t="s">
        <v>29</v>
      </c>
      <c r="BJ94" s="927"/>
      <c r="BK94" s="440">
        <v>7.52</v>
      </c>
      <c r="BL94" s="398"/>
      <c r="BM94" s="484"/>
      <c r="BN94" s="391"/>
      <c r="BO94" s="391"/>
      <c r="BP94" s="391"/>
      <c r="BQ94" s="428"/>
      <c r="BR94" s="440">
        <v>7.78</v>
      </c>
      <c r="BS94" s="398"/>
      <c r="BT94" s="484"/>
      <c r="BU94" s="391"/>
      <c r="BV94" s="391"/>
      <c r="BW94" s="391"/>
      <c r="BX94" s="428"/>
      <c r="BY94" s="926" t="s">
        <v>29</v>
      </c>
      <c r="BZ94" s="927"/>
      <c r="CA94" s="440">
        <v>5.95</v>
      </c>
      <c r="CB94" s="398"/>
      <c r="CC94" s="484"/>
      <c r="CD94" s="391"/>
      <c r="CE94" s="391"/>
      <c r="CF94" s="391"/>
      <c r="CG94" s="428"/>
      <c r="CH94" s="440">
        <v>7.7</v>
      </c>
      <c r="CI94" s="398"/>
      <c r="CJ94" s="484"/>
      <c r="CK94" s="391"/>
      <c r="CL94" s="391"/>
      <c r="CM94" s="391"/>
      <c r="CN94" s="428"/>
      <c r="CO94" s="926" t="s">
        <v>29</v>
      </c>
      <c r="CP94" s="927"/>
      <c r="CQ94" s="440">
        <v>7.91</v>
      </c>
      <c r="CR94" s="398"/>
      <c r="CS94" s="484"/>
      <c r="CT94" s="391"/>
      <c r="CU94" s="391"/>
      <c r="CV94" s="391"/>
      <c r="CW94" s="428"/>
      <c r="CX94" s="440">
        <v>8</v>
      </c>
      <c r="CY94" s="398"/>
      <c r="CZ94" s="484"/>
      <c r="DA94" s="391"/>
      <c r="DB94" s="391"/>
      <c r="DC94" s="391"/>
      <c r="DD94" s="428"/>
      <c r="DE94" s="926" t="s">
        <v>29</v>
      </c>
      <c r="DF94" s="927"/>
      <c r="DG94" s="440">
        <v>6.74</v>
      </c>
      <c r="DH94" s="398"/>
      <c r="DI94" s="484"/>
      <c r="DJ94" s="391"/>
      <c r="DK94" s="391"/>
      <c r="DL94" s="428"/>
      <c r="DM94" s="440">
        <v>7.4</v>
      </c>
      <c r="DN94" s="398"/>
      <c r="DO94" s="484"/>
      <c r="DP94" s="391"/>
      <c r="DQ94" s="391"/>
      <c r="DR94" s="391"/>
      <c r="DS94" s="428"/>
      <c r="DT94" s="926" t="s">
        <v>29</v>
      </c>
      <c r="DU94" s="927"/>
      <c r="DV94" s="440">
        <v>8.73</v>
      </c>
      <c r="DW94" s="398"/>
      <c r="DX94" s="484"/>
      <c r="DY94" s="391"/>
      <c r="DZ94" s="391"/>
      <c r="EA94" s="391"/>
      <c r="EB94" s="428"/>
      <c r="EC94" s="463"/>
      <c r="ED94" s="432"/>
      <c r="EF94" s="391"/>
    </row>
    <row r="95" spans="1:136" s="489" customFormat="1" ht="12" customHeight="1" x14ac:dyDescent="0.25">
      <c r="A95" s="944" t="s">
        <v>31</v>
      </c>
      <c r="B95" s="945"/>
      <c r="C95" s="440"/>
      <c r="D95" s="398"/>
      <c r="E95" s="392"/>
      <c r="F95" s="391"/>
      <c r="G95" s="391"/>
      <c r="H95" s="428"/>
      <c r="I95" s="440"/>
      <c r="J95" s="398"/>
      <c r="K95" s="392"/>
      <c r="L95" s="391"/>
      <c r="M95" s="391"/>
      <c r="N95" s="428"/>
      <c r="O95" s="946" t="s">
        <v>31</v>
      </c>
      <c r="P95" s="947"/>
      <c r="Q95" s="440"/>
      <c r="R95" s="398"/>
      <c r="S95" s="392"/>
      <c r="T95" s="391"/>
      <c r="U95" s="391"/>
      <c r="V95" s="391"/>
      <c r="W95" s="428"/>
      <c r="X95" s="440"/>
      <c r="Y95" s="398"/>
      <c r="Z95" s="392"/>
      <c r="AA95" s="391"/>
      <c r="AB95" s="391"/>
      <c r="AC95" s="391"/>
      <c r="AD95" s="428"/>
      <c r="AE95" s="946" t="s">
        <v>31</v>
      </c>
      <c r="AF95" s="947"/>
      <c r="AG95" s="440"/>
      <c r="AH95" s="398"/>
      <c r="AI95" s="392"/>
      <c r="AJ95" s="391"/>
      <c r="AK95" s="391"/>
      <c r="AL95" s="428"/>
      <c r="AM95" s="440"/>
      <c r="AN95" s="398"/>
      <c r="AO95" s="392"/>
      <c r="AP95" s="391"/>
      <c r="AQ95" s="391"/>
      <c r="AR95" s="391"/>
      <c r="AS95" s="391"/>
      <c r="AT95" s="946" t="s">
        <v>31</v>
      </c>
      <c r="AU95" s="947"/>
      <c r="AV95" s="440"/>
      <c r="AW95" s="398"/>
      <c r="AX95" s="398"/>
      <c r="AY95" s="391"/>
      <c r="AZ95" s="391"/>
      <c r="BA95" s="428"/>
      <c r="BB95" s="440"/>
      <c r="BC95" s="398"/>
      <c r="BD95" s="392"/>
      <c r="BE95" s="391"/>
      <c r="BF95" s="391"/>
      <c r="BG95" s="391"/>
      <c r="BH95" s="391"/>
      <c r="BI95" s="946" t="s">
        <v>31</v>
      </c>
      <c r="BJ95" s="947"/>
      <c r="BK95" s="440"/>
      <c r="BL95" s="398"/>
      <c r="BM95" s="392"/>
      <c r="BN95" s="391"/>
      <c r="BO95" s="391"/>
      <c r="BP95" s="391"/>
      <c r="BQ95" s="428"/>
      <c r="BR95" s="440"/>
      <c r="BS95" s="398"/>
      <c r="BT95" s="392"/>
      <c r="BU95" s="391"/>
      <c r="BV95" s="391"/>
      <c r="BW95" s="391"/>
      <c r="BX95" s="428"/>
      <c r="BY95" s="946" t="s">
        <v>31</v>
      </c>
      <c r="BZ95" s="947"/>
      <c r="CA95" s="440"/>
      <c r="CB95" s="398"/>
      <c r="CC95" s="392"/>
      <c r="CD95" s="391"/>
      <c r="CE95" s="391"/>
      <c r="CF95" s="391"/>
      <c r="CG95" s="428"/>
      <c r="CH95" s="440"/>
      <c r="CI95" s="398"/>
      <c r="CJ95" s="392"/>
      <c r="CK95" s="391"/>
      <c r="CL95" s="391"/>
      <c r="CM95" s="391"/>
      <c r="CN95" s="428"/>
      <c r="CO95" s="946" t="s">
        <v>31</v>
      </c>
      <c r="CP95" s="947"/>
      <c r="CQ95" s="440"/>
      <c r="CR95" s="398"/>
      <c r="CS95" s="392"/>
      <c r="CT95" s="391"/>
      <c r="CU95" s="391"/>
      <c r="CV95" s="391"/>
      <c r="CW95" s="428"/>
      <c r="CX95" s="440"/>
      <c r="CY95" s="398"/>
      <c r="CZ95" s="392"/>
      <c r="DA95" s="391"/>
      <c r="DB95" s="391"/>
      <c r="DC95" s="391"/>
      <c r="DD95" s="428"/>
      <c r="DE95" s="946" t="s">
        <v>31</v>
      </c>
      <c r="DF95" s="947"/>
      <c r="DG95" s="440"/>
      <c r="DH95" s="398"/>
      <c r="DI95" s="392"/>
      <c r="DJ95" s="391"/>
      <c r="DK95" s="391"/>
      <c r="DL95" s="428"/>
      <c r="DM95" s="440"/>
      <c r="DN95" s="398"/>
      <c r="DO95" s="392"/>
      <c r="DP95" s="391"/>
      <c r="DQ95" s="391"/>
      <c r="DR95" s="391"/>
      <c r="DS95" s="428"/>
      <c r="DT95" s="946" t="s">
        <v>31</v>
      </c>
      <c r="DU95" s="947"/>
      <c r="DV95" s="440"/>
      <c r="DW95" s="398"/>
      <c r="DX95" s="392"/>
      <c r="DY95" s="391"/>
      <c r="DZ95" s="391"/>
      <c r="EA95" s="391"/>
      <c r="EB95" s="428"/>
      <c r="EC95" s="487"/>
      <c r="ED95" s="488"/>
      <c r="EF95" s="391"/>
    </row>
    <row r="96" spans="1:136" s="495" customFormat="1" ht="12" customHeight="1" x14ac:dyDescent="0.25">
      <c r="A96" s="924" t="s">
        <v>12</v>
      </c>
      <c r="B96" s="925"/>
      <c r="C96" s="490" t="s">
        <v>106</v>
      </c>
      <c r="D96" s="398"/>
      <c r="E96" s="483"/>
      <c r="F96" s="398"/>
      <c r="G96" s="398"/>
      <c r="H96" s="491"/>
      <c r="I96" s="492" t="s">
        <v>268</v>
      </c>
      <c r="J96" s="398"/>
      <c r="K96" s="483"/>
      <c r="L96" s="398"/>
      <c r="M96" s="398"/>
      <c r="N96" s="491"/>
      <c r="O96" s="926" t="s">
        <v>12</v>
      </c>
      <c r="P96" s="927"/>
      <c r="Q96" s="492" t="s">
        <v>108</v>
      </c>
      <c r="R96" s="398"/>
      <c r="S96" s="483"/>
      <c r="T96" s="398"/>
      <c r="U96" s="398"/>
      <c r="V96" s="398"/>
      <c r="W96" s="491"/>
      <c r="X96" s="492" t="s">
        <v>269</v>
      </c>
      <c r="Y96" s="398"/>
      <c r="Z96" s="483"/>
      <c r="AA96" s="398"/>
      <c r="AB96" s="398"/>
      <c r="AC96" s="398"/>
      <c r="AD96" s="491"/>
      <c r="AE96" s="926" t="s">
        <v>12</v>
      </c>
      <c r="AF96" s="927"/>
      <c r="AG96" s="492" t="s">
        <v>270</v>
      </c>
      <c r="AH96" s="398"/>
      <c r="AI96" s="483"/>
      <c r="AJ96" s="398"/>
      <c r="AK96" s="398"/>
      <c r="AL96" s="491"/>
      <c r="AM96" s="492" t="s">
        <v>108</v>
      </c>
      <c r="AN96" s="398"/>
      <c r="AO96" s="483"/>
      <c r="AP96" s="398"/>
      <c r="AQ96" s="398"/>
      <c r="AR96" s="398"/>
      <c r="AS96" s="398"/>
      <c r="AT96" s="926" t="s">
        <v>12</v>
      </c>
      <c r="AU96" s="927"/>
      <c r="AV96" s="492" t="s">
        <v>269</v>
      </c>
      <c r="AW96" s="398"/>
      <c r="AX96" s="398"/>
      <c r="AY96" s="398"/>
      <c r="AZ96" s="398"/>
      <c r="BA96" s="491"/>
      <c r="BB96" s="492" t="s">
        <v>109</v>
      </c>
      <c r="BC96" s="398"/>
      <c r="BD96" s="483"/>
      <c r="BE96" s="398"/>
      <c r="BF96" s="398"/>
      <c r="BG96" s="398"/>
      <c r="BH96" s="398"/>
      <c r="BI96" s="926" t="s">
        <v>12</v>
      </c>
      <c r="BJ96" s="927"/>
      <c r="BK96" s="492" t="s">
        <v>108</v>
      </c>
      <c r="BL96" s="398"/>
      <c r="BM96" s="483"/>
      <c r="BN96" s="398"/>
      <c r="BO96" s="398"/>
      <c r="BP96" s="398"/>
      <c r="BQ96" s="491"/>
      <c r="BR96" s="492" t="s">
        <v>109</v>
      </c>
      <c r="BS96" s="398"/>
      <c r="BT96" s="483"/>
      <c r="BU96" s="398"/>
      <c r="BV96" s="398"/>
      <c r="BW96" s="398"/>
      <c r="BX96" s="491"/>
      <c r="BY96" s="926" t="s">
        <v>12</v>
      </c>
      <c r="BZ96" s="927"/>
      <c r="CA96" s="492" t="s">
        <v>110</v>
      </c>
      <c r="CB96" s="398"/>
      <c r="CC96" s="483"/>
      <c r="CD96" s="398"/>
      <c r="CE96" s="398"/>
      <c r="CF96" s="398"/>
      <c r="CG96" s="491"/>
      <c r="CH96" s="492" t="s">
        <v>108</v>
      </c>
      <c r="CI96" s="398"/>
      <c r="CJ96" s="483"/>
      <c r="CK96" s="398"/>
      <c r="CL96" s="398"/>
      <c r="CM96" s="398"/>
      <c r="CN96" s="491"/>
      <c r="CO96" s="926" t="s">
        <v>12</v>
      </c>
      <c r="CP96" s="927"/>
      <c r="CQ96" s="492" t="s">
        <v>271</v>
      </c>
      <c r="CR96" s="398"/>
      <c r="CS96" s="483"/>
      <c r="CT96" s="398"/>
      <c r="CU96" s="398"/>
      <c r="CV96" s="398"/>
      <c r="CW96" s="491"/>
      <c r="CX96" s="492" t="s">
        <v>196</v>
      </c>
      <c r="CY96" s="398"/>
      <c r="CZ96" s="483"/>
      <c r="DA96" s="398"/>
      <c r="DB96" s="398"/>
      <c r="DC96" s="398"/>
      <c r="DD96" s="491"/>
      <c r="DE96" s="926" t="s">
        <v>12</v>
      </c>
      <c r="DF96" s="927"/>
      <c r="DG96" s="492" t="s">
        <v>197</v>
      </c>
      <c r="DH96" s="398"/>
      <c r="DI96" s="483"/>
      <c r="DJ96" s="398"/>
      <c r="DK96" s="398"/>
      <c r="DL96" s="491"/>
      <c r="DM96" s="492" t="s">
        <v>108</v>
      </c>
      <c r="DN96" s="398"/>
      <c r="DO96" s="483"/>
      <c r="DP96" s="398"/>
      <c r="DQ96" s="398"/>
      <c r="DR96" s="398"/>
      <c r="DS96" s="491"/>
      <c r="DT96" s="926" t="s">
        <v>12</v>
      </c>
      <c r="DU96" s="927"/>
      <c r="DV96" s="492" t="s">
        <v>108</v>
      </c>
      <c r="DW96" s="398"/>
      <c r="DX96" s="483"/>
      <c r="DY96" s="398"/>
      <c r="DZ96" s="398"/>
      <c r="EA96" s="398"/>
      <c r="EB96" s="491"/>
      <c r="EC96" s="493"/>
      <c r="ED96" s="494"/>
    </row>
    <row r="97" spans="1:134" s="495" customFormat="1" ht="12" customHeight="1" x14ac:dyDescent="0.25">
      <c r="A97" s="924" t="s">
        <v>17</v>
      </c>
      <c r="B97" s="925"/>
      <c r="C97" s="492" t="s">
        <v>112</v>
      </c>
      <c r="D97" s="398"/>
      <c r="E97" s="483"/>
      <c r="F97" s="398"/>
      <c r="G97" s="398"/>
      <c r="H97" s="491"/>
      <c r="I97" s="492" t="s">
        <v>32</v>
      </c>
      <c r="J97" s="398"/>
      <c r="K97" s="483"/>
      <c r="L97" s="398"/>
      <c r="M97" s="398"/>
      <c r="N97" s="491"/>
      <c r="O97" s="926" t="s">
        <v>17</v>
      </c>
      <c r="P97" s="927"/>
      <c r="Q97" s="492" t="s">
        <v>114</v>
      </c>
      <c r="R97" s="398"/>
      <c r="S97" s="483"/>
      <c r="T97" s="398"/>
      <c r="U97" s="398"/>
      <c r="V97" s="398"/>
      <c r="W97" s="491"/>
      <c r="X97" s="492" t="s">
        <v>272</v>
      </c>
      <c r="Y97" s="398"/>
      <c r="Z97" s="483"/>
      <c r="AA97" s="398"/>
      <c r="AB97" s="398"/>
      <c r="AC97" s="398"/>
      <c r="AD97" s="491"/>
      <c r="AE97" s="926" t="s">
        <v>17</v>
      </c>
      <c r="AF97" s="927"/>
      <c r="AG97" s="492" t="s">
        <v>273</v>
      </c>
      <c r="AH97" s="398"/>
      <c r="AI97" s="483"/>
      <c r="AJ97" s="398"/>
      <c r="AK97" s="398"/>
      <c r="AL97" s="491"/>
      <c r="AM97" s="492" t="s">
        <v>114</v>
      </c>
      <c r="AN97" s="398"/>
      <c r="AO97" s="483"/>
      <c r="AP97" s="398"/>
      <c r="AQ97" s="398"/>
      <c r="AR97" s="398"/>
      <c r="AS97" s="398"/>
      <c r="AT97" s="926" t="s">
        <v>17</v>
      </c>
      <c r="AU97" s="927"/>
      <c r="AV97" s="492" t="s">
        <v>272</v>
      </c>
      <c r="AW97" s="398"/>
      <c r="AX97" s="398"/>
      <c r="AY97" s="398"/>
      <c r="AZ97" s="398"/>
      <c r="BA97" s="491"/>
      <c r="BB97" s="492" t="s">
        <v>115</v>
      </c>
      <c r="BC97" s="398"/>
      <c r="BD97" s="483"/>
      <c r="BE97" s="398"/>
      <c r="BF97" s="398"/>
      <c r="BG97" s="398"/>
      <c r="BH97" s="398"/>
      <c r="BI97" s="926" t="s">
        <v>17</v>
      </c>
      <c r="BJ97" s="927"/>
      <c r="BK97" s="492" t="s">
        <v>114</v>
      </c>
      <c r="BL97" s="398"/>
      <c r="BM97" s="483"/>
      <c r="BN97" s="398"/>
      <c r="BO97" s="398"/>
      <c r="BP97" s="398"/>
      <c r="BQ97" s="491"/>
      <c r="BR97" s="492" t="s">
        <v>115</v>
      </c>
      <c r="BS97" s="398"/>
      <c r="BT97" s="483"/>
      <c r="BU97" s="398"/>
      <c r="BV97" s="398"/>
      <c r="BW97" s="398"/>
      <c r="BX97" s="491"/>
      <c r="BY97" s="926" t="s">
        <v>17</v>
      </c>
      <c r="BZ97" s="927"/>
      <c r="CA97" s="492" t="s">
        <v>116</v>
      </c>
      <c r="CB97" s="398"/>
      <c r="CC97" s="483"/>
      <c r="CD97" s="398"/>
      <c r="CE97" s="398"/>
      <c r="CF97" s="398"/>
      <c r="CG97" s="491"/>
      <c r="CH97" s="492" t="s">
        <v>114</v>
      </c>
      <c r="CI97" s="398"/>
      <c r="CJ97" s="483"/>
      <c r="CK97" s="398"/>
      <c r="CL97" s="398"/>
      <c r="CM97" s="398"/>
      <c r="CN97" s="491"/>
      <c r="CO97" s="926" t="s">
        <v>17</v>
      </c>
      <c r="CP97" s="927"/>
      <c r="CQ97" s="492" t="s">
        <v>274</v>
      </c>
      <c r="CR97" s="398"/>
      <c r="CS97" s="483"/>
      <c r="CT97" s="398"/>
      <c r="CU97" s="398"/>
      <c r="CV97" s="398"/>
      <c r="CW97" s="491"/>
      <c r="CX97" s="492" t="s">
        <v>202</v>
      </c>
      <c r="CY97" s="398"/>
      <c r="CZ97" s="483"/>
      <c r="DA97" s="398"/>
      <c r="DB97" s="398"/>
      <c r="DC97" s="398"/>
      <c r="DD97" s="491"/>
      <c r="DE97" s="926" t="s">
        <v>17</v>
      </c>
      <c r="DF97" s="927"/>
      <c r="DG97" s="492" t="s">
        <v>203</v>
      </c>
      <c r="DH97" s="398"/>
      <c r="DI97" s="483"/>
      <c r="DJ97" s="398"/>
      <c r="DK97" s="398"/>
      <c r="DL97" s="491"/>
      <c r="DM97" s="492" t="s">
        <v>114</v>
      </c>
      <c r="DN97" s="398"/>
      <c r="DO97" s="483"/>
      <c r="DP97" s="398"/>
      <c r="DQ97" s="398"/>
      <c r="DR97" s="398"/>
      <c r="DS97" s="491"/>
      <c r="DT97" s="926" t="s">
        <v>17</v>
      </c>
      <c r="DU97" s="927"/>
      <c r="DV97" s="492" t="s">
        <v>114</v>
      </c>
      <c r="DW97" s="398"/>
      <c r="DX97" s="483"/>
      <c r="DY97" s="398"/>
      <c r="DZ97" s="398"/>
      <c r="EA97" s="398"/>
      <c r="EB97" s="491"/>
      <c r="EC97" s="493"/>
      <c r="ED97" s="494"/>
    </row>
    <row r="98" spans="1:134" s="499" customFormat="1" ht="12" customHeight="1" x14ac:dyDescent="0.25">
      <c r="A98" s="950" t="s">
        <v>275</v>
      </c>
      <c r="B98" s="951"/>
      <c r="C98" s="492" t="s">
        <v>112</v>
      </c>
      <c r="D98" s="393"/>
      <c r="E98" s="393"/>
      <c r="F98" s="393"/>
      <c r="G98" s="393"/>
      <c r="H98" s="496"/>
      <c r="I98" s="492" t="s">
        <v>32</v>
      </c>
      <c r="J98" s="393"/>
      <c r="K98" s="393"/>
      <c r="L98" s="393"/>
      <c r="M98" s="393"/>
      <c r="N98" s="496"/>
      <c r="O98" s="948" t="s">
        <v>275</v>
      </c>
      <c r="P98" s="949"/>
      <c r="Q98" s="492" t="s">
        <v>114</v>
      </c>
      <c r="R98" s="393"/>
      <c r="S98" s="393"/>
      <c r="T98" s="393"/>
      <c r="U98" s="393"/>
      <c r="V98" s="393"/>
      <c r="W98" s="496"/>
      <c r="X98" s="492" t="s">
        <v>272</v>
      </c>
      <c r="Y98" s="393"/>
      <c r="Z98" s="393"/>
      <c r="AA98" s="393"/>
      <c r="AB98" s="393"/>
      <c r="AC98" s="393"/>
      <c r="AD98" s="496"/>
      <c r="AE98" s="948" t="s">
        <v>275</v>
      </c>
      <c r="AF98" s="949"/>
      <c r="AG98" s="492" t="s">
        <v>273</v>
      </c>
      <c r="AH98" s="393"/>
      <c r="AI98" s="393"/>
      <c r="AJ98" s="393"/>
      <c r="AK98" s="393"/>
      <c r="AL98" s="496"/>
      <c r="AM98" s="492" t="s">
        <v>114</v>
      </c>
      <c r="AN98" s="393"/>
      <c r="AO98" s="393"/>
      <c r="AP98" s="393"/>
      <c r="AQ98" s="393"/>
      <c r="AR98" s="393"/>
      <c r="AS98" s="393"/>
      <c r="AT98" s="948" t="s">
        <v>275</v>
      </c>
      <c r="AU98" s="949"/>
      <c r="AV98" s="492" t="s">
        <v>272</v>
      </c>
      <c r="AW98" s="393"/>
      <c r="AX98" s="393"/>
      <c r="AY98" s="393"/>
      <c r="AZ98" s="393"/>
      <c r="BA98" s="496"/>
      <c r="BB98" s="492" t="s">
        <v>115</v>
      </c>
      <c r="BC98" s="393"/>
      <c r="BD98" s="393"/>
      <c r="BE98" s="393"/>
      <c r="BF98" s="393"/>
      <c r="BG98" s="393"/>
      <c r="BH98" s="393"/>
      <c r="BI98" s="948" t="s">
        <v>275</v>
      </c>
      <c r="BJ98" s="949"/>
      <c r="BK98" s="492" t="s">
        <v>114</v>
      </c>
      <c r="BL98" s="393"/>
      <c r="BM98" s="393"/>
      <c r="BN98" s="393"/>
      <c r="BO98" s="393"/>
      <c r="BP98" s="393"/>
      <c r="BQ98" s="496"/>
      <c r="BR98" s="492" t="s">
        <v>115</v>
      </c>
      <c r="BS98" s="393"/>
      <c r="BT98" s="393"/>
      <c r="BU98" s="393"/>
      <c r="BV98" s="393"/>
      <c r="BW98" s="393"/>
      <c r="BX98" s="496"/>
      <c r="BY98" s="948" t="s">
        <v>275</v>
      </c>
      <c r="BZ98" s="949"/>
      <c r="CA98" s="492" t="s">
        <v>116</v>
      </c>
      <c r="CB98" s="393"/>
      <c r="CC98" s="393"/>
      <c r="CD98" s="393"/>
      <c r="CE98" s="393"/>
      <c r="CF98" s="393"/>
      <c r="CG98" s="496"/>
      <c r="CH98" s="492" t="s">
        <v>114</v>
      </c>
      <c r="CI98" s="393"/>
      <c r="CJ98" s="393"/>
      <c r="CK98" s="393"/>
      <c r="CL98" s="393"/>
      <c r="CM98" s="393"/>
      <c r="CN98" s="496"/>
      <c r="CO98" s="948" t="s">
        <v>275</v>
      </c>
      <c r="CP98" s="949"/>
      <c r="CQ98" s="492" t="s">
        <v>274</v>
      </c>
      <c r="CR98" s="393"/>
      <c r="CS98" s="393"/>
      <c r="CT98" s="393"/>
      <c r="CU98" s="393"/>
      <c r="CV98" s="393"/>
      <c r="CW98" s="496"/>
      <c r="CX98" s="492" t="s">
        <v>202</v>
      </c>
      <c r="CY98" s="393"/>
      <c r="CZ98" s="393"/>
      <c r="DA98" s="393"/>
      <c r="DB98" s="393"/>
      <c r="DC98" s="393"/>
      <c r="DD98" s="496"/>
      <c r="DE98" s="948" t="s">
        <v>275</v>
      </c>
      <c r="DF98" s="949"/>
      <c r="DG98" s="492" t="s">
        <v>203</v>
      </c>
      <c r="DH98" s="393"/>
      <c r="DI98" s="393"/>
      <c r="DJ98" s="393"/>
      <c r="DK98" s="393"/>
      <c r="DL98" s="496"/>
      <c r="DM98" s="492" t="s">
        <v>114</v>
      </c>
      <c r="DN98" s="393"/>
      <c r="DO98" s="393"/>
      <c r="DP98" s="393"/>
      <c r="DQ98" s="393"/>
      <c r="DR98" s="393"/>
      <c r="DS98" s="496"/>
      <c r="DT98" s="948" t="s">
        <v>275</v>
      </c>
      <c r="DU98" s="949"/>
      <c r="DV98" s="492" t="s">
        <v>114</v>
      </c>
      <c r="DW98" s="393"/>
      <c r="DX98" s="393"/>
      <c r="DY98" s="393"/>
      <c r="DZ98" s="393"/>
      <c r="EA98" s="393"/>
      <c r="EB98" s="496"/>
      <c r="EC98" s="497"/>
      <c r="ED98" s="498"/>
    </row>
    <row r="99" spans="1:134" ht="12" customHeight="1" x14ac:dyDescent="0.25">
      <c r="A99" s="924" t="s">
        <v>3</v>
      </c>
      <c r="B99" s="925"/>
      <c r="C99" s="440"/>
      <c r="D99" s="398"/>
      <c r="E99" s="484"/>
      <c r="F99" s="391"/>
      <c r="G99" s="391"/>
      <c r="H99" s="428"/>
      <c r="I99" s="440"/>
      <c r="J99" s="398"/>
      <c r="K99" s="484"/>
      <c r="L99" s="391"/>
      <c r="M99" s="391"/>
      <c r="N99" s="428"/>
      <c r="O99" s="926" t="s">
        <v>3</v>
      </c>
      <c r="P99" s="927"/>
      <c r="Q99" s="440"/>
      <c r="R99" s="398"/>
      <c r="S99" s="484"/>
      <c r="T99" s="391"/>
      <c r="U99" s="391"/>
      <c r="V99" s="391"/>
      <c r="W99" s="428"/>
      <c r="X99" s="440"/>
      <c r="Y99" s="398"/>
      <c r="Z99" s="484"/>
      <c r="AA99" s="391"/>
      <c r="AB99" s="391"/>
      <c r="AC99" s="391"/>
      <c r="AD99" s="428"/>
      <c r="AE99" s="926" t="s">
        <v>3</v>
      </c>
      <c r="AF99" s="927"/>
      <c r="AG99" s="440"/>
      <c r="AH99" s="398"/>
      <c r="AI99" s="484"/>
      <c r="AJ99" s="391"/>
      <c r="AK99" s="391"/>
      <c r="AL99" s="428"/>
      <c r="AM99" s="440"/>
      <c r="AN99" s="398"/>
      <c r="AO99" s="484"/>
      <c r="AP99" s="391"/>
      <c r="AQ99" s="391"/>
      <c r="AR99" s="391"/>
      <c r="AS99" s="391"/>
      <c r="AT99" s="926" t="s">
        <v>3</v>
      </c>
      <c r="AU99" s="927"/>
      <c r="AV99" s="440"/>
      <c r="AW99" s="398"/>
      <c r="AX99" s="398"/>
      <c r="AY99" s="391"/>
      <c r="AZ99" s="391"/>
      <c r="BA99" s="428"/>
      <c r="BB99" s="440"/>
      <c r="BC99" s="398"/>
      <c r="BD99" s="484"/>
      <c r="BE99" s="391"/>
      <c r="BF99" s="391"/>
      <c r="BG99" s="391"/>
      <c r="BH99" s="391"/>
      <c r="BI99" s="926" t="s">
        <v>3</v>
      </c>
      <c r="BJ99" s="927"/>
      <c r="BK99" s="440"/>
      <c r="BL99" s="398"/>
      <c r="BM99" s="484"/>
      <c r="BN99" s="391"/>
      <c r="BO99" s="391"/>
      <c r="BP99" s="391"/>
      <c r="BQ99" s="428"/>
      <c r="BR99" s="440"/>
      <c r="BS99" s="398"/>
      <c r="BT99" s="484"/>
      <c r="BU99" s="391"/>
      <c r="BV99" s="391"/>
      <c r="BW99" s="391"/>
      <c r="BX99" s="428"/>
      <c r="BY99" s="926" t="s">
        <v>3</v>
      </c>
      <c r="BZ99" s="927"/>
      <c r="CA99" s="440"/>
      <c r="CB99" s="398"/>
      <c r="CC99" s="484"/>
      <c r="CD99" s="391"/>
      <c r="CE99" s="391"/>
      <c r="CF99" s="391"/>
      <c r="CG99" s="428"/>
      <c r="CH99" s="440"/>
      <c r="CI99" s="398"/>
      <c r="CJ99" s="484"/>
      <c r="CK99" s="391"/>
      <c r="CL99" s="391"/>
      <c r="CM99" s="391"/>
      <c r="CN99" s="428"/>
      <c r="CO99" s="926" t="s">
        <v>3</v>
      </c>
      <c r="CP99" s="927"/>
      <c r="CQ99" s="440"/>
      <c r="CR99" s="398"/>
      <c r="CS99" s="484"/>
      <c r="CT99" s="391"/>
      <c r="CU99" s="391"/>
      <c r="CV99" s="391"/>
      <c r="CW99" s="428"/>
      <c r="CX99" s="440"/>
      <c r="CY99" s="398"/>
      <c r="CZ99" s="484"/>
      <c r="DA99" s="391"/>
      <c r="DB99" s="391"/>
      <c r="DC99" s="391"/>
      <c r="DD99" s="428"/>
      <c r="DE99" s="926" t="s">
        <v>3</v>
      </c>
      <c r="DF99" s="927"/>
      <c r="DG99" s="440"/>
      <c r="DH99" s="398"/>
      <c r="DI99" s="484"/>
      <c r="DJ99" s="391"/>
      <c r="DK99" s="391"/>
      <c r="DL99" s="428"/>
      <c r="DM99" s="440"/>
      <c r="DN99" s="398"/>
      <c r="DO99" s="484"/>
      <c r="DP99" s="391"/>
      <c r="DQ99" s="391"/>
      <c r="DR99" s="391"/>
      <c r="DS99" s="428"/>
      <c r="DT99" s="926" t="s">
        <v>3</v>
      </c>
      <c r="DU99" s="927"/>
      <c r="DV99" s="440"/>
      <c r="DW99" s="398"/>
      <c r="DX99" s="484"/>
      <c r="DY99" s="391"/>
      <c r="DZ99" s="391"/>
      <c r="EA99" s="391"/>
      <c r="EB99" s="428"/>
      <c r="EC99" s="463"/>
      <c r="ED99" s="432"/>
    </row>
    <row r="100" spans="1:134" ht="12" customHeight="1" x14ac:dyDescent="0.25">
      <c r="A100" s="924" t="s">
        <v>13</v>
      </c>
      <c r="B100" s="925"/>
      <c r="C100" s="500" t="s">
        <v>276</v>
      </c>
      <c r="D100" s="483"/>
      <c r="E100" s="484"/>
      <c r="F100" s="391"/>
      <c r="G100" s="391"/>
      <c r="H100" s="428"/>
      <c r="I100" s="500" t="s">
        <v>276</v>
      </c>
      <c r="J100" s="483"/>
      <c r="K100" s="484"/>
      <c r="L100" s="391"/>
      <c r="M100" s="391"/>
      <c r="N100" s="428"/>
      <c r="O100" s="926" t="s">
        <v>13</v>
      </c>
      <c r="P100" s="927"/>
      <c r="Q100" s="500" t="s">
        <v>276</v>
      </c>
      <c r="R100" s="483"/>
      <c r="S100" s="484"/>
      <c r="T100" s="391"/>
      <c r="U100" s="391"/>
      <c r="V100" s="391"/>
      <c r="W100" s="428"/>
      <c r="X100" s="500" t="s">
        <v>276</v>
      </c>
      <c r="Y100" s="483"/>
      <c r="Z100" s="484"/>
      <c r="AA100" s="391"/>
      <c r="AB100" s="391"/>
      <c r="AC100" s="391"/>
      <c r="AD100" s="428"/>
      <c r="AE100" s="926" t="s">
        <v>13</v>
      </c>
      <c r="AF100" s="927"/>
      <c r="AG100" s="500" t="s">
        <v>276</v>
      </c>
      <c r="AH100" s="483"/>
      <c r="AI100" s="484"/>
      <c r="AJ100" s="391"/>
      <c r="AK100" s="391"/>
      <c r="AL100" s="428"/>
      <c r="AM100" s="500" t="s">
        <v>276</v>
      </c>
      <c r="AN100" s="483"/>
      <c r="AO100" s="484"/>
      <c r="AP100" s="391"/>
      <c r="AQ100" s="391"/>
      <c r="AR100" s="391"/>
      <c r="AS100" s="391"/>
      <c r="AT100" s="926" t="s">
        <v>13</v>
      </c>
      <c r="AU100" s="927"/>
      <c r="AV100" s="500" t="s">
        <v>276</v>
      </c>
      <c r="AW100" s="483"/>
      <c r="AX100" s="483"/>
      <c r="AY100" s="391"/>
      <c r="AZ100" s="391"/>
      <c r="BA100" s="428"/>
      <c r="BB100" s="500" t="s">
        <v>276</v>
      </c>
      <c r="BC100" s="483"/>
      <c r="BD100" s="484"/>
      <c r="BE100" s="391"/>
      <c r="BF100" s="391"/>
      <c r="BG100" s="391"/>
      <c r="BH100" s="391"/>
      <c r="BI100" s="926" t="s">
        <v>13</v>
      </c>
      <c r="BJ100" s="927"/>
      <c r="BK100" s="500" t="s">
        <v>276</v>
      </c>
      <c r="BL100" s="483"/>
      <c r="BM100" s="484"/>
      <c r="BN100" s="391"/>
      <c r="BO100" s="391"/>
      <c r="BP100" s="391"/>
      <c r="BQ100" s="428"/>
      <c r="BR100" s="500" t="s">
        <v>276</v>
      </c>
      <c r="BS100" s="483"/>
      <c r="BT100" s="484"/>
      <c r="BU100" s="391"/>
      <c r="BV100" s="391"/>
      <c r="BW100" s="391"/>
      <c r="BX100" s="428"/>
      <c r="BY100" s="926" t="s">
        <v>13</v>
      </c>
      <c r="BZ100" s="927"/>
      <c r="CA100" s="500" t="s">
        <v>276</v>
      </c>
      <c r="CB100" s="483"/>
      <c r="CC100" s="484"/>
      <c r="CD100" s="391"/>
      <c r="CE100" s="391"/>
      <c r="CF100" s="391"/>
      <c r="CG100" s="428"/>
      <c r="CH100" s="500" t="s">
        <v>276</v>
      </c>
      <c r="CI100" s="483"/>
      <c r="CJ100" s="484"/>
      <c r="CK100" s="391"/>
      <c r="CL100" s="391"/>
      <c r="CM100" s="391"/>
      <c r="CN100" s="428"/>
      <c r="CO100" s="926" t="s">
        <v>13</v>
      </c>
      <c r="CP100" s="927"/>
      <c r="CQ100" s="500" t="s">
        <v>276</v>
      </c>
      <c r="CR100" s="483"/>
      <c r="CS100" s="484"/>
      <c r="CT100" s="391"/>
      <c r="CU100" s="391"/>
      <c r="CV100" s="391"/>
      <c r="CW100" s="428"/>
      <c r="CX100" s="500" t="s">
        <v>276</v>
      </c>
      <c r="CY100" s="483"/>
      <c r="CZ100" s="484"/>
      <c r="DA100" s="391"/>
      <c r="DB100" s="391"/>
      <c r="DC100" s="391"/>
      <c r="DD100" s="428"/>
      <c r="DE100" s="926" t="s">
        <v>13</v>
      </c>
      <c r="DF100" s="927"/>
      <c r="DG100" s="500" t="s">
        <v>276</v>
      </c>
      <c r="DH100" s="483"/>
      <c r="DI100" s="484"/>
      <c r="DJ100" s="391"/>
      <c r="DK100" s="391"/>
      <c r="DL100" s="428"/>
      <c r="DM100" s="500" t="s">
        <v>276</v>
      </c>
      <c r="DN100" s="483"/>
      <c r="DO100" s="484"/>
      <c r="DP100" s="391"/>
      <c r="DQ100" s="391"/>
      <c r="DR100" s="391"/>
      <c r="DS100" s="428"/>
      <c r="DT100" s="926" t="s">
        <v>13</v>
      </c>
      <c r="DU100" s="927"/>
      <c r="DV100" s="500" t="s">
        <v>276</v>
      </c>
      <c r="DW100" s="483"/>
      <c r="DX100" s="484"/>
      <c r="DY100" s="391"/>
      <c r="DZ100" s="391"/>
      <c r="EA100" s="391"/>
      <c r="EB100" s="428"/>
      <c r="EC100" s="463"/>
      <c r="ED100" s="432"/>
    </row>
    <row r="101" spans="1:134" ht="12" customHeight="1" x14ac:dyDescent="0.25">
      <c r="A101" s="924" t="s">
        <v>14</v>
      </c>
      <c r="B101" s="925"/>
      <c r="C101" s="500" t="s">
        <v>277</v>
      </c>
      <c r="D101" s="483"/>
      <c r="E101" s="484"/>
      <c r="F101" s="501"/>
      <c r="G101" s="501"/>
      <c r="H101" s="502"/>
      <c r="I101" s="500" t="s">
        <v>277</v>
      </c>
      <c r="J101" s="483"/>
      <c r="K101" s="484"/>
      <c r="L101" s="501"/>
      <c r="M101" s="501"/>
      <c r="N101" s="502"/>
      <c r="O101" s="926" t="s">
        <v>14</v>
      </c>
      <c r="P101" s="927"/>
      <c r="Q101" s="500" t="s">
        <v>277</v>
      </c>
      <c r="R101" s="483"/>
      <c r="S101" s="484"/>
      <c r="T101" s="501"/>
      <c r="U101" s="501"/>
      <c r="V101" s="501"/>
      <c r="W101" s="502"/>
      <c r="X101" s="500" t="s">
        <v>277</v>
      </c>
      <c r="Y101" s="483"/>
      <c r="Z101" s="484"/>
      <c r="AA101" s="501"/>
      <c r="AB101" s="501"/>
      <c r="AC101" s="501"/>
      <c r="AD101" s="502"/>
      <c r="AE101" s="926" t="s">
        <v>14</v>
      </c>
      <c r="AF101" s="927"/>
      <c r="AG101" s="500" t="s">
        <v>277</v>
      </c>
      <c r="AH101" s="483"/>
      <c r="AI101" s="484"/>
      <c r="AJ101" s="501"/>
      <c r="AK101" s="501"/>
      <c r="AL101" s="502"/>
      <c r="AM101" s="500" t="s">
        <v>277</v>
      </c>
      <c r="AN101" s="483"/>
      <c r="AO101" s="484"/>
      <c r="AP101" s="501"/>
      <c r="AQ101" s="501"/>
      <c r="AR101" s="501"/>
      <c r="AS101" s="501"/>
      <c r="AT101" s="926" t="s">
        <v>14</v>
      </c>
      <c r="AU101" s="927"/>
      <c r="AV101" s="500" t="s">
        <v>277</v>
      </c>
      <c r="AW101" s="483"/>
      <c r="AX101" s="483"/>
      <c r="AY101" s="501"/>
      <c r="AZ101" s="501"/>
      <c r="BA101" s="502"/>
      <c r="BB101" s="500" t="s">
        <v>277</v>
      </c>
      <c r="BC101" s="483"/>
      <c r="BD101" s="484"/>
      <c r="BE101" s="501"/>
      <c r="BF101" s="501"/>
      <c r="BG101" s="501"/>
      <c r="BH101" s="501"/>
      <c r="BI101" s="926" t="s">
        <v>14</v>
      </c>
      <c r="BJ101" s="927"/>
      <c r="BK101" s="500" t="s">
        <v>277</v>
      </c>
      <c r="BL101" s="483"/>
      <c r="BM101" s="484"/>
      <c r="BN101" s="501"/>
      <c r="BO101" s="501"/>
      <c r="BP101" s="501"/>
      <c r="BQ101" s="502"/>
      <c r="BR101" s="500" t="s">
        <v>277</v>
      </c>
      <c r="BS101" s="483"/>
      <c r="BT101" s="484"/>
      <c r="BU101" s="501"/>
      <c r="BV101" s="501"/>
      <c r="BW101" s="501"/>
      <c r="BX101" s="502"/>
      <c r="BY101" s="926" t="s">
        <v>14</v>
      </c>
      <c r="BZ101" s="927"/>
      <c r="CA101" s="500" t="s">
        <v>277</v>
      </c>
      <c r="CB101" s="483"/>
      <c r="CC101" s="484"/>
      <c r="CD101" s="501"/>
      <c r="CE101" s="501"/>
      <c r="CF101" s="501"/>
      <c r="CG101" s="502"/>
      <c r="CH101" s="500" t="s">
        <v>277</v>
      </c>
      <c r="CI101" s="483"/>
      <c r="CJ101" s="484"/>
      <c r="CK101" s="501"/>
      <c r="CL101" s="501"/>
      <c r="CM101" s="501"/>
      <c r="CN101" s="502"/>
      <c r="CO101" s="926" t="s">
        <v>14</v>
      </c>
      <c r="CP101" s="927"/>
      <c r="CQ101" s="500" t="s">
        <v>277</v>
      </c>
      <c r="CR101" s="483"/>
      <c r="CS101" s="484"/>
      <c r="CT101" s="501"/>
      <c r="CU101" s="501"/>
      <c r="CV101" s="501"/>
      <c r="CW101" s="502"/>
      <c r="CX101" s="500" t="s">
        <v>277</v>
      </c>
      <c r="CY101" s="483"/>
      <c r="CZ101" s="484"/>
      <c r="DA101" s="501"/>
      <c r="DB101" s="501"/>
      <c r="DC101" s="501"/>
      <c r="DD101" s="502"/>
      <c r="DE101" s="926" t="s">
        <v>14</v>
      </c>
      <c r="DF101" s="927"/>
      <c r="DG101" s="500" t="s">
        <v>277</v>
      </c>
      <c r="DH101" s="483"/>
      <c r="DI101" s="484"/>
      <c r="DJ101" s="501"/>
      <c r="DK101" s="501"/>
      <c r="DL101" s="502"/>
      <c r="DM101" s="500" t="s">
        <v>277</v>
      </c>
      <c r="DN101" s="483"/>
      <c r="DO101" s="484"/>
      <c r="DP101" s="501"/>
      <c r="DQ101" s="501"/>
      <c r="DR101" s="501"/>
      <c r="DS101" s="502"/>
      <c r="DT101" s="926" t="s">
        <v>14</v>
      </c>
      <c r="DU101" s="927"/>
      <c r="DV101" s="500" t="s">
        <v>277</v>
      </c>
      <c r="DW101" s="483"/>
      <c r="DX101" s="484"/>
      <c r="DY101" s="501"/>
      <c r="DZ101" s="501"/>
      <c r="EA101" s="501"/>
      <c r="EB101" s="502"/>
      <c r="EC101" s="463"/>
      <c r="ED101" s="432"/>
    </row>
    <row r="102" spans="1:134" ht="12" customHeight="1" x14ac:dyDescent="0.25">
      <c r="A102" s="924" t="s">
        <v>15</v>
      </c>
      <c r="B102" s="925"/>
      <c r="C102" s="500" t="s">
        <v>278</v>
      </c>
      <c r="D102" s="483"/>
      <c r="E102" s="484"/>
      <c r="F102" s="501"/>
      <c r="G102" s="501"/>
      <c r="H102" s="502"/>
      <c r="I102" s="500" t="s">
        <v>278</v>
      </c>
      <c r="J102" s="483"/>
      <c r="K102" s="484"/>
      <c r="L102" s="501"/>
      <c r="M102" s="501"/>
      <c r="N102" s="502"/>
      <c r="O102" s="926" t="s">
        <v>15</v>
      </c>
      <c r="P102" s="927"/>
      <c r="Q102" s="500" t="s">
        <v>278</v>
      </c>
      <c r="R102" s="483"/>
      <c r="S102" s="484"/>
      <c r="T102" s="501"/>
      <c r="U102" s="501"/>
      <c r="V102" s="501"/>
      <c r="W102" s="502"/>
      <c r="X102" s="500" t="s">
        <v>278</v>
      </c>
      <c r="Y102" s="483"/>
      <c r="Z102" s="484"/>
      <c r="AA102" s="501"/>
      <c r="AB102" s="501"/>
      <c r="AC102" s="501"/>
      <c r="AD102" s="502"/>
      <c r="AE102" s="926" t="s">
        <v>15</v>
      </c>
      <c r="AF102" s="927"/>
      <c r="AG102" s="500" t="s">
        <v>278</v>
      </c>
      <c r="AH102" s="483"/>
      <c r="AI102" s="484"/>
      <c r="AJ102" s="501"/>
      <c r="AK102" s="501"/>
      <c r="AL102" s="502"/>
      <c r="AM102" s="500" t="s">
        <v>278</v>
      </c>
      <c r="AN102" s="483"/>
      <c r="AO102" s="484"/>
      <c r="AP102" s="501"/>
      <c r="AQ102" s="501"/>
      <c r="AR102" s="501"/>
      <c r="AS102" s="501"/>
      <c r="AT102" s="926" t="s">
        <v>15</v>
      </c>
      <c r="AU102" s="927"/>
      <c r="AV102" s="500" t="s">
        <v>278</v>
      </c>
      <c r="AW102" s="483"/>
      <c r="AX102" s="483"/>
      <c r="AY102" s="501"/>
      <c r="AZ102" s="501"/>
      <c r="BA102" s="502"/>
      <c r="BB102" s="500" t="s">
        <v>278</v>
      </c>
      <c r="BC102" s="483"/>
      <c r="BD102" s="484"/>
      <c r="BE102" s="501"/>
      <c r="BF102" s="501"/>
      <c r="BG102" s="501"/>
      <c r="BH102" s="501"/>
      <c r="BI102" s="926" t="s">
        <v>15</v>
      </c>
      <c r="BJ102" s="927"/>
      <c r="BK102" s="500" t="s">
        <v>278</v>
      </c>
      <c r="BL102" s="483"/>
      <c r="BM102" s="484"/>
      <c r="BN102" s="501"/>
      <c r="BO102" s="501"/>
      <c r="BP102" s="501"/>
      <c r="BQ102" s="502"/>
      <c r="BR102" s="500" t="s">
        <v>278</v>
      </c>
      <c r="BS102" s="483"/>
      <c r="BT102" s="484"/>
      <c r="BU102" s="501"/>
      <c r="BV102" s="501"/>
      <c r="BW102" s="501"/>
      <c r="BX102" s="502"/>
      <c r="BY102" s="926" t="s">
        <v>15</v>
      </c>
      <c r="BZ102" s="927"/>
      <c r="CA102" s="500" t="s">
        <v>278</v>
      </c>
      <c r="CB102" s="483"/>
      <c r="CC102" s="484"/>
      <c r="CD102" s="501"/>
      <c r="CE102" s="501"/>
      <c r="CF102" s="501"/>
      <c r="CG102" s="502"/>
      <c r="CH102" s="500" t="s">
        <v>278</v>
      </c>
      <c r="CI102" s="483"/>
      <c r="CJ102" s="484"/>
      <c r="CK102" s="501"/>
      <c r="CL102" s="501"/>
      <c r="CM102" s="501"/>
      <c r="CN102" s="502"/>
      <c r="CO102" s="926" t="s">
        <v>15</v>
      </c>
      <c r="CP102" s="927"/>
      <c r="CQ102" s="500" t="s">
        <v>278</v>
      </c>
      <c r="CR102" s="483"/>
      <c r="CS102" s="484"/>
      <c r="CT102" s="501"/>
      <c r="CU102" s="501"/>
      <c r="CV102" s="501"/>
      <c r="CW102" s="502"/>
      <c r="CX102" s="500" t="s">
        <v>278</v>
      </c>
      <c r="CY102" s="483"/>
      <c r="CZ102" s="484"/>
      <c r="DA102" s="501"/>
      <c r="DB102" s="501"/>
      <c r="DC102" s="501"/>
      <c r="DD102" s="502"/>
      <c r="DE102" s="926" t="s">
        <v>15</v>
      </c>
      <c r="DF102" s="927"/>
      <c r="DG102" s="500" t="s">
        <v>278</v>
      </c>
      <c r="DH102" s="483"/>
      <c r="DI102" s="484"/>
      <c r="DJ102" s="501"/>
      <c r="DK102" s="501"/>
      <c r="DL102" s="502"/>
      <c r="DM102" s="500" t="s">
        <v>278</v>
      </c>
      <c r="DN102" s="483"/>
      <c r="DO102" s="484"/>
      <c r="DP102" s="501"/>
      <c r="DQ102" s="501"/>
      <c r="DR102" s="501"/>
      <c r="DS102" s="502"/>
      <c r="DT102" s="926" t="s">
        <v>15</v>
      </c>
      <c r="DU102" s="927"/>
      <c r="DV102" s="500" t="s">
        <v>278</v>
      </c>
      <c r="DW102" s="483"/>
      <c r="DX102" s="484"/>
      <c r="DY102" s="501"/>
      <c r="DZ102" s="501"/>
      <c r="EA102" s="501"/>
      <c r="EB102" s="502"/>
      <c r="EC102" s="463"/>
      <c r="ED102" s="432"/>
    </row>
    <row r="103" spans="1:134" ht="12" customHeight="1" x14ac:dyDescent="0.25">
      <c r="A103" s="924" t="s">
        <v>16</v>
      </c>
      <c r="B103" s="925"/>
      <c r="C103" s="500" t="s">
        <v>279</v>
      </c>
      <c r="D103" s="483"/>
      <c r="E103" s="484"/>
      <c r="F103" s="501"/>
      <c r="G103" s="501"/>
      <c r="H103" s="502"/>
      <c r="I103" s="500" t="s">
        <v>279</v>
      </c>
      <c r="J103" s="483"/>
      <c r="K103" s="484"/>
      <c r="L103" s="501"/>
      <c r="M103" s="501"/>
      <c r="N103" s="502"/>
      <c r="O103" s="926" t="s">
        <v>16</v>
      </c>
      <c r="P103" s="927"/>
      <c r="Q103" s="500" t="s">
        <v>279</v>
      </c>
      <c r="R103" s="483"/>
      <c r="S103" s="484"/>
      <c r="T103" s="501"/>
      <c r="U103" s="501"/>
      <c r="V103" s="501"/>
      <c r="W103" s="502"/>
      <c r="X103" s="500" t="s">
        <v>279</v>
      </c>
      <c r="Y103" s="483"/>
      <c r="Z103" s="484"/>
      <c r="AA103" s="501"/>
      <c r="AB103" s="501"/>
      <c r="AC103" s="501"/>
      <c r="AD103" s="502"/>
      <c r="AE103" s="926" t="s">
        <v>16</v>
      </c>
      <c r="AF103" s="927"/>
      <c r="AG103" s="500" t="s">
        <v>279</v>
      </c>
      <c r="AH103" s="483"/>
      <c r="AI103" s="484"/>
      <c r="AJ103" s="501"/>
      <c r="AK103" s="501"/>
      <c r="AL103" s="502"/>
      <c r="AM103" s="500" t="s">
        <v>279</v>
      </c>
      <c r="AN103" s="483"/>
      <c r="AO103" s="484"/>
      <c r="AP103" s="501"/>
      <c r="AQ103" s="501"/>
      <c r="AR103" s="501"/>
      <c r="AS103" s="501"/>
      <c r="AT103" s="926" t="s">
        <v>16</v>
      </c>
      <c r="AU103" s="927"/>
      <c r="AV103" s="500" t="s">
        <v>279</v>
      </c>
      <c r="AW103" s="483"/>
      <c r="AX103" s="483"/>
      <c r="AY103" s="501"/>
      <c r="AZ103" s="501"/>
      <c r="BA103" s="502"/>
      <c r="BB103" s="500" t="s">
        <v>279</v>
      </c>
      <c r="BC103" s="483"/>
      <c r="BD103" s="484"/>
      <c r="BE103" s="501"/>
      <c r="BF103" s="501"/>
      <c r="BG103" s="501"/>
      <c r="BH103" s="501"/>
      <c r="BI103" s="926" t="s">
        <v>16</v>
      </c>
      <c r="BJ103" s="927"/>
      <c r="BK103" s="500" t="s">
        <v>279</v>
      </c>
      <c r="BL103" s="483"/>
      <c r="BM103" s="484"/>
      <c r="BN103" s="501"/>
      <c r="BO103" s="501"/>
      <c r="BP103" s="501"/>
      <c r="BQ103" s="502"/>
      <c r="BR103" s="500" t="s">
        <v>279</v>
      </c>
      <c r="BS103" s="483"/>
      <c r="BT103" s="484"/>
      <c r="BU103" s="501"/>
      <c r="BV103" s="501"/>
      <c r="BW103" s="501"/>
      <c r="BX103" s="502"/>
      <c r="BY103" s="926" t="s">
        <v>16</v>
      </c>
      <c r="BZ103" s="927"/>
      <c r="CA103" s="500" t="s">
        <v>279</v>
      </c>
      <c r="CB103" s="483"/>
      <c r="CC103" s="484"/>
      <c r="CD103" s="501"/>
      <c r="CE103" s="501"/>
      <c r="CF103" s="501"/>
      <c r="CG103" s="502"/>
      <c r="CH103" s="500" t="s">
        <v>279</v>
      </c>
      <c r="CI103" s="483"/>
      <c r="CJ103" s="484"/>
      <c r="CK103" s="501"/>
      <c r="CL103" s="501"/>
      <c r="CM103" s="501"/>
      <c r="CN103" s="502"/>
      <c r="CO103" s="926" t="s">
        <v>16</v>
      </c>
      <c r="CP103" s="927"/>
      <c r="CQ103" s="500" t="s">
        <v>279</v>
      </c>
      <c r="CR103" s="483"/>
      <c r="CS103" s="484"/>
      <c r="CT103" s="501"/>
      <c r="CU103" s="501"/>
      <c r="CV103" s="501"/>
      <c r="CW103" s="502"/>
      <c r="CX103" s="500" t="s">
        <v>279</v>
      </c>
      <c r="CY103" s="483"/>
      <c r="CZ103" s="484"/>
      <c r="DA103" s="501"/>
      <c r="DB103" s="501"/>
      <c r="DC103" s="501"/>
      <c r="DD103" s="502"/>
      <c r="DE103" s="926" t="s">
        <v>16</v>
      </c>
      <c r="DF103" s="927"/>
      <c r="DG103" s="500" t="s">
        <v>279</v>
      </c>
      <c r="DH103" s="483"/>
      <c r="DI103" s="484"/>
      <c r="DJ103" s="501"/>
      <c r="DK103" s="501"/>
      <c r="DL103" s="502"/>
      <c r="DM103" s="500" t="s">
        <v>279</v>
      </c>
      <c r="DN103" s="483"/>
      <c r="DO103" s="484"/>
      <c r="DP103" s="501"/>
      <c r="DQ103" s="501"/>
      <c r="DR103" s="501"/>
      <c r="DS103" s="502"/>
      <c r="DT103" s="926" t="s">
        <v>16</v>
      </c>
      <c r="DU103" s="927"/>
      <c r="DV103" s="500" t="s">
        <v>279</v>
      </c>
      <c r="DW103" s="483"/>
      <c r="DX103" s="484"/>
      <c r="DY103" s="501"/>
      <c r="DZ103" s="501"/>
      <c r="EA103" s="501"/>
      <c r="EB103" s="502"/>
      <c r="EC103" s="463"/>
      <c r="ED103" s="432"/>
    </row>
    <row r="104" spans="1:134" ht="12" customHeight="1" x14ac:dyDescent="0.25">
      <c r="A104" s="924" t="s">
        <v>56</v>
      </c>
      <c r="B104" s="925"/>
      <c r="C104" s="500" t="s">
        <v>280</v>
      </c>
      <c r="D104" s="483"/>
      <c r="E104" s="484"/>
      <c r="F104" s="501"/>
      <c r="G104" s="501"/>
      <c r="H104" s="502"/>
      <c r="I104" s="500" t="s">
        <v>280</v>
      </c>
      <c r="J104" s="483"/>
      <c r="K104" s="484"/>
      <c r="L104" s="501"/>
      <c r="M104" s="501"/>
      <c r="N104" s="502"/>
      <c r="O104" s="926" t="s">
        <v>56</v>
      </c>
      <c r="P104" s="927"/>
      <c r="Q104" s="500" t="s">
        <v>280</v>
      </c>
      <c r="R104" s="483"/>
      <c r="S104" s="484"/>
      <c r="T104" s="501"/>
      <c r="U104" s="501"/>
      <c r="V104" s="501"/>
      <c r="W104" s="502"/>
      <c r="X104" s="500" t="s">
        <v>280</v>
      </c>
      <c r="Y104" s="483"/>
      <c r="Z104" s="484"/>
      <c r="AA104" s="501"/>
      <c r="AB104" s="501"/>
      <c r="AC104" s="501"/>
      <c r="AD104" s="502"/>
      <c r="AE104" s="926" t="s">
        <v>56</v>
      </c>
      <c r="AF104" s="927"/>
      <c r="AG104" s="500" t="s">
        <v>280</v>
      </c>
      <c r="AH104" s="483"/>
      <c r="AI104" s="484"/>
      <c r="AJ104" s="501"/>
      <c r="AK104" s="501"/>
      <c r="AL104" s="502"/>
      <c r="AM104" s="500" t="s">
        <v>280</v>
      </c>
      <c r="AN104" s="483"/>
      <c r="AO104" s="484"/>
      <c r="AP104" s="501"/>
      <c r="AQ104" s="501"/>
      <c r="AR104" s="501"/>
      <c r="AS104" s="501"/>
      <c r="AT104" s="926" t="s">
        <v>56</v>
      </c>
      <c r="AU104" s="927"/>
      <c r="AV104" s="500" t="s">
        <v>280</v>
      </c>
      <c r="AW104" s="483"/>
      <c r="AX104" s="483"/>
      <c r="AY104" s="501"/>
      <c r="AZ104" s="501"/>
      <c r="BA104" s="502"/>
      <c r="BB104" s="500" t="s">
        <v>280</v>
      </c>
      <c r="BC104" s="483"/>
      <c r="BD104" s="484"/>
      <c r="BE104" s="501"/>
      <c r="BF104" s="501"/>
      <c r="BG104" s="501"/>
      <c r="BH104" s="501"/>
      <c r="BI104" s="926" t="s">
        <v>56</v>
      </c>
      <c r="BJ104" s="927"/>
      <c r="BK104" s="500" t="s">
        <v>280</v>
      </c>
      <c r="BL104" s="483"/>
      <c r="BM104" s="484"/>
      <c r="BN104" s="501"/>
      <c r="BO104" s="501"/>
      <c r="BP104" s="501"/>
      <c r="BQ104" s="502"/>
      <c r="BR104" s="500" t="s">
        <v>280</v>
      </c>
      <c r="BS104" s="483"/>
      <c r="BT104" s="484"/>
      <c r="BU104" s="501"/>
      <c r="BV104" s="501"/>
      <c r="BW104" s="501"/>
      <c r="BX104" s="502"/>
      <c r="BY104" s="926" t="s">
        <v>56</v>
      </c>
      <c r="BZ104" s="927"/>
      <c r="CA104" s="500" t="s">
        <v>280</v>
      </c>
      <c r="CB104" s="483"/>
      <c r="CC104" s="484"/>
      <c r="CD104" s="501"/>
      <c r="CE104" s="501"/>
      <c r="CF104" s="501"/>
      <c r="CG104" s="502"/>
      <c r="CH104" s="500" t="s">
        <v>280</v>
      </c>
      <c r="CI104" s="483"/>
      <c r="CJ104" s="484"/>
      <c r="CK104" s="501"/>
      <c r="CL104" s="501"/>
      <c r="CM104" s="501"/>
      <c r="CN104" s="502"/>
      <c r="CO104" s="926" t="s">
        <v>56</v>
      </c>
      <c r="CP104" s="927"/>
      <c r="CQ104" s="500" t="s">
        <v>280</v>
      </c>
      <c r="CR104" s="483"/>
      <c r="CS104" s="484"/>
      <c r="CT104" s="501"/>
      <c r="CU104" s="501"/>
      <c r="CV104" s="501"/>
      <c r="CW104" s="502"/>
      <c r="CX104" s="500" t="s">
        <v>280</v>
      </c>
      <c r="CY104" s="483"/>
      <c r="CZ104" s="484"/>
      <c r="DA104" s="501"/>
      <c r="DB104" s="501"/>
      <c r="DC104" s="501"/>
      <c r="DD104" s="502"/>
      <c r="DE104" s="926" t="s">
        <v>56</v>
      </c>
      <c r="DF104" s="927"/>
      <c r="DG104" s="500" t="s">
        <v>280</v>
      </c>
      <c r="DH104" s="483"/>
      <c r="DI104" s="484"/>
      <c r="DJ104" s="501"/>
      <c r="DK104" s="501"/>
      <c r="DL104" s="502"/>
      <c r="DM104" s="500" t="s">
        <v>280</v>
      </c>
      <c r="DN104" s="483"/>
      <c r="DO104" s="484"/>
      <c r="DP104" s="501"/>
      <c r="DQ104" s="501"/>
      <c r="DR104" s="501"/>
      <c r="DS104" s="502"/>
      <c r="DT104" s="926" t="s">
        <v>56</v>
      </c>
      <c r="DU104" s="927"/>
      <c r="DV104" s="500" t="s">
        <v>280</v>
      </c>
      <c r="DW104" s="483"/>
      <c r="DX104" s="484"/>
      <c r="DY104" s="501"/>
      <c r="DZ104" s="501"/>
      <c r="EA104" s="501"/>
      <c r="EB104" s="502"/>
      <c r="EC104" s="463"/>
      <c r="ED104" s="432"/>
    </row>
    <row r="105" spans="1:134" ht="12" customHeight="1" x14ac:dyDescent="0.25">
      <c r="A105" s="924" t="s">
        <v>57</v>
      </c>
      <c r="B105" s="925"/>
      <c r="C105" s="500" t="s">
        <v>281</v>
      </c>
      <c r="D105" s="483"/>
      <c r="E105" s="484"/>
      <c r="F105" s="501"/>
      <c r="G105" s="501"/>
      <c r="H105" s="502"/>
      <c r="I105" s="500" t="s">
        <v>281</v>
      </c>
      <c r="J105" s="483"/>
      <c r="K105" s="484"/>
      <c r="L105" s="501"/>
      <c r="M105" s="501"/>
      <c r="N105" s="502"/>
      <c r="O105" s="926" t="s">
        <v>57</v>
      </c>
      <c r="P105" s="927"/>
      <c r="Q105" s="500" t="s">
        <v>281</v>
      </c>
      <c r="R105" s="483"/>
      <c r="S105" s="484"/>
      <c r="T105" s="501"/>
      <c r="U105" s="501"/>
      <c r="V105" s="501"/>
      <c r="W105" s="502"/>
      <c r="X105" s="500" t="s">
        <v>281</v>
      </c>
      <c r="Y105" s="483"/>
      <c r="Z105" s="484"/>
      <c r="AA105" s="501"/>
      <c r="AB105" s="501"/>
      <c r="AC105" s="501"/>
      <c r="AD105" s="502"/>
      <c r="AE105" s="926" t="s">
        <v>57</v>
      </c>
      <c r="AF105" s="927"/>
      <c r="AG105" s="500" t="s">
        <v>281</v>
      </c>
      <c r="AH105" s="483"/>
      <c r="AI105" s="484"/>
      <c r="AJ105" s="501"/>
      <c r="AK105" s="501"/>
      <c r="AL105" s="502"/>
      <c r="AM105" s="500" t="s">
        <v>281</v>
      </c>
      <c r="AN105" s="483"/>
      <c r="AO105" s="484"/>
      <c r="AP105" s="501"/>
      <c r="AQ105" s="501"/>
      <c r="AR105" s="501"/>
      <c r="AS105" s="501"/>
      <c r="AT105" s="926" t="s">
        <v>57</v>
      </c>
      <c r="AU105" s="927"/>
      <c r="AV105" s="500" t="s">
        <v>281</v>
      </c>
      <c r="AW105" s="483"/>
      <c r="AX105" s="483"/>
      <c r="AY105" s="501"/>
      <c r="AZ105" s="501"/>
      <c r="BA105" s="502"/>
      <c r="BB105" s="500" t="s">
        <v>281</v>
      </c>
      <c r="BC105" s="483"/>
      <c r="BD105" s="484"/>
      <c r="BE105" s="501"/>
      <c r="BF105" s="501"/>
      <c r="BG105" s="501"/>
      <c r="BH105" s="501"/>
      <c r="BI105" s="926" t="s">
        <v>57</v>
      </c>
      <c r="BJ105" s="927"/>
      <c r="BK105" s="500" t="s">
        <v>281</v>
      </c>
      <c r="BL105" s="483"/>
      <c r="BM105" s="484"/>
      <c r="BN105" s="501"/>
      <c r="BO105" s="501"/>
      <c r="BP105" s="501"/>
      <c r="BQ105" s="502"/>
      <c r="BR105" s="500" t="s">
        <v>281</v>
      </c>
      <c r="BS105" s="483"/>
      <c r="BT105" s="484"/>
      <c r="BU105" s="501"/>
      <c r="BV105" s="501"/>
      <c r="BW105" s="501"/>
      <c r="BX105" s="502"/>
      <c r="BY105" s="926" t="s">
        <v>57</v>
      </c>
      <c r="BZ105" s="927"/>
      <c r="CA105" s="500" t="s">
        <v>281</v>
      </c>
      <c r="CB105" s="483"/>
      <c r="CC105" s="484"/>
      <c r="CD105" s="501"/>
      <c r="CE105" s="501"/>
      <c r="CF105" s="501"/>
      <c r="CG105" s="502"/>
      <c r="CH105" s="500" t="s">
        <v>281</v>
      </c>
      <c r="CI105" s="483"/>
      <c r="CJ105" s="484"/>
      <c r="CK105" s="501"/>
      <c r="CL105" s="501"/>
      <c r="CM105" s="501"/>
      <c r="CN105" s="502"/>
      <c r="CO105" s="926" t="s">
        <v>57</v>
      </c>
      <c r="CP105" s="927"/>
      <c r="CQ105" s="500" t="s">
        <v>281</v>
      </c>
      <c r="CR105" s="483"/>
      <c r="CS105" s="484"/>
      <c r="CT105" s="501"/>
      <c r="CU105" s="501"/>
      <c r="CV105" s="501"/>
      <c r="CW105" s="502"/>
      <c r="CX105" s="500" t="s">
        <v>281</v>
      </c>
      <c r="CY105" s="483"/>
      <c r="CZ105" s="484"/>
      <c r="DA105" s="501"/>
      <c r="DB105" s="501"/>
      <c r="DC105" s="501"/>
      <c r="DD105" s="502"/>
      <c r="DE105" s="926" t="s">
        <v>57</v>
      </c>
      <c r="DF105" s="927"/>
      <c r="DG105" s="500" t="s">
        <v>281</v>
      </c>
      <c r="DH105" s="483"/>
      <c r="DI105" s="484"/>
      <c r="DJ105" s="501"/>
      <c r="DK105" s="501"/>
      <c r="DL105" s="502"/>
      <c r="DM105" s="500" t="s">
        <v>281</v>
      </c>
      <c r="DN105" s="483"/>
      <c r="DO105" s="484"/>
      <c r="DP105" s="501"/>
      <c r="DQ105" s="501"/>
      <c r="DR105" s="501"/>
      <c r="DS105" s="502"/>
      <c r="DT105" s="926" t="s">
        <v>57</v>
      </c>
      <c r="DU105" s="927"/>
      <c r="DV105" s="500" t="s">
        <v>281</v>
      </c>
      <c r="DW105" s="483"/>
      <c r="DX105" s="484"/>
      <c r="DY105" s="501"/>
      <c r="DZ105" s="501"/>
      <c r="EA105" s="501"/>
      <c r="EB105" s="502"/>
      <c r="EC105" s="463"/>
      <c r="ED105" s="432"/>
    </row>
    <row r="106" spans="1:134" ht="12" customHeight="1" x14ac:dyDescent="0.25">
      <c r="A106" s="924" t="s">
        <v>58</v>
      </c>
      <c r="B106" s="925"/>
      <c r="C106" s="500" t="s">
        <v>282</v>
      </c>
      <c r="D106" s="483"/>
      <c r="E106" s="484"/>
      <c r="F106" s="501"/>
      <c r="G106" s="501"/>
      <c r="H106" s="502"/>
      <c r="I106" s="500" t="s">
        <v>282</v>
      </c>
      <c r="J106" s="483"/>
      <c r="K106" s="484"/>
      <c r="L106" s="501"/>
      <c r="M106" s="501"/>
      <c r="N106" s="502"/>
      <c r="O106" s="926" t="s">
        <v>58</v>
      </c>
      <c r="P106" s="927"/>
      <c r="Q106" s="500" t="s">
        <v>282</v>
      </c>
      <c r="R106" s="483"/>
      <c r="S106" s="484"/>
      <c r="T106" s="501"/>
      <c r="U106" s="501"/>
      <c r="V106" s="501"/>
      <c r="W106" s="502"/>
      <c r="X106" s="500" t="s">
        <v>282</v>
      </c>
      <c r="Y106" s="483"/>
      <c r="Z106" s="484"/>
      <c r="AA106" s="501"/>
      <c r="AB106" s="501"/>
      <c r="AC106" s="501"/>
      <c r="AD106" s="502"/>
      <c r="AE106" s="926" t="s">
        <v>58</v>
      </c>
      <c r="AF106" s="927"/>
      <c r="AG106" s="500" t="s">
        <v>282</v>
      </c>
      <c r="AH106" s="483"/>
      <c r="AI106" s="484"/>
      <c r="AJ106" s="501"/>
      <c r="AK106" s="501"/>
      <c r="AL106" s="502"/>
      <c r="AM106" s="500" t="s">
        <v>282</v>
      </c>
      <c r="AN106" s="483"/>
      <c r="AO106" s="484"/>
      <c r="AP106" s="501"/>
      <c r="AQ106" s="501"/>
      <c r="AR106" s="501"/>
      <c r="AS106" s="501"/>
      <c r="AT106" s="926" t="s">
        <v>58</v>
      </c>
      <c r="AU106" s="927"/>
      <c r="AV106" s="500" t="s">
        <v>282</v>
      </c>
      <c r="AW106" s="483"/>
      <c r="AX106" s="483"/>
      <c r="AY106" s="501"/>
      <c r="AZ106" s="501"/>
      <c r="BA106" s="502"/>
      <c r="BB106" s="500" t="s">
        <v>282</v>
      </c>
      <c r="BC106" s="483"/>
      <c r="BD106" s="484"/>
      <c r="BE106" s="501"/>
      <c r="BF106" s="501"/>
      <c r="BG106" s="501"/>
      <c r="BH106" s="501"/>
      <c r="BI106" s="926" t="s">
        <v>58</v>
      </c>
      <c r="BJ106" s="927"/>
      <c r="BK106" s="500" t="s">
        <v>282</v>
      </c>
      <c r="BL106" s="483"/>
      <c r="BM106" s="484"/>
      <c r="BN106" s="501"/>
      <c r="BO106" s="501"/>
      <c r="BP106" s="501"/>
      <c r="BQ106" s="502"/>
      <c r="BR106" s="500" t="s">
        <v>282</v>
      </c>
      <c r="BS106" s="483"/>
      <c r="BT106" s="484"/>
      <c r="BU106" s="501"/>
      <c r="BV106" s="501"/>
      <c r="BW106" s="501"/>
      <c r="BX106" s="502"/>
      <c r="BY106" s="926" t="s">
        <v>58</v>
      </c>
      <c r="BZ106" s="927"/>
      <c r="CA106" s="500" t="s">
        <v>282</v>
      </c>
      <c r="CB106" s="483"/>
      <c r="CC106" s="484"/>
      <c r="CD106" s="501"/>
      <c r="CE106" s="501"/>
      <c r="CF106" s="501"/>
      <c r="CG106" s="502"/>
      <c r="CH106" s="500" t="s">
        <v>282</v>
      </c>
      <c r="CI106" s="483"/>
      <c r="CJ106" s="484"/>
      <c r="CK106" s="501"/>
      <c r="CL106" s="501"/>
      <c r="CM106" s="501"/>
      <c r="CN106" s="502"/>
      <c r="CO106" s="926" t="s">
        <v>58</v>
      </c>
      <c r="CP106" s="927"/>
      <c r="CQ106" s="500" t="s">
        <v>282</v>
      </c>
      <c r="CR106" s="483"/>
      <c r="CS106" s="484"/>
      <c r="CT106" s="501"/>
      <c r="CU106" s="501"/>
      <c r="CV106" s="501"/>
      <c r="CW106" s="502"/>
      <c r="CX106" s="500" t="s">
        <v>282</v>
      </c>
      <c r="CY106" s="483"/>
      <c r="CZ106" s="484"/>
      <c r="DA106" s="501"/>
      <c r="DB106" s="501"/>
      <c r="DC106" s="501"/>
      <c r="DD106" s="502"/>
      <c r="DE106" s="926" t="s">
        <v>58</v>
      </c>
      <c r="DF106" s="927"/>
      <c r="DG106" s="500" t="s">
        <v>282</v>
      </c>
      <c r="DH106" s="483"/>
      <c r="DI106" s="484"/>
      <c r="DJ106" s="501"/>
      <c r="DK106" s="501"/>
      <c r="DL106" s="502"/>
      <c r="DM106" s="500" t="s">
        <v>282</v>
      </c>
      <c r="DN106" s="483"/>
      <c r="DO106" s="484"/>
      <c r="DP106" s="501"/>
      <c r="DQ106" s="501"/>
      <c r="DR106" s="501"/>
      <c r="DS106" s="502"/>
      <c r="DT106" s="926" t="s">
        <v>58</v>
      </c>
      <c r="DU106" s="927"/>
      <c r="DV106" s="500" t="s">
        <v>282</v>
      </c>
      <c r="DW106" s="483"/>
      <c r="DX106" s="484"/>
      <c r="DY106" s="501"/>
      <c r="DZ106" s="501"/>
      <c r="EA106" s="501"/>
      <c r="EB106" s="502"/>
      <c r="EC106" s="463"/>
      <c r="ED106" s="432"/>
    </row>
    <row r="107" spans="1:134" ht="12" customHeight="1" x14ac:dyDescent="0.25">
      <c r="A107" s="924" t="s">
        <v>59</v>
      </c>
      <c r="B107" s="925"/>
      <c r="C107" s="500" t="s">
        <v>283</v>
      </c>
      <c r="D107" s="483"/>
      <c r="E107" s="484"/>
      <c r="F107" s="501"/>
      <c r="G107" s="501"/>
      <c r="H107" s="502"/>
      <c r="I107" s="500" t="s">
        <v>283</v>
      </c>
      <c r="J107" s="483"/>
      <c r="K107" s="484"/>
      <c r="L107" s="501"/>
      <c r="M107" s="501"/>
      <c r="N107" s="502"/>
      <c r="O107" s="926" t="s">
        <v>59</v>
      </c>
      <c r="P107" s="927"/>
      <c r="Q107" s="500" t="s">
        <v>283</v>
      </c>
      <c r="R107" s="483"/>
      <c r="S107" s="484"/>
      <c r="T107" s="501"/>
      <c r="U107" s="501"/>
      <c r="V107" s="501"/>
      <c r="W107" s="502"/>
      <c r="X107" s="500" t="s">
        <v>283</v>
      </c>
      <c r="Y107" s="483"/>
      <c r="Z107" s="484"/>
      <c r="AA107" s="501"/>
      <c r="AB107" s="501"/>
      <c r="AC107" s="501"/>
      <c r="AD107" s="502"/>
      <c r="AE107" s="926" t="s">
        <v>59</v>
      </c>
      <c r="AF107" s="927"/>
      <c r="AG107" s="500" t="s">
        <v>283</v>
      </c>
      <c r="AH107" s="483"/>
      <c r="AI107" s="484"/>
      <c r="AJ107" s="501"/>
      <c r="AK107" s="501"/>
      <c r="AL107" s="502"/>
      <c r="AM107" s="500" t="s">
        <v>283</v>
      </c>
      <c r="AN107" s="483"/>
      <c r="AO107" s="484"/>
      <c r="AP107" s="501"/>
      <c r="AQ107" s="501"/>
      <c r="AR107" s="501"/>
      <c r="AS107" s="501"/>
      <c r="AT107" s="926" t="s">
        <v>59</v>
      </c>
      <c r="AU107" s="927"/>
      <c r="AV107" s="500" t="s">
        <v>283</v>
      </c>
      <c r="AW107" s="483"/>
      <c r="AX107" s="483"/>
      <c r="AY107" s="501"/>
      <c r="AZ107" s="501"/>
      <c r="BA107" s="502"/>
      <c r="BB107" s="500" t="s">
        <v>283</v>
      </c>
      <c r="BC107" s="483"/>
      <c r="BD107" s="484"/>
      <c r="BE107" s="501"/>
      <c r="BF107" s="501"/>
      <c r="BG107" s="501"/>
      <c r="BH107" s="501"/>
      <c r="BI107" s="926" t="s">
        <v>59</v>
      </c>
      <c r="BJ107" s="927"/>
      <c r="BK107" s="500" t="s">
        <v>283</v>
      </c>
      <c r="BL107" s="483"/>
      <c r="BM107" s="484"/>
      <c r="BN107" s="501"/>
      <c r="BO107" s="501"/>
      <c r="BP107" s="501"/>
      <c r="BQ107" s="502"/>
      <c r="BR107" s="500" t="s">
        <v>283</v>
      </c>
      <c r="BS107" s="483"/>
      <c r="BT107" s="484"/>
      <c r="BU107" s="501"/>
      <c r="BV107" s="501"/>
      <c r="BW107" s="501"/>
      <c r="BX107" s="502"/>
      <c r="BY107" s="926" t="s">
        <v>59</v>
      </c>
      <c r="BZ107" s="927"/>
      <c r="CA107" s="500" t="s">
        <v>283</v>
      </c>
      <c r="CB107" s="483"/>
      <c r="CC107" s="484"/>
      <c r="CD107" s="501"/>
      <c r="CE107" s="501"/>
      <c r="CF107" s="501"/>
      <c r="CG107" s="502"/>
      <c r="CH107" s="500" t="s">
        <v>283</v>
      </c>
      <c r="CI107" s="483"/>
      <c r="CJ107" s="484"/>
      <c r="CK107" s="501"/>
      <c r="CL107" s="501"/>
      <c r="CM107" s="501"/>
      <c r="CN107" s="502"/>
      <c r="CO107" s="926" t="s">
        <v>59</v>
      </c>
      <c r="CP107" s="927"/>
      <c r="CQ107" s="500" t="s">
        <v>283</v>
      </c>
      <c r="CR107" s="483"/>
      <c r="CS107" s="484"/>
      <c r="CT107" s="501"/>
      <c r="CU107" s="501"/>
      <c r="CV107" s="501"/>
      <c r="CW107" s="502"/>
      <c r="CX107" s="500" t="s">
        <v>283</v>
      </c>
      <c r="CY107" s="483"/>
      <c r="CZ107" s="484"/>
      <c r="DA107" s="501"/>
      <c r="DB107" s="501"/>
      <c r="DC107" s="501"/>
      <c r="DD107" s="502"/>
      <c r="DE107" s="926" t="s">
        <v>59</v>
      </c>
      <c r="DF107" s="927"/>
      <c r="DG107" s="500" t="s">
        <v>283</v>
      </c>
      <c r="DH107" s="483"/>
      <c r="DI107" s="484"/>
      <c r="DJ107" s="501"/>
      <c r="DK107" s="501"/>
      <c r="DL107" s="502"/>
      <c r="DM107" s="500" t="s">
        <v>283</v>
      </c>
      <c r="DN107" s="483"/>
      <c r="DO107" s="484"/>
      <c r="DP107" s="501"/>
      <c r="DQ107" s="501"/>
      <c r="DR107" s="501"/>
      <c r="DS107" s="502"/>
      <c r="DT107" s="926" t="s">
        <v>59</v>
      </c>
      <c r="DU107" s="927"/>
      <c r="DV107" s="500" t="s">
        <v>283</v>
      </c>
      <c r="DW107" s="483"/>
      <c r="DX107" s="484"/>
      <c r="DY107" s="501"/>
      <c r="DZ107" s="501"/>
      <c r="EA107" s="501"/>
      <c r="EB107" s="502"/>
      <c r="EC107" s="463"/>
      <c r="ED107" s="432"/>
    </row>
    <row r="108" spans="1:134" ht="12" customHeight="1" x14ac:dyDescent="0.25">
      <c r="A108" s="924" t="s">
        <v>99</v>
      </c>
      <c r="B108" s="925"/>
      <c r="C108" s="500" t="s">
        <v>284</v>
      </c>
      <c r="D108" s="483"/>
      <c r="E108" s="484"/>
      <c r="F108" s="501"/>
      <c r="G108" s="501"/>
      <c r="H108" s="502"/>
      <c r="I108" s="500" t="s">
        <v>284</v>
      </c>
      <c r="J108" s="483"/>
      <c r="K108" s="484"/>
      <c r="L108" s="501"/>
      <c r="M108" s="501"/>
      <c r="N108" s="502"/>
      <c r="O108" s="926" t="s">
        <v>99</v>
      </c>
      <c r="P108" s="927"/>
      <c r="Q108" s="500" t="s">
        <v>284</v>
      </c>
      <c r="R108" s="483"/>
      <c r="S108" s="484"/>
      <c r="T108" s="501"/>
      <c r="U108" s="501"/>
      <c r="V108" s="501"/>
      <c r="W108" s="502"/>
      <c r="X108" s="500" t="s">
        <v>284</v>
      </c>
      <c r="Y108" s="483"/>
      <c r="Z108" s="484"/>
      <c r="AA108" s="501"/>
      <c r="AB108" s="501"/>
      <c r="AC108" s="501"/>
      <c r="AD108" s="502"/>
      <c r="AE108" s="926" t="s">
        <v>99</v>
      </c>
      <c r="AF108" s="927"/>
      <c r="AG108" s="500" t="s">
        <v>284</v>
      </c>
      <c r="AH108" s="483"/>
      <c r="AI108" s="484"/>
      <c r="AJ108" s="501"/>
      <c r="AK108" s="501"/>
      <c r="AL108" s="502"/>
      <c r="AM108" s="500" t="s">
        <v>284</v>
      </c>
      <c r="AN108" s="483"/>
      <c r="AO108" s="484"/>
      <c r="AP108" s="501"/>
      <c r="AQ108" s="501"/>
      <c r="AR108" s="501"/>
      <c r="AS108" s="501"/>
      <c r="AT108" s="926" t="s">
        <v>99</v>
      </c>
      <c r="AU108" s="927"/>
      <c r="AV108" s="500" t="s">
        <v>284</v>
      </c>
      <c r="AW108" s="483"/>
      <c r="AX108" s="483"/>
      <c r="AY108" s="501"/>
      <c r="AZ108" s="501"/>
      <c r="BA108" s="502"/>
      <c r="BB108" s="500" t="s">
        <v>284</v>
      </c>
      <c r="BC108" s="483"/>
      <c r="BD108" s="484"/>
      <c r="BE108" s="501"/>
      <c r="BF108" s="501"/>
      <c r="BG108" s="501"/>
      <c r="BH108" s="501"/>
      <c r="BI108" s="926" t="s">
        <v>99</v>
      </c>
      <c r="BJ108" s="927"/>
      <c r="BK108" s="500" t="s">
        <v>284</v>
      </c>
      <c r="BL108" s="483"/>
      <c r="BM108" s="484"/>
      <c r="BN108" s="501"/>
      <c r="BO108" s="501"/>
      <c r="BP108" s="501"/>
      <c r="BQ108" s="502"/>
      <c r="BR108" s="500" t="s">
        <v>284</v>
      </c>
      <c r="BS108" s="483"/>
      <c r="BT108" s="484"/>
      <c r="BU108" s="501"/>
      <c r="BV108" s="501"/>
      <c r="BW108" s="501"/>
      <c r="BX108" s="502"/>
      <c r="BY108" s="926" t="s">
        <v>99</v>
      </c>
      <c r="BZ108" s="927"/>
      <c r="CA108" s="500" t="s">
        <v>284</v>
      </c>
      <c r="CB108" s="483"/>
      <c r="CC108" s="484"/>
      <c r="CD108" s="501"/>
      <c r="CE108" s="501"/>
      <c r="CF108" s="501"/>
      <c r="CG108" s="502"/>
      <c r="CH108" s="500" t="s">
        <v>284</v>
      </c>
      <c r="CI108" s="483"/>
      <c r="CJ108" s="484"/>
      <c r="CK108" s="501"/>
      <c r="CL108" s="501"/>
      <c r="CM108" s="501"/>
      <c r="CN108" s="502"/>
      <c r="CO108" s="926" t="s">
        <v>99</v>
      </c>
      <c r="CP108" s="927"/>
      <c r="CQ108" s="500" t="s">
        <v>284</v>
      </c>
      <c r="CR108" s="483"/>
      <c r="CS108" s="484"/>
      <c r="CT108" s="501"/>
      <c r="CU108" s="501"/>
      <c r="CV108" s="501"/>
      <c r="CW108" s="502"/>
      <c r="CX108" s="500" t="s">
        <v>284</v>
      </c>
      <c r="CY108" s="483"/>
      <c r="CZ108" s="484"/>
      <c r="DA108" s="501"/>
      <c r="DB108" s="501"/>
      <c r="DC108" s="501"/>
      <c r="DD108" s="502"/>
      <c r="DE108" s="926" t="s">
        <v>99</v>
      </c>
      <c r="DF108" s="927"/>
      <c r="DG108" s="500" t="s">
        <v>284</v>
      </c>
      <c r="DH108" s="483"/>
      <c r="DI108" s="484"/>
      <c r="DJ108" s="501"/>
      <c r="DK108" s="501"/>
      <c r="DL108" s="502"/>
      <c r="DM108" s="500" t="s">
        <v>284</v>
      </c>
      <c r="DN108" s="483"/>
      <c r="DO108" s="484"/>
      <c r="DP108" s="501"/>
      <c r="DQ108" s="501"/>
      <c r="DR108" s="501"/>
      <c r="DS108" s="502"/>
      <c r="DT108" s="926" t="s">
        <v>99</v>
      </c>
      <c r="DU108" s="927"/>
      <c r="DV108" s="500" t="s">
        <v>284</v>
      </c>
      <c r="DW108" s="483"/>
      <c r="DX108" s="484"/>
      <c r="DY108" s="501"/>
      <c r="DZ108" s="501"/>
      <c r="EA108" s="501"/>
      <c r="EB108" s="502"/>
      <c r="EC108" s="463"/>
      <c r="ED108" s="432"/>
    </row>
    <row r="109" spans="1:134" ht="12" customHeight="1" x14ac:dyDescent="0.25">
      <c r="A109" s="924" t="s">
        <v>100</v>
      </c>
      <c r="B109" s="925"/>
      <c r="C109" s="500" t="s">
        <v>285</v>
      </c>
      <c r="D109" s="483"/>
      <c r="E109" s="484"/>
      <c r="F109" s="501"/>
      <c r="G109" s="501"/>
      <c r="H109" s="502"/>
      <c r="I109" s="500" t="s">
        <v>285</v>
      </c>
      <c r="J109" s="483"/>
      <c r="K109" s="484"/>
      <c r="L109" s="501"/>
      <c r="M109" s="501"/>
      <c r="N109" s="502"/>
      <c r="O109" s="926" t="s">
        <v>100</v>
      </c>
      <c r="P109" s="927"/>
      <c r="Q109" s="500" t="s">
        <v>285</v>
      </c>
      <c r="R109" s="483"/>
      <c r="S109" s="484"/>
      <c r="T109" s="501"/>
      <c r="U109" s="501"/>
      <c r="V109" s="501"/>
      <c r="W109" s="502"/>
      <c r="X109" s="500" t="s">
        <v>285</v>
      </c>
      <c r="Y109" s="483"/>
      <c r="Z109" s="484"/>
      <c r="AA109" s="501"/>
      <c r="AB109" s="501"/>
      <c r="AC109" s="501"/>
      <c r="AD109" s="502"/>
      <c r="AE109" s="926" t="s">
        <v>100</v>
      </c>
      <c r="AF109" s="927"/>
      <c r="AG109" s="500" t="s">
        <v>285</v>
      </c>
      <c r="AH109" s="483"/>
      <c r="AI109" s="484"/>
      <c r="AJ109" s="501"/>
      <c r="AK109" s="501"/>
      <c r="AL109" s="502"/>
      <c r="AM109" s="500" t="s">
        <v>285</v>
      </c>
      <c r="AN109" s="483"/>
      <c r="AO109" s="484"/>
      <c r="AP109" s="501"/>
      <c r="AQ109" s="501"/>
      <c r="AR109" s="501"/>
      <c r="AS109" s="501"/>
      <c r="AT109" s="926" t="s">
        <v>100</v>
      </c>
      <c r="AU109" s="927"/>
      <c r="AV109" s="500" t="s">
        <v>285</v>
      </c>
      <c r="AW109" s="483"/>
      <c r="AX109" s="483"/>
      <c r="AY109" s="501"/>
      <c r="AZ109" s="501"/>
      <c r="BA109" s="502"/>
      <c r="BB109" s="500" t="s">
        <v>285</v>
      </c>
      <c r="BC109" s="483"/>
      <c r="BD109" s="484"/>
      <c r="BE109" s="501"/>
      <c r="BF109" s="501"/>
      <c r="BG109" s="501"/>
      <c r="BH109" s="501"/>
      <c r="BI109" s="926" t="s">
        <v>100</v>
      </c>
      <c r="BJ109" s="927"/>
      <c r="BK109" s="500" t="s">
        <v>285</v>
      </c>
      <c r="BL109" s="483"/>
      <c r="BM109" s="484"/>
      <c r="BN109" s="501"/>
      <c r="BO109" s="501"/>
      <c r="BP109" s="501"/>
      <c r="BQ109" s="502"/>
      <c r="BR109" s="500" t="s">
        <v>285</v>
      </c>
      <c r="BS109" s="483"/>
      <c r="BT109" s="484"/>
      <c r="BU109" s="501"/>
      <c r="BV109" s="501"/>
      <c r="BW109" s="501"/>
      <c r="BX109" s="502"/>
      <c r="BY109" s="926" t="s">
        <v>100</v>
      </c>
      <c r="BZ109" s="927"/>
      <c r="CA109" s="500" t="s">
        <v>285</v>
      </c>
      <c r="CB109" s="483"/>
      <c r="CC109" s="484"/>
      <c r="CD109" s="501"/>
      <c r="CE109" s="501"/>
      <c r="CF109" s="501"/>
      <c r="CG109" s="502"/>
      <c r="CH109" s="500" t="s">
        <v>285</v>
      </c>
      <c r="CI109" s="483"/>
      <c r="CJ109" s="484"/>
      <c r="CK109" s="501"/>
      <c r="CL109" s="501"/>
      <c r="CM109" s="501"/>
      <c r="CN109" s="502"/>
      <c r="CO109" s="926" t="s">
        <v>100</v>
      </c>
      <c r="CP109" s="927"/>
      <c r="CQ109" s="500" t="s">
        <v>285</v>
      </c>
      <c r="CR109" s="483"/>
      <c r="CS109" s="484"/>
      <c r="CT109" s="501"/>
      <c r="CU109" s="501"/>
      <c r="CV109" s="501"/>
      <c r="CW109" s="502"/>
      <c r="CX109" s="500" t="s">
        <v>285</v>
      </c>
      <c r="CY109" s="483"/>
      <c r="CZ109" s="484"/>
      <c r="DA109" s="501"/>
      <c r="DB109" s="501"/>
      <c r="DC109" s="501"/>
      <c r="DD109" s="502"/>
      <c r="DE109" s="926" t="s">
        <v>100</v>
      </c>
      <c r="DF109" s="927"/>
      <c r="DG109" s="500" t="s">
        <v>285</v>
      </c>
      <c r="DH109" s="483"/>
      <c r="DI109" s="484"/>
      <c r="DJ109" s="501"/>
      <c r="DK109" s="501"/>
      <c r="DL109" s="502"/>
      <c r="DM109" s="500" t="s">
        <v>285</v>
      </c>
      <c r="DN109" s="483"/>
      <c r="DO109" s="484"/>
      <c r="DP109" s="501"/>
      <c r="DQ109" s="501"/>
      <c r="DR109" s="501"/>
      <c r="DS109" s="502"/>
      <c r="DT109" s="926" t="s">
        <v>100</v>
      </c>
      <c r="DU109" s="927"/>
      <c r="DV109" s="500" t="s">
        <v>285</v>
      </c>
      <c r="DW109" s="483"/>
      <c r="DX109" s="484"/>
      <c r="DY109" s="501"/>
      <c r="DZ109" s="501"/>
      <c r="EA109" s="501"/>
      <c r="EB109" s="502"/>
      <c r="EC109" s="463"/>
      <c r="ED109" s="432"/>
    </row>
    <row r="110" spans="1:134" ht="12" customHeight="1" x14ac:dyDescent="0.25">
      <c r="A110" s="924" t="s">
        <v>180</v>
      </c>
      <c r="B110" s="925"/>
      <c r="C110" s="500" t="s">
        <v>286</v>
      </c>
      <c r="D110" s="483"/>
      <c r="E110" s="484"/>
      <c r="F110" s="501"/>
      <c r="G110" s="501"/>
      <c r="H110" s="502"/>
      <c r="I110" s="500" t="s">
        <v>286</v>
      </c>
      <c r="J110" s="483"/>
      <c r="K110" s="484"/>
      <c r="L110" s="501"/>
      <c r="M110" s="501"/>
      <c r="N110" s="502"/>
      <c r="O110" s="926" t="s">
        <v>180</v>
      </c>
      <c r="P110" s="927"/>
      <c r="Q110" s="500" t="s">
        <v>286</v>
      </c>
      <c r="R110" s="483"/>
      <c r="S110" s="484"/>
      <c r="T110" s="501"/>
      <c r="U110" s="501"/>
      <c r="V110" s="501"/>
      <c r="W110" s="502"/>
      <c r="X110" s="500" t="s">
        <v>286</v>
      </c>
      <c r="Y110" s="483"/>
      <c r="Z110" s="484"/>
      <c r="AA110" s="501"/>
      <c r="AB110" s="501"/>
      <c r="AC110" s="501"/>
      <c r="AD110" s="502"/>
      <c r="AE110" s="926" t="s">
        <v>180</v>
      </c>
      <c r="AF110" s="927"/>
      <c r="AG110" s="500" t="s">
        <v>286</v>
      </c>
      <c r="AH110" s="483"/>
      <c r="AI110" s="484"/>
      <c r="AJ110" s="501"/>
      <c r="AK110" s="501"/>
      <c r="AL110" s="502"/>
      <c r="AM110" s="500" t="s">
        <v>286</v>
      </c>
      <c r="AN110" s="483"/>
      <c r="AO110" s="484"/>
      <c r="AP110" s="501"/>
      <c r="AQ110" s="501"/>
      <c r="AR110" s="501"/>
      <c r="AS110" s="501"/>
      <c r="AT110" s="926" t="s">
        <v>180</v>
      </c>
      <c r="AU110" s="927"/>
      <c r="AV110" s="500" t="s">
        <v>286</v>
      </c>
      <c r="AW110" s="483"/>
      <c r="AX110" s="483"/>
      <c r="AY110" s="501"/>
      <c r="AZ110" s="501"/>
      <c r="BA110" s="502"/>
      <c r="BB110" s="500" t="s">
        <v>286</v>
      </c>
      <c r="BC110" s="483"/>
      <c r="BD110" s="484"/>
      <c r="BE110" s="501"/>
      <c r="BF110" s="501"/>
      <c r="BG110" s="501"/>
      <c r="BH110" s="501"/>
      <c r="BI110" s="926" t="s">
        <v>180</v>
      </c>
      <c r="BJ110" s="927"/>
      <c r="BK110" s="500" t="s">
        <v>286</v>
      </c>
      <c r="BL110" s="483"/>
      <c r="BM110" s="484"/>
      <c r="BN110" s="501"/>
      <c r="BO110" s="501"/>
      <c r="BP110" s="501"/>
      <c r="BQ110" s="502"/>
      <c r="BR110" s="500" t="s">
        <v>286</v>
      </c>
      <c r="BS110" s="483"/>
      <c r="BT110" s="484"/>
      <c r="BU110" s="501"/>
      <c r="BV110" s="501"/>
      <c r="BW110" s="501"/>
      <c r="BX110" s="502"/>
      <c r="BY110" s="926" t="s">
        <v>180</v>
      </c>
      <c r="BZ110" s="927"/>
      <c r="CA110" s="500" t="s">
        <v>286</v>
      </c>
      <c r="CB110" s="483"/>
      <c r="CC110" s="484"/>
      <c r="CD110" s="501"/>
      <c r="CE110" s="501"/>
      <c r="CF110" s="501"/>
      <c r="CG110" s="502"/>
      <c r="CH110" s="500" t="s">
        <v>286</v>
      </c>
      <c r="CI110" s="483"/>
      <c r="CJ110" s="484"/>
      <c r="CK110" s="501"/>
      <c r="CL110" s="501"/>
      <c r="CM110" s="501"/>
      <c r="CN110" s="502"/>
      <c r="CO110" s="926" t="s">
        <v>180</v>
      </c>
      <c r="CP110" s="927"/>
      <c r="CQ110" s="500" t="s">
        <v>286</v>
      </c>
      <c r="CR110" s="483"/>
      <c r="CS110" s="484"/>
      <c r="CT110" s="501"/>
      <c r="CU110" s="501"/>
      <c r="CV110" s="501"/>
      <c r="CW110" s="502"/>
      <c r="CX110" s="500" t="s">
        <v>286</v>
      </c>
      <c r="CY110" s="483"/>
      <c r="CZ110" s="484"/>
      <c r="DA110" s="501"/>
      <c r="DB110" s="501"/>
      <c r="DC110" s="501"/>
      <c r="DD110" s="502"/>
      <c r="DE110" s="926" t="s">
        <v>180</v>
      </c>
      <c r="DF110" s="927"/>
      <c r="DG110" s="500" t="s">
        <v>286</v>
      </c>
      <c r="DH110" s="483"/>
      <c r="DI110" s="484"/>
      <c r="DJ110" s="501"/>
      <c r="DK110" s="501"/>
      <c r="DL110" s="502"/>
      <c r="DM110" s="500" t="s">
        <v>286</v>
      </c>
      <c r="DN110" s="483"/>
      <c r="DO110" s="484"/>
      <c r="DP110" s="501"/>
      <c r="DQ110" s="501"/>
      <c r="DR110" s="501"/>
      <c r="DS110" s="502"/>
      <c r="DT110" s="926" t="s">
        <v>180</v>
      </c>
      <c r="DU110" s="927"/>
      <c r="DV110" s="500" t="s">
        <v>286</v>
      </c>
      <c r="DW110" s="483"/>
      <c r="DX110" s="484"/>
      <c r="DY110" s="501"/>
      <c r="DZ110" s="501"/>
      <c r="EA110" s="501"/>
      <c r="EB110" s="502"/>
      <c r="EC110" s="463"/>
      <c r="ED110" s="432"/>
    </row>
    <row r="111" spans="1:134" ht="12" customHeight="1" x14ac:dyDescent="0.25">
      <c r="A111" s="924" t="s">
        <v>181</v>
      </c>
      <c r="B111" s="925"/>
      <c r="C111" s="500" t="s">
        <v>287</v>
      </c>
      <c r="D111" s="483"/>
      <c r="E111" s="484"/>
      <c r="F111" s="501"/>
      <c r="G111" s="501"/>
      <c r="H111" s="502"/>
      <c r="I111" s="500" t="s">
        <v>287</v>
      </c>
      <c r="J111" s="483"/>
      <c r="K111" s="484"/>
      <c r="L111" s="501"/>
      <c r="M111" s="501"/>
      <c r="N111" s="502"/>
      <c r="O111" s="926" t="s">
        <v>181</v>
      </c>
      <c r="P111" s="927"/>
      <c r="Q111" s="500" t="s">
        <v>287</v>
      </c>
      <c r="R111" s="483"/>
      <c r="S111" s="484"/>
      <c r="T111" s="501"/>
      <c r="U111" s="501"/>
      <c r="V111" s="501"/>
      <c r="W111" s="502"/>
      <c r="X111" s="500" t="s">
        <v>287</v>
      </c>
      <c r="Y111" s="483"/>
      <c r="Z111" s="484"/>
      <c r="AA111" s="501"/>
      <c r="AB111" s="501"/>
      <c r="AC111" s="501"/>
      <c r="AD111" s="502"/>
      <c r="AE111" s="926" t="s">
        <v>181</v>
      </c>
      <c r="AF111" s="927"/>
      <c r="AG111" s="500" t="s">
        <v>287</v>
      </c>
      <c r="AH111" s="483"/>
      <c r="AI111" s="484"/>
      <c r="AJ111" s="501"/>
      <c r="AK111" s="501"/>
      <c r="AL111" s="502"/>
      <c r="AM111" s="500" t="s">
        <v>287</v>
      </c>
      <c r="AN111" s="483"/>
      <c r="AO111" s="484"/>
      <c r="AP111" s="501"/>
      <c r="AQ111" s="501"/>
      <c r="AR111" s="501"/>
      <c r="AS111" s="501"/>
      <c r="AT111" s="926" t="s">
        <v>181</v>
      </c>
      <c r="AU111" s="927"/>
      <c r="AV111" s="500" t="s">
        <v>287</v>
      </c>
      <c r="AW111" s="483"/>
      <c r="AX111" s="483"/>
      <c r="AY111" s="501"/>
      <c r="AZ111" s="501"/>
      <c r="BA111" s="502"/>
      <c r="BB111" s="500" t="s">
        <v>287</v>
      </c>
      <c r="BC111" s="483"/>
      <c r="BD111" s="484"/>
      <c r="BE111" s="501"/>
      <c r="BF111" s="501"/>
      <c r="BG111" s="501"/>
      <c r="BH111" s="501"/>
      <c r="BI111" s="926" t="s">
        <v>181</v>
      </c>
      <c r="BJ111" s="927"/>
      <c r="BK111" s="500" t="s">
        <v>287</v>
      </c>
      <c r="BL111" s="483"/>
      <c r="BM111" s="484"/>
      <c r="BN111" s="501"/>
      <c r="BO111" s="501"/>
      <c r="BP111" s="501"/>
      <c r="BQ111" s="502"/>
      <c r="BR111" s="500" t="s">
        <v>287</v>
      </c>
      <c r="BS111" s="483"/>
      <c r="BT111" s="484"/>
      <c r="BU111" s="501"/>
      <c r="BV111" s="501"/>
      <c r="BW111" s="501"/>
      <c r="BX111" s="502"/>
      <c r="BY111" s="926" t="s">
        <v>181</v>
      </c>
      <c r="BZ111" s="927"/>
      <c r="CA111" s="500" t="s">
        <v>287</v>
      </c>
      <c r="CB111" s="483"/>
      <c r="CC111" s="484"/>
      <c r="CD111" s="501"/>
      <c r="CE111" s="501"/>
      <c r="CF111" s="501"/>
      <c r="CG111" s="502"/>
      <c r="CH111" s="500" t="s">
        <v>287</v>
      </c>
      <c r="CI111" s="483"/>
      <c r="CJ111" s="484"/>
      <c r="CK111" s="501"/>
      <c r="CL111" s="501"/>
      <c r="CM111" s="501"/>
      <c r="CN111" s="502"/>
      <c r="CO111" s="926" t="s">
        <v>181</v>
      </c>
      <c r="CP111" s="927"/>
      <c r="CQ111" s="500" t="s">
        <v>287</v>
      </c>
      <c r="CR111" s="483"/>
      <c r="CS111" s="484"/>
      <c r="CT111" s="501"/>
      <c r="CU111" s="501"/>
      <c r="CV111" s="501"/>
      <c r="CW111" s="502"/>
      <c r="CX111" s="500" t="s">
        <v>287</v>
      </c>
      <c r="CY111" s="483"/>
      <c r="CZ111" s="484"/>
      <c r="DA111" s="501"/>
      <c r="DB111" s="501"/>
      <c r="DC111" s="501"/>
      <c r="DD111" s="502"/>
      <c r="DE111" s="926" t="s">
        <v>181</v>
      </c>
      <c r="DF111" s="927"/>
      <c r="DG111" s="500" t="s">
        <v>287</v>
      </c>
      <c r="DH111" s="483"/>
      <c r="DI111" s="484"/>
      <c r="DJ111" s="501"/>
      <c r="DK111" s="501"/>
      <c r="DL111" s="502"/>
      <c r="DM111" s="500" t="s">
        <v>287</v>
      </c>
      <c r="DN111" s="483"/>
      <c r="DO111" s="484"/>
      <c r="DP111" s="501"/>
      <c r="DQ111" s="501"/>
      <c r="DR111" s="501"/>
      <c r="DS111" s="502"/>
      <c r="DT111" s="926" t="s">
        <v>181</v>
      </c>
      <c r="DU111" s="927"/>
      <c r="DV111" s="500" t="s">
        <v>287</v>
      </c>
      <c r="DW111" s="483"/>
      <c r="DX111" s="484"/>
      <c r="DY111" s="501"/>
      <c r="DZ111" s="501"/>
      <c r="EA111" s="501"/>
      <c r="EB111" s="502"/>
      <c r="EC111" s="463"/>
      <c r="ED111" s="432"/>
    </row>
    <row r="112" spans="1:134" ht="12" customHeight="1" x14ac:dyDescent="0.25">
      <c r="A112" s="924" t="s">
        <v>182</v>
      </c>
      <c r="B112" s="925"/>
      <c r="C112" s="500" t="s">
        <v>288</v>
      </c>
      <c r="D112" s="483"/>
      <c r="E112" s="484"/>
      <c r="F112" s="501"/>
      <c r="G112" s="501"/>
      <c r="H112" s="502"/>
      <c r="I112" s="500" t="s">
        <v>288</v>
      </c>
      <c r="J112" s="483"/>
      <c r="K112" s="484"/>
      <c r="L112" s="501"/>
      <c r="M112" s="501"/>
      <c r="N112" s="502"/>
      <c r="O112" s="926" t="s">
        <v>182</v>
      </c>
      <c r="P112" s="927"/>
      <c r="Q112" s="500" t="s">
        <v>288</v>
      </c>
      <c r="R112" s="483"/>
      <c r="S112" s="484"/>
      <c r="T112" s="501"/>
      <c r="U112" s="501"/>
      <c r="V112" s="501"/>
      <c r="W112" s="502"/>
      <c r="X112" s="500" t="s">
        <v>288</v>
      </c>
      <c r="Y112" s="483"/>
      <c r="Z112" s="484"/>
      <c r="AA112" s="501"/>
      <c r="AB112" s="501"/>
      <c r="AC112" s="501"/>
      <c r="AD112" s="502"/>
      <c r="AE112" s="926" t="s">
        <v>182</v>
      </c>
      <c r="AF112" s="927"/>
      <c r="AG112" s="500" t="s">
        <v>288</v>
      </c>
      <c r="AH112" s="483"/>
      <c r="AI112" s="484"/>
      <c r="AJ112" s="501"/>
      <c r="AK112" s="501"/>
      <c r="AL112" s="502"/>
      <c r="AM112" s="500" t="s">
        <v>288</v>
      </c>
      <c r="AN112" s="483"/>
      <c r="AO112" s="484"/>
      <c r="AP112" s="501"/>
      <c r="AQ112" s="501"/>
      <c r="AR112" s="501"/>
      <c r="AS112" s="501"/>
      <c r="AT112" s="926" t="s">
        <v>182</v>
      </c>
      <c r="AU112" s="927"/>
      <c r="AV112" s="500" t="s">
        <v>288</v>
      </c>
      <c r="AW112" s="483"/>
      <c r="AX112" s="483"/>
      <c r="AY112" s="501"/>
      <c r="AZ112" s="501"/>
      <c r="BA112" s="502"/>
      <c r="BB112" s="500" t="s">
        <v>288</v>
      </c>
      <c r="BC112" s="483"/>
      <c r="BD112" s="484"/>
      <c r="BE112" s="501"/>
      <c r="BF112" s="501"/>
      <c r="BG112" s="501"/>
      <c r="BH112" s="501"/>
      <c r="BI112" s="926" t="s">
        <v>182</v>
      </c>
      <c r="BJ112" s="927"/>
      <c r="BK112" s="500" t="s">
        <v>288</v>
      </c>
      <c r="BL112" s="483"/>
      <c r="BM112" s="484"/>
      <c r="BN112" s="501"/>
      <c r="BO112" s="501"/>
      <c r="BP112" s="501"/>
      <c r="BQ112" s="502"/>
      <c r="BR112" s="500" t="s">
        <v>288</v>
      </c>
      <c r="BS112" s="483"/>
      <c r="BT112" s="484"/>
      <c r="BU112" s="501"/>
      <c r="BV112" s="501"/>
      <c r="BW112" s="501"/>
      <c r="BX112" s="502"/>
      <c r="BY112" s="926" t="s">
        <v>182</v>
      </c>
      <c r="BZ112" s="927"/>
      <c r="CA112" s="500" t="s">
        <v>288</v>
      </c>
      <c r="CB112" s="483"/>
      <c r="CC112" s="484"/>
      <c r="CD112" s="501"/>
      <c r="CE112" s="501"/>
      <c r="CF112" s="501"/>
      <c r="CG112" s="502"/>
      <c r="CH112" s="500" t="s">
        <v>288</v>
      </c>
      <c r="CI112" s="483"/>
      <c r="CJ112" s="484"/>
      <c r="CK112" s="501"/>
      <c r="CL112" s="501"/>
      <c r="CM112" s="501"/>
      <c r="CN112" s="502"/>
      <c r="CO112" s="926" t="s">
        <v>182</v>
      </c>
      <c r="CP112" s="927"/>
      <c r="CQ112" s="500" t="s">
        <v>288</v>
      </c>
      <c r="CR112" s="483"/>
      <c r="CS112" s="484"/>
      <c r="CT112" s="501"/>
      <c r="CU112" s="501"/>
      <c r="CV112" s="501"/>
      <c r="CW112" s="502"/>
      <c r="CX112" s="500" t="s">
        <v>288</v>
      </c>
      <c r="CY112" s="483"/>
      <c r="CZ112" s="484"/>
      <c r="DA112" s="501"/>
      <c r="DB112" s="501"/>
      <c r="DC112" s="501"/>
      <c r="DD112" s="502"/>
      <c r="DE112" s="926" t="s">
        <v>182</v>
      </c>
      <c r="DF112" s="927"/>
      <c r="DG112" s="500" t="s">
        <v>288</v>
      </c>
      <c r="DH112" s="483"/>
      <c r="DI112" s="484"/>
      <c r="DJ112" s="501"/>
      <c r="DK112" s="501"/>
      <c r="DL112" s="502"/>
      <c r="DM112" s="500" t="s">
        <v>288</v>
      </c>
      <c r="DN112" s="483"/>
      <c r="DO112" s="484"/>
      <c r="DP112" s="501"/>
      <c r="DQ112" s="501"/>
      <c r="DR112" s="501"/>
      <c r="DS112" s="502"/>
      <c r="DT112" s="926" t="s">
        <v>182</v>
      </c>
      <c r="DU112" s="927"/>
      <c r="DV112" s="500" t="s">
        <v>288</v>
      </c>
      <c r="DW112" s="483"/>
      <c r="DX112" s="484"/>
      <c r="DY112" s="501"/>
      <c r="DZ112" s="501"/>
      <c r="EA112" s="501"/>
      <c r="EB112" s="502"/>
      <c r="EC112" s="463"/>
      <c r="ED112" s="432"/>
    </row>
    <row r="113" spans="1:134" ht="12" customHeight="1" x14ac:dyDescent="0.25">
      <c r="A113" s="924" t="s">
        <v>183</v>
      </c>
      <c r="B113" s="925"/>
      <c r="C113" s="500" t="s">
        <v>289</v>
      </c>
      <c r="D113" s="483"/>
      <c r="E113" s="484"/>
      <c r="F113" s="501"/>
      <c r="G113" s="501"/>
      <c r="H113" s="502"/>
      <c r="I113" s="500" t="s">
        <v>289</v>
      </c>
      <c r="J113" s="483"/>
      <c r="K113" s="484"/>
      <c r="L113" s="501"/>
      <c r="M113" s="501"/>
      <c r="N113" s="502"/>
      <c r="O113" s="926" t="s">
        <v>183</v>
      </c>
      <c r="P113" s="927"/>
      <c r="Q113" s="500" t="s">
        <v>289</v>
      </c>
      <c r="R113" s="483"/>
      <c r="S113" s="484"/>
      <c r="T113" s="501"/>
      <c r="U113" s="501"/>
      <c r="V113" s="501"/>
      <c r="W113" s="502"/>
      <c r="X113" s="500" t="s">
        <v>289</v>
      </c>
      <c r="Y113" s="483"/>
      <c r="Z113" s="484"/>
      <c r="AA113" s="501"/>
      <c r="AB113" s="501"/>
      <c r="AC113" s="501"/>
      <c r="AD113" s="502"/>
      <c r="AE113" s="926" t="s">
        <v>183</v>
      </c>
      <c r="AF113" s="927"/>
      <c r="AG113" s="500" t="s">
        <v>289</v>
      </c>
      <c r="AH113" s="483"/>
      <c r="AI113" s="484"/>
      <c r="AJ113" s="501"/>
      <c r="AK113" s="501"/>
      <c r="AL113" s="502"/>
      <c r="AM113" s="500" t="s">
        <v>289</v>
      </c>
      <c r="AN113" s="483"/>
      <c r="AO113" s="484"/>
      <c r="AP113" s="501"/>
      <c r="AQ113" s="501"/>
      <c r="AR113" s="501"/>
      <c r="AS113" s="501"/>
      <c r="AT113" s="926" t="s">
        <v>183</v>
      </c>
      <c r="AU113" s="927"/>
      <c r="AV113" s="500" t="s">
        <v>289</v>
      </c>
      <c r="AW113" s="483"/>
      <c r="AX113" s="483"/>
      <c r="AY113" s="501"/>
      <c r="AZ113" s="501"/>
      <c r="BA113" s="502"/>
      <c r="BB113" s="500" t="s">
        <v>289</v>
      </c>
      <c r="BC113" s="483"/>
      <c r="BD113" s="484"/>
      <c r="BE113" s="501"/>
      <c r="BF113" s="501"/>
      <c r="BG113" s="501"/>
      <c r="BH113" s="501"/>
      <c r="BI113" s="926" t="s">
        <v>183</v>
      </c>
      <c r="BJ113" s="927"/>
      <c r="BK113" s="500" t="s">
        <v>289</v>
      </c>
      <c r="BL113" s="483"/>
      <c r="BM113" s="484"/>
      <c r="BN113" s="501"/>
      <c r="BO113" s="501"/>
      <c r="BP113" s="501"/>
      <c r="BQ113" s="502"/>
      <c r="BR113" s="500" t="s">
        <v>289</v>
      </c>
      <c r="BS113" s="483"/>
      <c r="BT113" s="484"/>
      <c r="BU113" s="501"/>
      <c r="BV113" s="501"/>
      <c r="BW113" s="501"/>
      <c r="BX113" s="502"/>
      <c r="BY113" s="926" t="s">
        <v>183</v>
      </c>
      <c r="BZ113" s="927"/>
      <c r="CA113" s="500" t="s">
        <v>289</v>
      </c>
      <c r="CB113" s="483"/>
      <c r="CC113" s="484"/>
      <c r="CD113" s="501"/>
      <c r="CE113" s="501"/>
      <c r="CF113" s="501"/>
      <c r="CG113" s="502"/>
      <c r="CH113" s="500" t="s">
        <v>289</v>
      </c>
      <c r="CI113" s="483"/>
      <c r="CJ113" s="484"/>
      <c r="CK113" s="501"/>
      <c r="CL113" s="501"/>
      <c r="CM113" s="501"/>
      <c r="CN113" s="502"/>
      <c r="CO113" s="926" t="s">
        <v>183</v>
      </c>
      <c r="CP113" s="927"/>
      <c r="CQ113" s="500" t="s">
        <v>289</v>
      </c>
      <c r="CR113" s="483"/>
      <c r="CS113" s="484"/>
      <c r="CT113" s="501"/>
      <c r="CU113" s="501"/>
      <c r="CV113" s="501"/>
      <c r="CW113" s="502"/>
      <c r="CX113" s="500" t="s">
        <v>289</v>
      </c>
      <c r="CY113" s="483"/>
      <c r="CZ113" s="484"/>
      <c r="DA113" s="501"/>
      <c r="DB113" s="501"/>
      <c r="DC113" s="501"/>
      <c r="DD113" s="502"/>
      <c r="DE113" s="926" t="s">
        <v>183</v>
      </c>
      <c r="DF113" s="927"/>
      <c r="DG113" s="500" t="s">
        <v>289</v>
      </c>
      <c r="DH113" s="483"/>
      <c r="DI113" s="484"/>
      <c r="DJ113" s="501"/>
      <c r="DK113" s="501"/>
      <c r="DL113" s="502"/>
      <c r="DM113" s="500" t="s">
        <v>289</v>
      </c>
      <c r="DN113" s="483"/>
      <c r="DO113" s="484"/>
      <c r="DP113" s="501"/>
      <c r="DQ113" s="501"/>
      <c r="DR113" s="501"/>
      <c r="DS113" s="502"/>
      <c r="DT113" s="926" t="s">
        <v>183</v>
      </c>
      <c r="DU113" s="927"/>
      <c r="DV113" s="500" t="s">
        <v>289</v>
      </c>
      <c r="DW113" s="483"/>
      <c r="DX113" s="484"/>
      <c r="DY113" s="501"/>
      <c r="DZ113" s="501"/>
      <c r="EA113" s="501"/>
      <c r="EB113" s="502"/>
      <c r="EC113" s="463"/>
      <c r="ED113" s="432"/>
    </row>
    <row r="114" spans="1:134" ht="12" customHeight="1" x14ac:dyDescent="0.25">
      <c r="A114" s="924" t="s">
        <v>184</v>
      </c>
      <c r="B114" s="925"/>
      <c r="C114" s="29" t="s">
        <v>30</v>
      </c>
      <c r="D114" s="424"/>
      <c r="E114" s="52"/>
      <c r="F114" s="6"/>
      <c r="G114" s="6"/>
      <c r="H114" s="502"/>
      <c r="I114" s="29" t="s">
        <v>30</v>
      </c>
      <c r="J114" s="424"/>
      <c r="K114" s="52"/>
      <c r="L114" s="6"/>
      <c r="M114" s="52"/>
      <c r="N114" s="502"/>
      <c r="O114" s="926" t="s">
        <v>184</v>
      </c>
      <c r="P114" s="927"/>
      <c r="Q114" s="29" t="s">
        <v>30</v>
      </c>
      <c r="R114" s="424"/>
      <c r="S114" s="52"/>
      <c r="T114" s="6"/>
      <c r="U114" s="6"/>
      <c r="V114" s="52"/>
      <c r="W114" s="502"/>
      <c r="X114" s="29" t="s">
        <v>30</v>
      </c>
      <c r="Y114" s="424"/>
      <c r="Z114" s="52"/>
      <c r="AA114" s="6"/>
      <c r="AB114" s="6"/>
      <c r="AC114" s="52"/>
      <c r="AD114" s="502"/>
      <c r="AE114" s="926" t="s">
        <v>184</v>
      </c>
      <c r="AF114" s="927"/>
      <c r="AG114" s="500" t="s">
        <v>290</v>
      </c>
      <c r="AH114" s="483"/>
      <c r="AI114" s="484"/>
      <c r="AJ114" s="501"/>
      <c r="AK114" s="501"/>
      <c r="AL114" s="502"/>
      <c r="AM114" s="29" t="s">
        <v>30</v>
      </c>
      <c r="AN114" s="424"/>
      <c r="AO114" s="52"/>
      <c r="AP114" s="6"/>
      <c r="AQ114" s="6"/>
      <c r="AR114" s="52"/>
      <c r="AS114" s="501"/>
      <c r="AT114" s="926" t="s">
        <v>184</v>
      </c>
      <c r="AU114" s="927"/>
      <c r="AV114" s="29" t="s">
        <v>30</v>
      </c>
      <c r="AW114" s="424"/>
      <c r="AX114" s="52"/>
      <c r="AY114" s="6"/>
      <c r="AZ114" s="6"/>
      <c r="BA114" s="502"/>
      <c r="BB114" s="29" t="s">
        <v>30</v>
      </c>
      <c r="BC114" s="424"/>
      <c r="BD114" s="52"/>
      <c r="BE114" s="6"/>
      <c r="BF114" s="6"/>
      <c r="BG114" s="52"/>
      <c r="BH114" s="501"/>
      <c r="BI114" s="926" t="s">
        <v>184</v>
      </c>
      <c r="BJ114" s="927"/>
      <c r="BK114" s="29" t="s">
        <v>30</v>
      </c>
      <c r="BL114" s="424"/>
      <c r="BM114" s="52"/>
      <c r="BN114" s="6"/>
      <c r="BO114" s="6"/>
      <c r="BP114" s="52"/>
      <c r="BQ114" s="502"/>
      <c r="BR114" s="29" t="s">
        <v>30</v>
      </c>
      <c r="BS114" s="424"/>
      <c r="BT114" s="52"/>
      <c r="BU114" s="6"/>
      <c r="BV114" s="6"/>
      <c r="BW114" s="52"/>
      <c r="BX114" s="502"/>
      <c r="BY114" s="926" t="s">
        <v>184</v>
      </c>
      <c r="BZ114" s="927"/>
      <c r="CA114" s="29" t="s">
        <v>30</v>
      </c>
      <c r="CB114" s="424"/>
      <c r="CC114" s="52"/>
      <c r="CD114" s="6"/>
      <c r="CE114" s="6"/>
      <c r="CF114" s="52"/>
      <c r="CG114" s="502"/>
      <c r="CH114" s="29" t="s">
        <v>30</v>
      </c>
      <c r="CI114" s="424"/>
      <c r="CJ114" s="52"/>
      <c r="CK114" s="6"/>
      <c r="CL114" s="6"/>
      <c r="CM114" s="52"/>
      <c r="CN114" s="502"/>
      <c r="CO114" s="926" t="s">
        <v>184</v>
      </c>
      <c r="CP114" s="927"/>
      <c r="CQ114" s="29" t="s">
        <v>30</v>
      </c>
      <c r="CR114" s="424"/>
      <c r="CS114" s="52"/>
      <c r="CT114" s="6"/>
      <c r="CU114" s="6"/>
      <c r="CV114" s="52"/>
      <c r="CW114" s="502"/>
      <c r="CX114" s="29" t="s">
        <v>30</v>
      </c>
      <c r="CY114" s="424"/>
      <c r="CZ114" s="52"/>
      <c r="DA114" s="6"/>
      <c r="DB114" s="6"/>
      <c r="DC114" s="52"/>
      <c r="DD114" s="502"/>
      <c r="DE114" s="926" t="s">
        <v>184</v>
      </c>
      <c r="DF114" s="927"/>
      <c r="DG114" s="29" t="s">
        <v>30</v>
      </c>
      <c r="DH114" s="424"/>
      <c r="DI114" s="52"/>
      <c r="DJ114" s="6"/>
      <c r="DK114" s="6"/>
      <c r="DL114" s="502"/>
      <c r="DM114" s="29" t="s">
        <v>30</v>
      </c>
      <c r="DN114" s="424"/>
      <c r="DO114" s="52"/>
      <c r="DP114" s="6"/>
      <c r="DQ114" s="6"/>
      <c r="DR114" s="52"/>
      <c r="DS114" s="502"/>
      <c r="DT114" s="926" t="s">
        <v>184</v>
      </c>
      <c r="DU114" s="927"/>
      <c r="DV114" s="29" t="s">
        <v>30</v>
      </c>
      <c r="DW114" s="424"/>
      <c r="DX114" s="52"/>
      <c r="DY114" s="6"/>
      <c r="DZ114" s="6"/>
      <c r="EA114" s="52"/>
      <c r="EB114" s="502"/>
      <c r="EC114" s="463"/>
      <c r="ED114" s="432"/>
    </row>
    <row r="115" spans="1:134" ht="12" customHeight="1" x14ac:dyDescent="0.25">
      <c r="A115" s="924" t="s">
        <v>185</v>
      </c>
      <c r="B115" s="925"/>
      <c r="C115" s="29" t="s">
        <v>30</v>
      </c>
      <c r="D115" s="424"/>
      <c r="E115" s="52"/>
      <c r="F115" s="6"/>
      <c r="G115" s="6"/>
      <c r="H115" s="502"/>
      <c r="I115" s="29" t="s">
        <v>30</v>
      </c>
      <c r="J115" s="424"/>
      <c r="K115" s="52"/>
      <c r="L115" s="6"/>
      <c r="M115" s="52"/>
      <c r="N115" s="502"/>
      <c r="O115" s="926" t="s">
        <v>185</v>
      </c>
      <c r="P115" s="927"/>
      <c r="Q115" s="29" t="s">
        <v>30</v>
      </c>
      <c r="R115" s="424"/>
      <c r="S115" s="52"/>
      <c r="T115" s="6"/>
      <c r="U115" s="6"/>
      <c r="V115" s="52"/>
      <c r="W115" s="502"/>
      <c r="X115" s="29" t="s">
        <v>30</v>
      </c>
      <c r="Y115" s="424"/>
      <c r="Z115" s="52"/>
      <c r="AA115" s="6"/>
      <c r="AB115" s="6"/>
      <c r="AC115" s="52"/>
      <c r="AD115" s="502"/>
      <c r="AE115" s="926" t="s">
        <v>185</v>
      </c>
      <c r="AF115" s="927"/>
      <c r="AG115" s="500" t="s">
        <v>291</v>
      </c>
      <c r="AH115" s="483"/>
      <c r="AI115" s="484"/>
      <c r="AJ115" s="501"/>
      <c r="AK115" s="501"/>
      <c r="AL115" s="502"/>
      <c r="AM115" s="29" t="s">
        <v>30</v>
      </c>
      <c r="AN115" s="424"/>
      <c r="AO115" s="52"/>
      <c r="AP115" s="6"/>
      <c r="AQ115" s="6"/>
      <c r="AR115" s="52"/>
      <c r="AS115" s="501"/>
      <c r="AT115" s="926" t="s">
        <v>185</v>
      </c>
      <c r="AU115" s="927"/>
      <c r="AV115" s="29" t="s">
        <v>30</v>
      </c>
      <c r="AW115" s="424"/>
      <c r="AX115" s="52"/>
      <c r="AY115" s="6"/>
      <c r="AZ115" s="6"/>
      <c r="BA115" s="502"/>
      <c r="BB115" s="29" t="s">
        <v>30</v>
      </c>
      <c r="BC115" s="424"/>
      <c r="BD115" s="52"/>
      <c r="BE115" s="6"/>
      <c r="BF115" s="6"/>
      <c r="BG115" s="52"/>
      <c r="BH115" s="501"/>
      <c r="BI115" s="926" t="s">
        <v>185</v>
      </c>
      <c r="BJ115" s="927"/>
      <c r="BK115" s="29" t="s">
        <v>30</v>
      </c>
      <c r="BL115" s="424"/>
      <c r="BM115" s="52"/>
      <c r="BN115" s="6"/>
      <c r="BO115" s="6"/>
      <c r="BP115" s="52"/>
      <c r="BQ115" s="502"/>
      <c r="BR115" s="29" t="s">
        <v>30</v>
      </c>
      <c r="BS115" s="424"/>
      <c r="BT115" s="52"/>
      <c r="BU115" s="6"/>
      <c r="BV115" s="6"/>
      <c r="BW115" s="52"/>
      <c r="BX115" s="502"/>
      <c r="BY115" s="926" t="s">
        <v>185</v>
      </c>
      <c r="BZ115" s="927"/>
      <c r="CA115" s="29" t="s">
        <v>30</v>
      </c>
      <c r="CB115" s="424"/>
      <c r="CC115" s="52"/>
      <c r="CD115" s="6"/>
      <c r="CE115" s="6"/>
      <c r="CF115" s="52"/>
      <c r="CG115" s="502"/>
      <c r="CH115" s="29" t="s">
        <v>30</v>
      </c>
      <c r="CI115" s="424"/>
      <c r="CJ115" s="52"/>
      <c r="CK115" s="6"/>
      <c r="CL115" s="6"/>
      <c r="CM115" s="52"/>
      <c r="CN115" s="502"/>
      <c r="CO115" s="926" t="s">
        <v>185</v>
      </c>
      <c r="CP115" s="927"/>
      <c r="CQ115" s="29" t="s">
        <v>30</v>
      </c>
      <c r="CR115" s="424"/>
      <c r="CS115" s="52"/>
      <c r="CT115" s="6"/>
      <c r="CU115" s="6"/>
      <c r="CV115" s="52"/>
      <c r="CW115" s="502"/>
      <c r="CX115" s="29" t="s">
        <v>30</v>
      </c>
      <c r="CY115" s="424"/>
      <c r="CZ115" s="52"/>
      <c r="DA115" s="6"/>
      <c r="DB115" s="6"/>
      <c r="DC115" s="52"/>
      <c r="DD115" s="502"/>
      <c r="DE115" s="926" t="s">
        <v>185</v>
      </c>
      <c r="DF115" s="927"/>
      <c r="DG115" s="29" t="s">
        <v>30</v>
      </c>
      <c r="DH115" s="424"/>
      <c r="DI115" s="52"/>
      <c r="DJ115" s="6"/>
      <c r="DK115" s="6"/>
      <c r="DL115" s="502"/>
      <c r="DM115" s="29" t="s">
        <v>30</v>
      </c>
      <c r="DN115" s="424"/>
      <c r="DO115" s="52"/>
      <c r="DP115" s="6"/>
      <c r="DQ115" s="6"/>
      <c r="DR115" s="52"/>
      <c r="DS115" s="502"/>
      <c r="DT115" s="926" t="s">
        <v>185</v>
      </c>
      <c r="DU115" s="927"/>
      <c r="DV115" s="29" t="s">
        <v>30</v>
      </c>
      <c r="DW115" s="424"/>
      <c r="DX115" s="52"/>
      <c r="DY115" s="6"/>
      <c r="DZ115" s="6"/>
      <c r="EA115" s="52"/>
      <c r="EB115" s="502"/>
      <c r="EC115" s="463"/>
      <c r="ED115" s="432"/>
    </row>
    <row r="116" spans="1:134" ht="12" customHeight="1" x14ac:dyDescent="0.25">
      <c r="A116" s="924" t="s">
        <v>186</v>
      </c>
      <c r="B116" s="925"/>
      <c r="C116" s="29" t="s">
        <v>30</v>
      </c>
      <c r="D116" s="424"/>
      <c r="E116" s="52"/>
      <c r="F116" s="6"/>
      <c r="G116" s="6"/>
      <c r="H116" s="502"/>
      <c r="I116" s="29" t="s">
        <v>30</v>
      </c>
      <c r="J116" s="424"/>
      <c r="K116" s="52"/>
      <c r="L116" s="6"/>
      <c r="M116" s="52"/>
      <c r="N116" s="502"/>
      <c r="O116" s="926" t="s">
        <v>186</v>
      </c>
      <c r="P116" s="927"/>
      <c r="Q116" s="29" t="s">
        <v>30</v>
      </c>
      <c r="R116" s="424"/>
      <c r="S116" s="52"/>
      <c r="T116" s="6"/>
      <c r="U116" s="6"/>
      <c r="V116" s="52"/>
      <c r="W116" s="502"/>
      <c r="X116" s="29" t="s">
        <v>30</v>
      </c>
      <c r="Y116" s="424"/>
      <c r="Z116" s="52"/>
      <c r="AA116" s="6"/>
      <c r="AB116" s="6"/>
      <c r="AC116" s="52"/>
      <c r="AD116" s="502"/>
      <c r="AE116" s="926" t="s">
        <v>186</v>
      </c>
      <c r="AF116" s="927"/>
      <c r="AG116" s="500" t="s">
        <v>292</v>
      </c>
      <c r="AH116" s="483"/>
      <c r="AI116" s="484"/>
      <c r="AJ116" s="501"/>
      <c r="AK116" s="501"/>
      <c r="AL116" s="502"/>
      <c r="AM116" s="29" t="s">
        <v>30</v>
      </c>
      <c r="AN116" s="424"/>
      <c r="AO116" s="52"/>
      <c r="AP116" s="6"/>
      <c r="AQ116" s="6"/>
      <c r="AR116" s="52"/>
      <c r="AS116" s="501"/>
      <c r="AT116" s="926" t="s">
        <v>186</v>
      </c>
      <c r="AU116" s="927"/>
      <c r="AV116" s="29" t="s">
        <v>30</v>
      </c>
      <c r="AW116" s="424"/>
      <c r="AX116" s="52"/>
      <c r="AY116" s="6"/>
      <c r="AZ116" s="6"/>
      <c r="BA116" s="502"/>
      <c r="BB116" s="29" t="s">
        <v>30</v>
      </c>
      <c r="BC116" s="424"/>
      <c r="BD116" s="52"/>
      <c r="BE116" s="6"/>
      <c r="BF116" s="6"/>
      <c r="BG116" s="52"/>
      <c r="BH116" s="501"/>
      <c r="BI116" s="926" t="s">
        <v>186</v>
      </c>
      <c r="BJ116" s="927"/>
      <c r="BK116" s="29" t="s">
        <v>30</v>
      </c>
      <c r="BL116" s="424"/>
      <c r="BM116" s="52"/>
      <c r="BN116" s="6"/>
      <c r="BO116" s="6"/>
      <c r="BP116" s="52"/>
      <c r="BQ116" s="502"/>
      <c r="BR116" s="29" t="s">
        <v>30</v>
      </c>
      <c r="BS116" s="424"/>
      <c r="BT116" s="52"/>
      <c r="BU116" s="6"/>
      <c r="BV116" s="6"/>
      <c r="BW116" s="52"/>
      <c r="BX116" s="502"/>
      <c r="BY116" s="926" t="s">
        <v>186</v>
      </c>
      <c r="BZ116" s="927"/>
      <c r="CA116" s="29" t="s">
        <v>30</v>
      </c>
      <c r="CB116" s="424"/>
      <c r="CC116" s="52"/>
      <c r="CD116" s="6"/>
      <c r="CE116" s="6"/>
      <c r="CF116" s="52"/>
      <c r="CG116" s="502"/>
      <c r="CH116" s="29" t="s">
        <v>30</v>
      </c>
      <c r="CI116" s="424"/>
      <c r="CJ116" s="52"/>
      <c r="CK116" s="6"/>
      <c r="CL116" s="6"/>
      <c r="CM116" s="52"/>
      <c r="CN116" s="502"/>
      <c r="CO116" s="926" t="s">
        <v>186</v>
      </c>
      <c r="CP116" s="927"/>
      <c r="CQ116" s="500" t="s">
        <v>292</v>
      </c>
      <c r="CR116" s="483"/>
      <c r="CS116" s="484"/>
      <c r="CT116" s="501"/>
      <c r="CU116" s="501"/>
      <c r="CV116" s="501"/>
      <c r="CW116" s="502"/>
      <c r="CX116" s="29" t="s">
        <v>30</v>
      </c>
      <c r="CY116" s="424"/>
      <c r="CZ116" s="52"/>
      <c r="DA116" s="6"/>
      <c r="DB116" s="6"/>
      <c r="DC116" s="52"/>
      <c r="DD116" s="502"/>
      <c r="DE116" s="926" t="s">
        <v>186</v>
      </c>
      <c r="DF116" s="927"/>
      <c r="DG116" s="29" t="s">
        <v>30</v>
      </c>
      <c r="DH116" s="424"/>
      <c r="DI116" s="52"/>
      <c r="DJ116" s="6"/>
      <c r="DK116" s="6"/>
      <c r="DL116" s="502"/>
      <c r="DM116" s="29" t="s">
        <v>30</v>
      </c>
      <c r="DN116" s="424"/>
      <c r="DO116" s="52"/>
      <c r="DP116" s="6"/>
      <c r="DQ116" s="6"/>
      <c r="DR116" s="52"/>
      <c r="DS116" s="502"/>
      <c r="DT116" s="926" t="s">
        <v>186</v>
      </c>
      <c r="DU116" s="927"/>
      <c r="DV116" s="29" t="s">
        <v>30</v>
      </c>
      <c r="DW116" s="424"/>
      <c r="DX116" s="52"/>
      <c r="DY116" s="6"/>
      <c r="DZ116" s="6"/>
      <c r="EA116" s="52"/>
      <c r="EB116" s="502"/>
      <c r="EC116" s="463"/>
      <c r="ED116" s="432"/>
    </row>
    <row r="117" spans="1:134" ht="12" customHeight="1" x14ac:dyDescent="0.25">
      <c r="A117" s="924" t="s">
        <v>187</v>
      </c>
      <c r="B117" s="925"/>
      <c r="C117" s="500" t="s">
        <v>293</v>
      </c>
      <c r="D117" s="483"/>
      <c r="E117" s="484"/>
      <c r="F117" s="501"/>
      <c r="G117" s="501"/>
      <c r="H117" s="502"/>
      <c r="I117" s="500" t="s">
        <v>293</v>
      </c>
      <c r="J117" s="483"/>
      <c r="K117" s="484"/>
      <c r="L117" s="501"/>
      <c r="M117" s="501"/>
      <c r="N117" s="502"/>
      <c r="O117" s="926" t="s">
        <v>187</v>
      </c>
      <c r="P117" s="927"/>
      <c r="Q117" s="500" t="s">
        <v>293</v>
      </c>
      <c r="R117" s="483"/>
      <c r="S117" s="484"/>
      <c r="T117" s="501"/>
      <c r="U117" s="501"/>
      <c r="V117" s="501"/>
      <c r="W117" s="502"/>
      <c r="X117" s="500" t="s">
        <v>293</v>
      </c>
      <c r="Y117" s="483"/>
      <c r="Z117" s="484"/>
      <c r="AA117" s="501"/>
      <c r="AB117" s="501"/>
      <c r="AC117" s="501"/>
      <c r="AD117" s="502"/>
      <c r="AE117" s="926" t="s">
        <v>187</v>
      </c>
      <c r="AF117" s="927"/>
      <c r="AG117" s="500" t="s">
        <v>293</v>
      </c>
      <c r="AH117" s="483"/>
      <c r="AI117" s="484"/>
      <c r="AJ117" s="501"/>
      <c r="AK117" s="501"/>
      <c r="AL117" s="502"/>
      <c r="AM117" s="500" t="s">
        <v>293</v>
      </c>
      <c r="AN117" s="483"/>
      <c r="AO117" s="484"/>
      <c r="AP117" s="501"/>
      <c r="AQ117" s="501"/>
      <c r="AR117" s="501"/>
      <c r="AS117" s="501"/>
      <c r="AT117" s="926" t="s">
        <v>187</v>
      </c>
      <c r="AU117" s="927"/>
      <c r="AV117" s="500" t="s">
        <v>293</v>
      </c>
      <c r="AW117" s="483"/>
      <c r="AX117" s="483"/>
      <c r="AY117" s="501"/>
      <c r="AZ117" s="501"/>
      <c r="BA117" s="502"/>
      <c r="BB117" s="500" t="s">
        <v>293</v>
      </c>
      <c r="BC117" s="483"/>
      <c r="BD117" s="484"/>
      <c r="BE117" s="501"/>
      <c r="BF117" s="501"/>
      <c r="BG117" s="501"/>
      <c r="BH117" s="501"/>
      <c r="BI117" s="926" t="s">
        <v>187</v>
      </c>
      <c r="BJ117" s="927"/>
      <c r="BK117" s="29" t="s">
        <v>30</v>
      </c>
      <c r="BL117" s="424"/>
      <c r="BM117" s="52"/>
      <c r="BN117" s="6"/>
      <c r="BO117" s="6"/>
      <c r="BP117" s="52"/>
      <c r="BQ117" s="502"/>
      <c r="BR117" s="500" t="s">
        <v>293</v>
      </c>
      <c r="BS117" s="483"/>
      <c r="BT117" s="484"/>
      <c r="BU117" s="501"/>
      <c r="BV117" s="501"/>
      <c r="BW117" s="501"/>
      <c r="BX117" s="502"/>
      <c r="BY117" s="926" t="s">
        <v>187</v>
      </c>
      <c r="BZ117" s="927"/>
      <c r="CA117" s="500" t="s">
        <v>293</v>
      </c>
      <c r="CB117" s="483"/>
      <c r="CC117" s="484"/>
      <c r="CD117" s="501"/>
      <c r="CE117" s="501"/>
      <c r="CF117" s="501"/>
      <c r="CG117" s="502"/>
      <c r="CH117" s="500" t="s">
        <v>293</v>
      </c>
      <c r="CI117" s="483"/>
      <c r="CJ117" s="484"/>
      <c r="CK117" s="501"/>
      <c r="CL117" s="501"/>
      <c r="CM117" s="501"/>
      <c r="CN117" s="502"/>
      <c r="CO117" s="926" t="s">
        <v>187</v>
      </c>
      <c r="CP117" s="927"/>
      <c r="CQ117" s="500" t="s">
        <v>293</v>
      </c>
      <c r="CR117" s="483"/>
      <c r="CS117" s="484"/>
      <c r="CT117" s="501"/>
      <c r="CU117" s="501"/>
      <c r="CV117" s="501"/>
      <c r="CW117" s="502"/>
      <c r="CX117" s="500" t="s">
        <v>293</v>
      </c>
      <c r="CY117" s="483"/>
      <c r="CZ117" s="484"/>
      <c r="DA117" s="501"/>
      <c r="DB117" s="501"/>
      <c r="DC117" s="501"/>
      <c r="DD117" s="502"/>
      <c r="DE117" s="926" t="s">
        <v>187</v>
      </c>
      <c r="DF117" s="927"/>
      <c r="DG117" s="500" t="s">
        <v>293</v>
      </c>
      <c r="DH117" s="483"/>
      <c r="DI117" s="484"/>
      <c r="DJ117" s="501"/>
      <c r="DK117" s="501"/>
      <c r="DL117" s="502"/>
      <c r="DM117" s="500" t="s">
        <v>293</v>
      </c>
      <c r="DN117" s="483"/>
      <c r="DO117" s="484"/>
      <c r="DP117" s="501"/>
      <c r="DQ117" s="501"/>
      <c r="DR117" s="501"/>
      <c r="DS117" s="502"/>
      <c r="DT117" s="926" t="s">
        <v>187</v>
      </c>
      <c r="DU117" s="927"/>
      <c r="DV117" s="500" t="s">
        <v>293</v>
      </c>
      <c r="DW117" s="483"/>
      <c r="DX117" s="484"/>
      <c r="DY117" s="501"/>
      <c r="DZ117" s="501"/>
      <c r="EA117" s="501"/>
      <c r="EB117" s="502"/>
      <c r="EC117" s="463"/>
      <c r="ED117" s="432"/>
    </row>
    <row r="118" spans="1:134" ht="12" customHeight="1" x14ac:dyDescent="0.25">
      <c r="A118" s="924" t="s">
        <v>258</v>
      </c>
      <c r="B118" s="925"/>
      <c r="C118" s="29" t="s">
        <v>30</v>
      </c>
      <c r="D118" s="424"/>
      <c r="E118" s="52"/>
      <c r="F118" s="6"/>
      <c r="G118" s="6"/>
      <c r="H118" s="502"/>
      <c r="I118" s="29" t="s">
        <v>30</v>
      </c>
      <c r="J118" s="424"/>
      <c r="K118" s="52"/>
      <c r="L118" s="6"/>
      <c r="M118" s="52"/>
      <c r="N118" s="502"/>
      <c r="O118" s="926" t="s">
        <v>258</v>
      </c>
      <c r="P118" s="927"/>
      <c r="Q118" s="29" t="s">
        <v>30</v>
      </c>
      <c r="R118" s="424"/>
      <c r="S118" s="52"/>
      <c r="T118" s="6"/>
      <c r="U118" s="6"/>
      <c r="V118" s="52"/>
      <c r="W118" s="502"/>
      <c r="X118" s="500" t="s">
        <v>294</v>
      </c>
      <c r="Y118" s="483"/>
      <c r="Z118" s="484"/>
      <c r="AA118" s="501"/>
      <c r="AB118" s="501"/>
      <c r="AC118" s="501"/>
      <c r="AD118" s="502"/>
      <c r="AE118" s="926" t="s">
        <v>258</v>
      </c>
      <c r="AF118" s="927"/>
      <c r="AG118" s="29" t="s">
        <v>30</v>
      </c>
      <c r="AH118" s="424"/>
      <c r="AI118" s="52"/>
      <c r="AJ118" s="6"/>
      <c r="AK118" s="6"/>
      <c r="AL118" s="502"/>
      <c r="AM118" s="29" t="s">
        <v>30</v>
      </c>
      <c r="AN118" s="424"/>
      <c r="AO118" s="52"/>
      <c r="AP118" s="6"/>
      <c r="AQ118" s="6"/>
      <c r="AR118" s="52"/>
      <c r="AS118" s="501"/>
      <c r="AT118" s="926" t="s">
        <v>258</v>
      </c>
      <c r="AU118" s="927"/>
      <c r="AV118" s="29" t="s">
        <v>30</v>
      </c>
      <c r="AW118" s="424"/>
      <c r="AX118" s="52"/>
      <c r="AY118" s="6"/>
      <c r="AZ118" s="6"/>
      <c r="BA118" s="502"/>
      <c r="BB118" s="29" t="s">
        <v>30</v>
      </c>
      <c r="BC118" s="424"/>
      <c r="BD118" s="52"/>
      <c r="BE118" s="6"/>
      <c r="BF118" s="6"/>
      <c r="BG118" s="52"/>
      <c r="BH118" s="501"/>
      <c r="BI118" s="926" t="s">
        <v>258</v>
      </c>
      <c r="BJ118" s="927"/>
      <c r="BK118" s="29" t="s">
        <v>30</v>
      </c>
      <c r="BL118" s="424"/>
      <c r="BM118" s="52"/>
      <c r="BN118" s="6"/>
      <c r="BO118" s="6"/>
      <c r="BP118" s="52"/>
      <c r="BQ118" s="502"/>
      <c r="BR118" s="29" t="s">
        <v>30</v>
      </c>
      <c r="BS118" s="424"/>
      <c r="BT118" s="52"/>
      <c r="BU118" s="6"/>
      <c r="BV118" s="6"/>
      <c r="BW118" s="52"/>
      <c r="BX118" s="502"/>
      <c r="BY118" s="926" t="s">
        <v>258</v>
      </c>
      <c r="BZ118" s="927"/>
      <c r="CA118" s="29" t="s">
        <v>30</v>
      </c>
      <c r="CB118" s="424"/>
      <c r="CC118" s="52"/>
      <c r="CD118" s="6"/>
      <c r="CE118" s="6"/>
      <c r="CF118" s="52"/>
      <c r="CG118" s="502"/>
      <c r="CH118" s="29" t="s">
        <v>30</v>
      </c>
      <c r="CI118" s="424"/>
      <c r="CJ118" s="52"/>
      <c r="CK118" s="6"/>
      <c r="CL118" s="6"/>
      <c r="CM118" s="52"/>
      <c r="CN118" s="502"/>
      <c r="CO118" s="926" t="s">
        <v>258</v>
      </c>
      <c r="CP118" s="927"/>
      <c r="CQ118" s="29" t="s">
        <v>30</v>
      </c>
      <c r="CR118" s="424"/>
      <c r="CS118" s="52"/>
      <c r="CT118" s="6"/>
      <c r="CU118" s="6"/>
      <c r="CV118" s="52"/>
      <c r="CW118" s="502"/>
      <c r="CX118" s="29" t="s">
        <v>30</v>
      </c>
      <c r="CY118" s="424"/>
      <c r="CZ118" s="52"/>
      <c r="DA118" s="6"/>
      <c r="DB118" s="6"/>
      <c r="DC118" s="52"/>
      <c r="DD118" s="502"/>
      <c r="DE118" s="926" t="s">
        <v>258</v>
      </c>
      <c r="DF118" s="927"/>
      <c r="DG118" s="29" t="s">
        <v>30</v>
      </c>
      <c r="DH118" s="424"/>
      <c r="DI118" s="52"/>
      <c r="DJ118" s="6"/>
      <c r="DK118" s="6"/>
      <c r="DL118" s="502"/>
      <c r="DM118" s="29" t="s">
        <v>30</v>
      </c>
      <c r="DN118" s="424"/>
      <c r="DO118" s="52"/>
      <c r="DP118" s="6"/>
      <c r="DQ118" s="6"/>
      <c r="DR118" s="52"/>
      <c r="DS118" s="502"/>
      <c r="DT118" s="926" t="s">
        <v>258</v>
      </c>
      <c r="DU118" s="927"/>
      <c r="DV118" s="29" t="s">
        <v>30</v>
      </c>
      <c r="DW118" s="424"/>
      <c r="DX118" s="52"/>
      <c r="DY118" s="6"/>
      <c r="DZ118" s="6"/>
      <c r="EA118" s="52"/>
      <c r="EB118" s="502"/>
      <c r="EC118" s="463"/>
      <c r="ED118" s="432"/>
    </row>
    <row r="119" spans="1:134" ht="12" customHeight="1" x14ac:dyDescent="0.25">
      <c r="A119" s="924" t="s">
        <v>259</v>
      </c>
      <c r="B119" s="925"/>
      <c r="C119" s="500" t="s">
        <v>295</v>
      </c>
      <c r="D119" s="483"/>
      <c r="E119" s="484"/>
      <c r="F119" s="501"/>
      <c r="G119" s="501"/>
      <c r="H119" s="502"/>
      <c r="I119" s="500" t="s">
        <v>295</v>
      </c>
      <c r="J119" s="483"/>
      <c r="K119" s="484"/>
      <c r="L119" s="501"/>
      <c r="M119" s="501"/>
      <c r="N119" s="502"/>
      <c r="O119" s="926" t="s">
        <v>259</v>
      </c>
      <c r="P119" s="927"/>
      <c r="Q119" s="500" t="s">
        <v>295</v>
      </c>
      <c r="R119" s="483"/>
      <c r="S119" s="484"/>
      <c r="T119" s="501"/>
      <c r="U119" s="501"/>
      <c r="V119" s="501"/>
      <c r="W119" s="502"/>
      <c r="X119" s="500" t="s">
        <v>295</v>
      </c>
      <c r="Y119" s="483"/>
      <c r="Z119" s="484"/>
      <c r="AA119" s="501"/>
      <c r="AB119" s="501"/>
      <c r="AC119" s="501"/>
      <c r="AD119" s="502"/>
      <c r="AE119" s="926" t="s">
        <v>259</v>
      </c>
      <c r="AF119" s="927"/>
      <c r="AG119" s="500" t="s">
        <v>295</v>
      </c>
      <c r="AH119" s="483"/>
      <c r="AI119" s="484"/>
      <c r="AJ119" s="501"/>
      <c r="AK119" s="501"/>
      <c r="AL119" s="502"/>
      <c r="AM119" s="500" t="s">
        <v>295</v>
      </c>
      <c r="AN119" s="483"/>
      <c r="AO119" s="484"/>
      <c r="AP119" s="501"/>
      <c r="AQ119" s="501"/>
      <c r="AR119" s="501"/>
      <c r="AS119" s="501"/>
      <c r="AT119" s="926" t="s">
        <v>259</v>
      </c>
      <c r="AU119" s="927"/>
      <c r="AV119" s="500" t="s">
        <v>295</v>
      </c>
      <c r="AW119" s="483"/>
      <c r="AX119" s="483"/>
      <c r="AY119" s="501"/>
      <c r="AZ119" s="501"/>
      <c r="BA119" s="502"/>
      <c r="BB119" s="500" t="s">
        <v>295</v>
      </c>
      <c r="BC119" s="483"/>
      <c r="BD119" s="484"/>
      <c r="BE119" s="501"/>
      <c r="BF119" s="501"/>
      <c r="BG119" s="501"/>
      <c r="BH119" s="501"/>
      <c r="BI119" s="926" t="s">
        <v>259</v>
      </c>
      <c r="BJ119" s="927"/>
      <c r="BK119" s="29" t="s">
        <v>30</v>
      </c>
      <c r="BL119" s="424"/>
      <c r="BM119" s="52"/>
      <c r="BN119" s="6"/>
      <c r="BO119" s="6"/>
      <c r="BP119" s="52"/>
      <c r="BQ119" s="502"/>
      <c r="BR119" s="500" t="s">
        <v>295</v>
      </c>
      <c r="BS119" s="483"/>
      <c r="BT119" s="484"/>
      <c r="BU119" s="501"/>
      <c r="BV119" s="501"/>
      <c r="BW119" s="501"/>
      <c r="BX119" s="502"/>
      <c r="BY119" s="926" t="s">
        <v>259</v>
      </c>
      <c r="BZ119" s="927"/>
      <c r="CA119" s="500" t="s">
        <v>295</v>
      </c>
      <c r="CB119" s="483"/>
      <c r="CC119" s="484"/>
      <c r="CD119" s="501"/>
      <c r="CE119" s="501"/>
      <c r="CF119" s="501"/>
      <c r="CG119" s="502"/>
      <c r="CH119" s="29" t="s">
        <v>30</v>
      </c>
      <c r="CI119" s="424"/>
      <c r="CJ119" s="52"/>
      <c r="CK119" s="6"/>
      <c r="CL119" s="6"/>
      <c r="CM119" s="52"/>
      <c r="CN119" s="502"/>
      <c r="CO119" s="926" t="s">
        <v>259</v>
      </c>
      <c r="CP119" s="927"/>
      <c r="CQ119" s="500" t="s">
        <v>295</v>
      </c>
      <c r="CR119" s="483"/>
      <c r="CS119" s="484"/>
      <c r="CT119" s="501"/>
      <c r="CU119" s="501"/>
      <c r="CV119" s="501"/>
      <c r="CW119" s="502"/>
      <c r="CX119" s="500" t="s">
        <v>295</v>
      </c>
      <c r="CY119" s="483"/>
      <c r="CZ119" s="484"/>
      <c r="DA119" s="501"/>
      <c r="DB119" s="501"/>
      <c r="DC119" s="501"/>
      <c r="DD119" s="502"/>
      <c r="DE119" s="926" t="s">
        <v>259</v>
      </c>
      <c r="DF119" s="927"/>
      <c r="DG119" s="500" t="s">
        <v>295</v>
      </c>
      <c r="DH119" s="483"/>
      <c r="DI119" s="484"/>
      <c r="DJ119" s="501"/>
      <c r="DK119" s="501"/>
      <c r="DL119" s="502"/>
      <c r="DM119" s="500" t="s">
        <v>295</v>
      </c>
      <c r="DN119" s="483"/>
      <c r="DO119" s="484"/>
      <c r="DP119" s="501"/>
      <c r="DQ119" s="501"/>
      <c r="DR119" s="501"/>
      <c r="DS119" s="502"/>
      <c r="DT119" s="926" t="s">
        <v>259</v>
      </c>
      <c r="DU119" s="927"/>
      <c r="DV119" s="500" t="s">
        <v>295</v>
      </c>
      <c r="DW119" s="483"/>
      <c r="DX119" s="484"/>
      <c r="DY119" s="501"/>
      <c r="DZ119" s="501"/>
      <c r="EA119" s="501"/>
      <c r="EB119" s="502"/>
      <c r="EC119" s="463"/>
      <c r="ED119" s="432"/>
    </row>
    <row r="120" spans="1:134" ht="12" customHeight="1" x14ac:dyDescent="0.25">
      <c r="A120" s="924" t="s">
        <v>260</v>
      </c>
      <c r="B120" s="925"/>
      <c r="C120" s="500" t="s">
        <v>296</v>
      </c>
      <c r="D120" s="483"/>
      <c r="E120" s="484"/>
      <c r="F120" s="501"/>
      <c r="G120" s="501"/>
      <c r="H120" s="502"/>
      <c r="I120" s="500" t="s">
        <v>296</v>
      </c>
      <c r="J120" s="483"/>
      <c r="K120" s="484"/>
      <c r="L120" s="501"/>
      <c r="M120" s="501"/>
      <c r="N120" s="502"/>
      <c r="O120" s="926" t="s">
        <v>260</v>
      </c>
      <c r="P120" s="927"/>
      <c r="Q120" s="29" t="s">
        <v>30</v>
      </c>
      <c r="R120" s="424"/>
      <c r="S120" s="52"/>
      <c r="T120" s="6"/>
      <c r="U120" s="6"/>
      <c r="V120" s="52"/>
      <c r="W120" s="502"/>
      <c r="X120" s="500" t="s">
        <v>296</v>
      </c>
      <c r="Y120" s="483"/>
      <c r="Z120" s="484"/>
      <c r="AA120" s="501"/>
      <c r="AB120" s="501"/>
      <c r="AC120" s="501"/>
      <c r="AD120" s="502"/>
      <c r="AE120" s="926" t="s">
        <v>260</v>
      </c>
      <c r="AF120" s="927"/>
      <c r="AG120" s="500" t="s">
        <v>296</v>
      </c>
      <c r="AH120" s="483"/>
      <c r="AI120" s="484"/>
      <c r="AJ120" s="501"/>
      <c r="AK120" s="501"/>
      <c r="AL120" s="502"/>
      <c r="AM120" s="500" t="s">
        <v>296</v>
      </c>
      <c r="AN120" s="483"/>
      <c r="AO120" s="484"/>
      <c r="AP120" s="501"/>
      <c r="AQ120" s="501"/>
      <c r="AR120" s="501"/>
      <c r="AS120" s="501"/>
      <c r="AT120" s="926" t="s">
        <v>260</v>
      </c>
      <c r="AU120" s="927"/>
      <c r="AV120" s="500" t="s">
        <v>296</v>
      </c>
      <c r="AW120" s="483"/>
      <c r="AX120" s="483"/>
      <c r="AY120" s="501"/>
      <c r="AZ120" s="501"/>
      <c r="BA120" s="502"/>
      <c r="BB120" s="500" t="s">
        <v>296</v>
      </c>
      <c r="BC120" s="483"/>
      <c r="BD120" s="484"/>
      <c r="BE120" s="501"/>
      <c r="BF120" s="501"/>
      <c r="BG120" s="501"/>
      <c r="BH120" s="501"/>
      <c r="BI120" s="926" t="s">
        <v>260</v>
      </c>
      <c r="BJ120" s="927"/>
      <c r="BK120" s="29" t="s">
        <v>30</v>
      </c>
      <c r="BL120" s="424"/>
      <c r="BM120" s="52"/>
      <c r="BN120" s="6"/>
      <c r="BO120" s="6"/>
      <c r="BP120" s="52"/>
      <c r="BQ120" s="502"/>
      <c r="BR120" s="500" t="s">
        <v>296</v>
      </c>
      <c r="BS120" s="483"/>
      <c r="BT120" s="484"/>
      <c r="BU120" s="501"/>
      <c r="BV120" s="501"/>
      <c r="BW120" s="501"/>
      <c r="BX120" s="502"/>
      <c r="BY120" s="926" t="s">
        <v>260</v>
      </c>
      <c r="BZ120" s="927"/>
      <c r="CA120" s="500" t="s">
        <v>296</v>
      </c>
      <c r="CB120" s="483"/>
      <c r="CC120" s="484"/>
      <c r="CD120" s="501"/>
      <c r="CE120" s="501"/>
      <c r="CF120" s="501"/>
      <c r="CG120" s="502"/>
      <c r="CH120" s="29" t="s">
        <v>30</v>
      </c>
      <c r="CI120" s="424"/>
      <c r="CJ120" s="52"/>
      <c r="CK120" s="6"/>
      <c r="CL120" s="6"/>
      <c r="CM120" s="52"/>
      <c r="CN120" s="502"/>
      <c r="CO120" s="926" t="s">
        <v>260</v>
      </c>
      <c r="CP120" s="927"/>
      <c r="CQ120" s="500" t="s">
        <v>296</v>
      </c>
      <c r="CR120" s="483"/>
      <c r="CS120" s="484"/>
      <c r="CT120" s="501"/>
      <c r="CU120" s="501"/>
      <c r="CV120" s="501"/>
      <c r="CW120" s="502"/>
      <c r="CX120" s="500" t="s">
        <v>296</v>
      </c>
      <c r="CY120" s="483"/>
      <c r="CZ120" s="484"/>
      <c r="DA120" s="501"/>
      <c r="DB120" s="501"/>
      <c r="DC120" s="501"/>
      <c r="DD120" s="502"/>
      <c r="DE120" s="926" t="s">
        <v>260</v>
      </c>
      <c r="DF120" s="927"/>
      <c r="DG120" s="500" t="s">
        <v>296</v>
      </c>
      <c r="DH120" s="483"/>
      <c r="DI120" s="484"/>
      <c r="DJ120" s="501"/>
      <c r="DK120" s="501"/>
      <c r="DL120" s="502"/>
      <c r="DM120" s="500" t="s">
        <v>296</v>
      </c>
      <c r="DN120" s="483"/>
      <c r="DO120" s="484"/>
      <c r="DP120" s="501"/>
      <c r="DQ120" s="501"/>
      <c r="DR120" s="501"/>
      <c r="DS120" s="502"/>
      <c r="DT120" s="926" t="s">
        <v>260</v>
      </c>
      <c r="DU120" s="927"/>
      <c r="DV120" s="500" t="s">
        <v>296</v>
      </c>
      <c r="DW120" s="483"/>
      <c r="DX120" s="484"/>
      <c r="DY120" s="501"/>
      <c r="DZ120" s="501"/>
      <c r="EA120" s="501"/>
      <c r="EB120" s="502"/>
      <c r="EC120" s="463"/>
      <c r="ED120" s="432"/>
    </row>
    <row r="121" spans="1:134" ht="12" customHeight="1" x14ac:dyDescent="0.25">
      <c r="A121" s="924" t="s">
        <v>261</v>
      </c>
      <c r="B121" s="925"/>
      <c r="C121" s="29" t="s">
        <v>30</v>
      </c>
      <c r="D121" s="424"/>
      <c r="E121" s="52"/>
      <c r="F121" s="6"/>
      <c r="G121" s="6"/>
      <c r="H121" s="502"/>
      <c r="I121" s="29" t="s">
        <v>30</v>
      </c>
      <c r="J121" s="424"/>
      <c r="K121" s="52"/>
      <c r="L121" s="6"/>
      <c r="M121" s="52"/>
      <c r="N121" s="502"/>
      <c r="O121" s="926" t="s">
        <v>261</v>
      </c>
      <c r="P121" s="927"/>
      <c r="Q121" s="500" t="s">
        <v>297</v>
      </c>
      <c r="R121" s="483"/>
      <c r="S121" s="484"/>
      <c r="T121" s="501"/>
      <c r="U121" s="501"/>
      <c r="V121" s="501"/>
      <c r="W121" s="502"/>
      <c r="X121" s="29" t="s">
        <v>30</v>
      </c>
      <c r="Y121" s="424"/>
      <c r="Z121" s="52"/>
      <c r="AA121" s="6"/>
      <c r="AB121" s="6"/>
      <c r="AC121" s="52"/>
      <c r="AD121" s="502"/>
      <c r="AE121" s="926" t="s">
        <v>261</v>
      </c>
      <c r="AF121" s="927"/>
      <c r="AG121" s="500" t="s">
        <v>297</v>
      </c>
      <c r="AH121" s="483"/>
      <c r="AI121" s="484"/>
      <c r="AJ121" s="501"/>
      <c r="AK121" s="501"/>
      <c r="AL121" s="502"/>
      <c r="AM121" s="29" t="s">
        <v>30</v>
      </c>
      <c r="AN121" s="424"/>
      <c r="AO121" s="52"/>
      <c r="AP121" s="6"/>
      <c r="AQ121" s="6"/>
      <c r="AR121" s="52"/>
      <c r="AS121" s="501"/>
      <c r="AT121" s="926" t="s">
        <v>261</v>
      </c>
      <c r="AU121" s="927"/>
      <c r="AV121" s="29" t="s">
        <v>30</v>
      </c>
      <c r="AW121" s="424"/>
      <c r="AX121" s="52"/>
      <c r="AY121" s="6"/>
      <c r="AZ121" s="6"/>
      <c r="BA121" s="502"/>
      <c r="BB121" s="29" t="s">
        <v>30</v>
      </c>
      <c r="BC121" s="424"/>
      <c r="BD121" s="52"/>
      <c r="BE121" s="6"/>
      <c r="BF121" s="6"/>
      <c r="BG121" s="52"/>
      <c r="BH121" s="501"/>
      <c r="BI121" s="926" t="s">
        <v>261</v>
      </c>
      <c r="BJ121" s="927"/>
      <c r="BK121" s="29" t="s">
        <v>30</v>
      </c>
      <c r="BL121" s="424"/>
      <c r="BM121" s="52"/>
      <c r="BN121" s="6"/>
      <c r="BO121" s="6"/>
      <c r="BP121" s="52"/>
      <c r="BQ121" s="502"/>
      <c r="BR121" s="29" t="s">
        <v>30</v>
      </c>
      <c r="BS121" s="424"/>
      <c r="BT121" s="52"/>
      <c r="BU121" s="6"/>
      <c r="BV121" s="6"/>
      <c r="BW121" s="52"/>
      <c r="BX121" s="502"/>
      <c r="BY121" s="926" t="s">
        <v>261</v>
      </c>
      <c r="BZ121" s="927"/>
      <c r="CA121" s="29" t="s">
        <v>30</v>
      </c>
      <c r="CB121" s="424"/>
      <c r="CC121" s="52"/>
      <c r="CD121" s="6"/>
      <c r="CE121" s="6"/>
      <c r="CF121" s="52"/>
      <c r="CG121" s="502"/>
      <c r="CH121" s="29" t="s">
        <v>30</v>
      </c>
      <c r="CI121" s="424"/>
      <c r="CJ121" s="52"/>
      <c r="CK121" s="6"/>
      <c r="CL121" s="6"/>
      <c r="CM121" s="52"/>
      <c r="CN121" s="502"/>
      <c r="CO121" s="926" t="s">
        <v>261</v>
      </c>
      <c r="CP121" s="927"/>
      <c r="CQ121" s="29" t="s">
        <v>30</v>
      </c>
      <c r="CR121" s="424"/>
      <c r="CS121" s="52"/>
      <c r="CT121" s="6"/>
      <c r="CU121" s="6"/>
      <c r="CV121" s="52"/>
      <c r="CW121" s="502"/>
      <c r="CX121" s="29" t="s">
        <v>30</v>
      </c>
      <c r="CY121" s="424"/>
      <c r="CZ121" s="52"/>
      <c r="DA121" s="6"/>
      <c r="DB121" s="6"/>
      <c r="DC121" s="52"/>
      <c r="DD121" s="502"/>
      <c r="DE121" s="926" t="s">
        <v>261</v>
      </c>
      <c r="DF121" s="927"/>
      <c r="DG121" s="29" t="s">
        <v>30</v>
      </c>
      <c r="DH121" s="424"/>
      <c r="DI121" s="52"/>
      <c r="DJ121" s="6"/>
      <c r="DK121" s="6"/>
      <c r="DL121" s="502"/>
      <c r="DM121" s="29" t="s">
        <v>30</v>
      </c>
      <c r="DN121" s="424"/>
      <c r="DO121" s="52"/>
      <c r="DP121" s="6"/>
      <c r="DQ121" s="6"/>
      <c r="DR121" s="52"/>
      <c r="DS121" s="502"/>
      <c r="DT121" s="926" t="s">
        <v>261</v>
      </c>
      <c r="DU121" s="927"/>
      <c r="DV121" s="29" t="s">
        <v>30</v>
      </c>
      <c r="DW121" s="424"/>
      <c r="DX121" s="52"/>
      <c r="DY121" s="6"/>
      <c r="DZ121" s="6"/>
      <c r="EA121" s="52"/>
      <c r="EB121" s="502"/>
      <c r="EC121" s="463"/>
      <c r="ED121" s="432"/>
    </row>
    <row r="122" spans="1:134" ht="12" customHeight="1" x14ac:dyDescent="0.25">
      <c r="A122" s="924" t="s">
        <v>262</v>
      </c>
      <c r="B122" s="925"/>
      <c r="C122" s="500" t="s">
        <v>298</v>
      </c>
      <c r="D122" s="483"/>
      <c r="E122" s="484"/>
      <c r="F122" s="501"/>
      <c r="G122" s="501"/>
      <c r="H122" s="502"/>
      <c r="I122" s="29" t="s">
        <v>30</v>
      </c>
      <c r="J122" s="424"/>
      <c r="K122" s="52"/>
      <c r="L122" s="6"/>
      <c r="M122" s="52"/>
      <c r="N122" s="502"/>
      <c r="O122" s="926" t="s">
        <v>262</v>
      </c>
      <c r="P122" s="927"/>
      <c r="Q122" s="500" t="s">
        <v>299</v>
      </c>
      <c r="R122" s="483"/>
      <c r="S122" s="484"/>
      <c r="T122" s="501"/>
      <c r="U122" s="501"/>
      <c r="V122" s="501"/>
      <c r="W122" s="502"/>
      <c r="X122" s="500" t="s">
        <v>300</v>
      </c>
      <c r="Y122" s="483"/>
      <c r="Z122" s="484"/>
      <c r="AA122" s="501"/>
      <c r="AB122" s="501"/>
      <c r="AC122" s="501"/>
      <c r="AD122" s="502"/>
      <c r="AE122" s="926" t="s">
        <v>262</v>
      </c>
      <c r="AF122" s="927"/>
      <c r="AG122" s="500" t="s">
        <v>301</v>
      </c>
      <c r="AH122" s="483"/>
      <c r="AI122" s="484"/>
      <c r="AJ122" s="501"/>
      <c r="AK122" s="501"/>
      <c r="AL122" s="502"/>
      <c r="AM122" s="29" t="s">
        <v>30</v>
      </c>
      <c r="AN122" s="424"/>
      <c r="AO122" s="52"/>
      <c r="AP122" s="6"/>
      <c r="AQ122" s="6"/>
      <c r="AR122" s="52"/>
      <c r="AS122" s="501"/>
      <c r="AT122" s="926" t="s">
        <v>262</v>
      </c>
      <c r="AU122" s="927"/>
      <c r="AV122" s="29" t="s">
        <v>30</v>
      </c>
      <c r="AW122" s="424"/>
      <c r="AX122" s="52"/>
      <c r="AY122" s="6"/>
      <c r="AZ122" s="6"/>
      <c r="BA122" s="502"/>
      <c r="BB122" s="500" t="s">
        <v>302</v>
      </c>
      <c r="BC122" s="483"/>
      <c r="BD122" s="484"/>
      <c r="BE122" s="501"/>
      <c r="BF122" s="501"/>
      <c r="BG122" s="501"/>
      <c r="BH122" s="501"/>
      <c r="BI122" s="926" t="s">
        <v>262</v>
      </c>
      <c r="BJ122" s="927"/>
      <c r="BK122" s="500" t="s">
        <v>303</v>
      </c>
      <c r="BL122" s="483"/>
      <c r="BM122" s="484"/>
      <c r="BN122" s="501"/>
      <c r="BO122" s="501"/>
      <c r="BP122" s="501"/>
      <c r="BQ122" s="502"/>
      <c r="BR122" s="500" t="s">
        <v>304</v>
      </c>
      <c r="BS122" s="483"/>
      <c r="BT122" s="484"/>
      <c r="BU122" s="501"/>
      <c r="BV122" s="501"/>
      <c r="BW122" s="501"/>
      <c r="BX122" s="502"/>
      <c r="BY122" s="926" t="s">
        <v>262</v>
      </c>
      <c r="BZ122" s="927"/>
      <c r="CA122" s="29" t="s">
        <v>30</v>
      </c>
      <c r="CB122" s="424"/>
      <c r="CC122" s="52"/>
      <c r="CD122" s="6"/>
      <c r="CE122" s="6"/>
      <c r="CF122" s="52"/>
      <c r="CG122" s="502"/>
      <c r="CH122" s="29" t="s">
        <v>30</v>
      </c>
      <c r="CI122" s="424"/>
      <c r="CJ122" s="52"/>
      <c r="CK122" s="6"/>
      <c r="CL122" s="6"/>
      <c r="CM122" s="52"/>
      <c r="CN122" s="502"/>
      <c r="CO122" s="926" t="s">
        <v>262</v>
      </c>
      <c r="CP122" s="927"/>
      <c r="CQ122" s="500" t="s">
        <v>305</v>
      </c>
      <c r="CR122" s="483"/>
      <c r="CS122" s="484"/>
      <c r="CT122" s="501"/>
      <c r="CU122" s="501"/>
      <c r="CV122" s="501"/>
      <c r="CW122" s="502"/>
      <c r="CX122" s="500" t="s">
        <v>306</v>
      </c>
      <c r="CY122" s="483"/>
      <c r="CZ122" s="484"/>
      <c r="DA122" s="501"/>
      <c r="DB122" s="501"/>
      <c r="DC122" s="501"/>
      <c r="DD122" s="502"/>
      <c r="DE122" s="926" t="s">
        <v>262</v>
      </c>
      <c r="DF122" s="927"/>
      <c r="DG122" s="500" t="s">
        <v>307</v>
      </c>
      <c r="DH122" s="483"/>
      <c r="DI122" s="484"/>
      <c r="DJ122" s="501"/>
      <c r="DK122" s="501"/>
      <c r="DL122" s="502"/>
      <c r="DM122" s="500" t="s">
        <v>308</v>
      </c>
      <c r="DN122" s="483"/>
      <c r="DO122" s="484"/>
      <c r="DP122" s="501"/>
      <c r="DQ122" s="501"/>
      <c r="DR122" s="501"/>
      <c r="DS122" s="502"/>
      <c r="DT122" s="926" t="s">
        <v>262</v>
      </c>
      <c r="DU122" s="927"/>
      <c r="DV122" s="29" t="s">
        <v>30</v>
      </c>
      <c r="DW122" s="424"/>
      <c r="DX122" s="52"/>
      <c r="DY122" s="6"/>
      <c r="DZ122" s="6"/>
      <c r="EA122" s="52"/>
      <c r="EB122" s="502"/>
      <c r="EC122" s="463"/>
      <c r="ED122" s="432"/>
    </row>
    <row r="123" spans="1:134" s="497" customFormat="1" ht="22.5" customHeight="1" x14ac:dyDescent="0.25">
      <c r="A123" s="952" t="s">
        <v>309</v>
      </c>
      <c r="B123" s="953"/>
      <c r="C123" s="503" t="s">
        <v>310</v>
      </c>
      <c r="D123" s="504"/>
      <c r="E123" s="504"/>
      <c r="F123" s="504"/>
      <c r="G123" s="504"/>
      <c r="H123" s="505"/>
      <c r="I123" s="506" t="s">
        <v>30</v>
      </c>
      <c r="J123" s="504"/>
      <c r="K123" s="504"/>
      <c r="L123" s="504"/>
      <c r="M123" s="504"/>
      <c r="N123" s="505"/>
      <c r="O123" s="952" t="s">
        <v>309</v>
      </c>
      <c r="P123" s="953"/>
      <c r="Q123" s="506" t="s">
        <v>235</v>
      </c>
      <c r="R123" s="504"/>
      <c r="S123" s="504"/>
      <c r="T123" s="504"/>
      <c r="U123" s="504"/>
      <c r="V123" s="504"/>
      <c r="W123" s="505"/>
      <c r="X123" s="506" t="s">
        <v>237</v>
      </c>
      <c r="Y123" s="504"/>
      <c r="Z123" s="504"/>
      <c r="AA123" s="504"/>
      <c r="AB123" s="504"/>
      <c r="AC123" s="504"/>
      <c r="AD123" s="505"/>
      <c r="AE123" s="952" t="s">
        <v>309</v>
      </c>
      <c r="AF123" s="953"/>
      <c r="AG123" s="506" t="s">
        <v>30</v>
      </c>
      <c r="AH123" s="504"/>
      <c r="AI123" s="504"/>
      <c r="AJ123" s="504"/>
      <c r="AK123" s="504"/>
      <c r="AL123" s="505"/>
      <c r="AM123" s="506" t="s">
        <v>237</v>
      </c>
      <c r="AN123" s="504"/>
      <c r="AO123" s="504"/>
      <c r="AP123" s="504"/>
      <c r="AQ123" s="504"/>
      <c r="AR123" s="504"/>
      <c r="AS123" s="504"/>
      <c r="AT123" s="952" t="s">
        <v>309</v>
      </c>
      <c r="AU123" s="953"/>
      <c r="AV123" s="506" t="s">
        <v>30</v>
      </c>
      <c r="AW123" s="504"/>
      <c r="AX123" s="504"/>
      <c r="AY123" s="504"/>
      <c r="AZ123" s="504"/>
      <c r="BA123" s="505"/>
      <c r="BB123" s="506" t="s">
        <v>30</v>
      </c>
      <c r="BC123" s="504"/>
      <c r="BD123" s="504"/>
      <c r="BE123" s="504"/>
      <c r="BF123" s="504"/>
      <c r="BG123" s="504"/>
      <c r="BH123" s="504"/>
      <c r="BI123" s="952" t="s">
        <v>309</v>
      </c>
      <c r="BJ123" s="953"/>
      <c r="BK123" s="506" t="s">
        <v>311</v>
      </c>
      <c r="BL123" s="504"/>
      <c r="BM123" s="504"/>
      <c r="BN123" s="504"/>
      <c r="BO123" s="504"/>
      <c r="BP123" s="504"/>
      <c r="BQ123" s="505"/>
      <c r="BR123" s="506" t="s">
        <v>312</v>
      </c>
      <c r="BS123" s="504"/>
      <c r="BT123" s="504"/>
      <c r="BU123" s="504"/>
      <c r="BV123" s="504"/>
      <c r="BW123" s="504"/>
      <c r="BX123" s="505"/>
      <c r="BY123" s="952" t="s">
        <v>309</v>
      </c>
      <c r="BZ123" s="953"/>
      <c r="CA123" s="506" t="s">
        <v>239</v>
      </c>
      <c r="CB123" s="504"/>
      <c r="CC123" s="504"/>
      <c r="CD123" s="504"/>
      <c r="CE123" s="504"/>
      <c r="CF123" s="504"/>
      <c r="CG123" s="505"/>
      <c r="CH123" s="506" t="s">
        <v>313</v>
      </c>
      <c r="CI123" s="504"/>
      <c r="CJ123" s="504"/>
      <c r="CK123" s="504"/>
      <c r="CL123" s="504"/>
      <c r="CM123" s="504"/>
      <c r="CN123" s="505"/>
      <c r="CO123" s="952" t="s">
        <v>309</v>
      </c>
      <c r="CP123" s="953"/>
      <c r="CQ123" s="506" t="s">
        <v>314</v>
      </c>
      <c r="CR123" s="504"/>
      <c r="CS123" s="504"/>
      <c r="CT123" s="504"/>
      <c r="CU123" s="504"/>
      <c r="CV123" s="504"/>
      <c r="CW123" s="505"/>
      <c r="CX123" s="506" t="s">
        <v>315</v>
      </c>
      <c r="CY123" s="504"/>
      <c r="CZ123" s="504"/>
      <c r="DA123" s="504"/>
      <c r="DB123" s="504"/>
      <c r="DC123" s="504"/>
      <c r="DD123" s="505"/>
      <c r="DE123" s="952" t="s">
        <v>309</v>
      </c>
      <c r="DF123" s="953"/>
      <c r="DG123" s="506" t="s">
        <v>316</v>
      </c>
      <c r="DH123" s="504"/>
      <c r="DI123" s="504"/>
      <c r="DJ123" s="504"/>
      <c r="DK123" s="504"/>
      <c r="DL123" s="505"/>
      <c r="DM123" s="506" t="s">
        <v>317</v>
      </c>
      <c r="DN123" s="504"/>
      <c r="DO123" s="504"/>
      <c r="DP123" s="504"/>
      <c r="DQ123" s="504"/>
      <c r="DR123" s="504"/>
      <c r="DS123" s="505"/>
      <c r="DT123" s="952" t="s">
        <v>309</v>
      </c>
      <c r="DU123" s="953"/>
      <c r="DV123" s="506" t="s">
        <v>318</v>
      </c>
      <c r="DW123" s="504"/>
      <c r="DX123" s="504"/>
      <c r="DY123" s="504"/>
      <c r="DZ123" s="504"/>
      <c r="EA123" s="504"/>
      <c r="EB123" s="505"/>
      <c r="EC123" s="507"/>
      <c r="ED123" s="508"/>
    </row>
  </sheetData>
  <mergeCells count="642">
    <mergeCell ref="DE123:DF123"/>
    <mergeCell ref="DT123:DU123"/>
    <mergeCell ref="CO122:CP122"/>
    <mergeCell ref="DE122:DF122"/>
    <mergeCell ref="DT122:DU122"/>
    <mergeCell ref="A123:B123"/>
    <mergeCell ref="O123:P123"/>
    <mergeCell ref="AE123:AF123"/>
    <mergeCell ref="AT123:AU123"/>
    <mergeCell ref="BI123:BJ123"/>
    <mergeCell ref="BY123:BZ123"/>
    <mergeCell ref="CO123:CP123"/>
    <mergeCell ref="A122:B122"/>
    <mergeCell ref="O122:P122"/>
    <mergeCell ref="AE122:AF122"/>
    <mergeCell ref="AT122:AU122"/>
    <mergeCell ref="BI122:BJ122"/>
    <mergeCell ref="BY122:BZ122"/>
    <mergeCell ref="A121:B121"/>
    <mergeCell ref="O121:P121"/>
    <mergeCell ref="AE121:AF121"/>
    <mergeCell ref="AT121:AU121"/>
    <mergeCell ref="BI121:BJ121"/>
    <mergeCell ref="BY121:BZ121"/>
    <mergeCell ref="CO121:CP121"/>
    <mergeCell ref="DE121:DF121"/>
    <mergeCell ref="DT121:DU121"/>
    <mergeCell ref="A120:B120"/>
    <mergeCell ref="O120:P120"/>
    <mergeCell ref="AE120:AF120"/>
    <mergeCell ref="AT120:AU120"/>
    <mergeCell ref="BI120:BJ120"/>
    <mergeCell ref="BY120:BZ120"/>
    <mergeCell ref="CO120:CP120"/>
    <mergeCell ref="DE120:DF120"/>
    <mergeCell ref="DT120:DU120"/>
    <mergeCell ref="CO118:CP118"/>
    <mergeCell ref="DE118:DF118"/>
    <mergeCell ref="DT118:DU118"/>
    <mergeCell ref="A119:B119"/>
    <mergeCell ref="O119:P119"/>
    <mergeCell ref="AE119:AF119"/>
    <mergeCell ref="AT119:AU119"/>
    <mergeCell ref="BI119:BJ119"/>
    <mergeCell ref="BY119:BZ119"/>
    <mergeCell ref="CO119:CP119"/>
    <mergeCell ref="A118:B118"/>
    <mergeCell ref="O118:P118"/>
    <mergeCell ref="AE118:AF118"/>
    <mergeCell ref="AT118:AU118"/>
    <mergeCell ref="BI118:BJ118"/>
    <mergeCell ref="BY118:BZ118"/>
    <mergeCell ref="DE119:DF119"/>
    <mergeCell ref="DT119:DU119"/>
    <mergeCell ref="A117:B117"/>
    <mergeCell ref="O117:P117"/>
    <mergeCell ref="AE117:AF117"/>
    <mergeCell ref="AT117:AU117"/>
    <mergeCell ref="BI117:BJ117"/>
    <mergeCell ref="BY117:BZ117"/>
    <mergeCell ref="CO117:CP117"/>
    <mergeCell ref="DE117:DF117"/>
    <mergeCell ref="DT117:DU117"/>
    <mergeCell ref="A116:B116"/>
    <mergeCell ref="O116:P116"/>
    <mergeCell ref="AE116:AF116"/>
    <mergeCell ref="AT116:AU116"/>
    <mergeCell ref="BI116:BJ116"/>
    <mergeCell ref="BY116:BZ116"/>
    <mergeCell ref="CO116:CP116"/>
    <mergeCell ref="DE116:DF116"/>
    <mergeCell ref="DT116:DU116"/>
    <mergeCell ref="CO114:CP114"/>
    <mergeCell ref="DE114:DF114"/>
    <mergeCell ref="DT114:DU114"/>
    <mergeCell ref="A115:B115"/>
    <mergeCell ref="O115:P115"/>
    <mergeCell ref="AE115:AF115"/>
    <mergeCell ref="AT115:AU115"/>
    <mergeCell ref="BI115:BJ115"/>
    <mergeCell ref="BY115:BZ115"/>
    <mergeCell ref="CO115:CP115"/>
    <mergeCell ref="A114:B114"/>
    <mergeCell ref="O114:P114"/>
    <mergeCell ref="AE114:AF114"/>
    <mergeCell ref="AT114:AU114"/>
    <mergeCell ref="BI114:BJ114"/>
    <mergeCell ref="BY114:BZ114"/>
    <mergeCell ref="DE115:DF115"/>
    <mergeCell ref="DT115:DU115"/>
    <mergeCell ref="A113:B113"/>
    <mergeCell ref="O113:P113"/>
    <mergeCell ref="AE113:AF113"/>
    <mergeCell ref="AT113:AU113"/>
    <mergeCell ref="BI113:BJ113"/>
    <mergeCell ref="BY113:BZ113"/>
    <mergeCell ref="CO113:CP113"/>
    <mergeCell ref="DE113:DF113"/>
    <mergeCell ref="DT113:DU113"/>
    <mergeCell ref="A112:B112"/>
    <mergeCell ref="O112:P112"/>
    <mergeCell ref="AE112:AF112"/>
    <mergeCell ref="AT112:AU112"/>
    <mergeCell ref="BI112:BJ112"/>
    <mergeCell ref="BY112:BZ112"/>
    <mergeCell ref="CO112:CP112"/>
    <mergeCell ref="DE112:DF112"/>
    <mergeCell ref="DT112:DU112"/>
    <mergeCell ref="CO110:CP110"/>
    <mergeCell ref="DE110:DF110"/>
    <mergeCell ref="DT110:DU110"/>
    <mergeCell ref="A111:B111"/>
    <mergeCell ref="O111:P111"/>
    <mergeCell ref="AE111:AF111"/>
    <mergeCell ref="AT111:AU111"/>
    <mergeCell ref="BI111:BJ111"/>
    <mergeCell ref="BY111:BZ111"/>
    <mergeCell ref="CO111:CP111"/>
    <mergeCell ref="A110:B110"/>
    <mergeCell ref="O110:P110"/>
    <mergeCell ref="AE110:AF110"/>
    <mergeCell ref="AT110:AU110"/>
    <mergeCell ref="BI110:BJ110"/>
    <mergeCell ref="BY110:BZ110"/>
    <mergeCell ref="DE111:DF111"/>
    <mergeCell ref="DT111:DU111"/>
    <mergeCell ref="A109:B109"/>
    <mergeCell ref="O109:P109"/>
    <mergeCell ref="AE109:AF109"/>
    <mergeCell ref="AT109:AU109"/>
    <mergeCell ref="BI109:BJ109"/>
    <mergeCell ref="BY109:BZ109"/>
    <mergeCell ref="CO109:CP109"/>
    <mergeCell ref="DE109:DF109"/>
    <mergeCell ref="DT109:DU109"/>
    <mergeCell ref="A108:B108"/>
    <mergeCell ref="O108:P108"/>
    <mergeCell ref="AE108:AF108"/>
    <mergeCell ref="AT108:AU108"/>
    <mergeCell ref="BI108:BJ108"/>
    <mergeCell ref="BY108:BZ108"/>
    <mergeCell ref="CO108:CP108"/>
    <mergeCell ref="DE108:DF108"/>
    <mergeCell ref="DT108:DU108"/>
    <mergeCell ref="CO106:CP106"/>
    <mergeCell ref="DE106:DF106"/>
    <mergeCell ref="DT106:DU106"/>
    <mergeCell ref="A107:B107"/>
    <mergeCell ref="O107:P107"/>
    <mergeCell ref="AE107:AF107"/>
    <mergeCell ref="AT107:AU107"/>
    <mergeCell ref="BI107:BJ107"/>
    <mergeCell ref="BY107:BZ107"/>
    <mergeCell ref="CO107:CP107"/>
    <mergeCell ref="A106:B106"/>
    <mergeCell ref="O106:P106"/>
    <mergeCell ref="AE106:AF106"/>
    <mergeCell ref="AT106:AU106"/>
    <mergeCell ref="BI106:BJ106"/>
    <mergeCell ref="BY106:BZ106"/>
    <mergeCell ref="DE107:DF107"/>
    <mergeCell ref="DT107:DU107"/>
    <mergeCell ref="A105:B105"/>
    <mergeCell ref="O105:P105"/>
    <mergeCell ref="AE105:AF105"/>
    <mergeCell ref="AT105:AU105"/>
    <mergeCell ref="BI105:BJ105"/>
    <mergeCell ref="BY105:BZ105"/>
    <mergeCell ref="CO105:CP105"/>
    <mergeCell ref="DE105:DF105"/>
    <mergeCell ref="DT105:DU105"/>
    <mergeCell ref="A104:B104"/>
    <mergeCell ref="O104:P104"/>
    <mergeCell ref="AE104:AF104"/>
    <mergeCell ref="AT104:AU104"/>
    <mergeCell ref="BI104:BJ104"/>
    <mergeCell ref="BY104:BZ104"/>
    <mergeCell ref="CO104:CP104"/>
    <mergeCell ref="DE104:DF104"/>
    <mergeCell ref="DT104:DU104"/>
    <mergeCell ref="CO102:CP102"/>
    <mergeCell ref="DE102:DF102"/>
    <mergeCell ref="DT102:DU102"/>
    <mergeCell ref="A103:B103"/>
    <mergeCell ref="O103:P103"/>
    <mergeCell ref="AE103:AF103"/>
    <mergeCell ref="AT103:AU103"/>
    <mergeCell ref="BI103:BJ103"/>
    <mergeCell ref="BY103:BZ103"/>
    <mergeCell ref="CO103:CP103"/>
    <mergeCell ref="A102:B102"/>
    <mergeCell ref="O102:P102"/>
    <mergeCell ref="AE102:AF102"/>
    <mergeCell ref="AT102:AU102"/>
    <mergeCell ref="BI102:BJ102"/>
    <mergeCell ref="BY102:BZ102"/>
    <mergeCell ref="DE103:DF103"/>
    <mergeCell ref="DT103:DU103"/>
    <mergeCell ref="A101:B101"/>
    <mergeCell ref="O101:P101"/>
    <mergeCell ref="AE101:AF101"/>
    <mergeCell ref="AT101:AU101"/>
    <mergeCell ref="BI101:BJ101"/>
    <mergeCell ref="BY101:BZ101"/>
    <mergeCell ref="CO101:CP101"/>
    <mergeCell ref="DE101:DF101"/>
    <mergeCell ref="DT101:DU101"/>
    <mergeCell ref="A100:B100"/>
    <mergeCell ref="O100:P100"/>
    <mergeCell ref="AE100:AF100"/>
    <mergeCell ref="AT100:AU100"/>
    <mergeCell ref="BI100:BJ100"/>
    <mergeCell ref="BY100:BZ100"/>
    <mergeCell ref="CO100:CP100"/>
    <mergeCell ref="DE100:DF100"/>
    <mergeCell ref="DT100:DU100"/>
    <mergeCell ref="CO98:CP98"/>
    <mergeCell ref="DE98:DF98"/>
    <mergeCell ref="DT98:DU98"/>
    <mergeCell ref="A99:B99"/>
    <mergeCell ref="O99:P99"/>
    <mergeCell ref="AE99:AF99"/>
    <mergeCell ref="AT99:AU99"/>
    <mergeCell ref="BI99:BJ99"/>
    <mergeCell ref="BY99:BZ99"/>
    <mergeCell ref="CO99:CP99"/>
    <mergeCell ref="A98:B98"/>
    <mergeCell ref="O98:P98"/>
    <mergeCell ref="AE98:AF98"/>
    <mergeCell ref="AT98:AU98"/>
    <mergeCell ref="BI98:BJ98"/>
    <mergeCell ref="BY98:BZ98"/>
    <mergeCell ref="DE99:DF99"/>
    <mergeCell ref="DT99:DU99"/>
    <mergeCell ref="A97:B97"/>
    <mergeCell ref="O97:P97"/>
    <mergeCell ref="AE97:AF97"/>
    <mergeCell ref="AT97:AU97"/>
    <mergeCell ref="BI97:BJ97"/>
    <mergeCell ref="BY97:BZ97"/>
    <mergeCell ref="CO97:CP97"/>
    <mergeCell ref="DE97:DF97"/>
    <mergeCell ref="DT97:DU97"/>
    <mergeCell ref="A96:B96"/>
    <mergeCell ref="O96:P96"/>
    <mergeCell ref="AE96:AF96"/>
    <mergeCell ref="AT96:AU96"/>
    <mergeCell ref="BI96:BJ96"/>
    <mergeCell ref="BY96:BZ96"/>
    <mergeCell ref="CO96:CP96"/>
    <mergeCell ref="DE96:DF96"/>
    <mergeCell ref="DT96:DU96"/>
    <mergeCell ref="CO94:CP94"/>
    <mergeCell ref="DE94:DF94"/>
    <mergeCell ref="DT94:DU94"/>
    <mergeCell ref="A95:B95"/>
    <mergeCell ref="O95:P95"/>
    <mergeCell ref="AE95:AF95"/>
    <mergeCell ref="AT95:AU95"/>
    <mergeCell ref="BI95:BJ95"/>
    <mergeCell ref="BY95:BZ95"/>
    <mergeCell ref="CO95:CP95"/>
    <mergeCell ref="A94:B94"/>
    <mergeCell ref="O94:P94"/>
    <mergeCell ref="AE94:AF94"/>
    <mergeCell ref="AT94:AU94"/>
    <mergeCell ref="BI94:BJ94"/>
    <mergeCell ref="BY94:BZ94"/>
    <mergeCell ref="DE95:DF95"/>
    <mergeCell ref="DT95:DU95"/>
    <mergeCell ref="A93:B93"/>
    <mergeCell ref="O93:P93"/>
    <mergeCell ref="AE93:AF93"/>
    <mergeCell ref="AT93:AU93"/>
    <mergeCell ref="BI93:BJ93"/>
    <mergeCell ref="BY93:BZ93"/>
    <mergeCell ref="CO93:CP93"/>
    <mergeCell ref="DE93:DF93"/>
    <mergeCell ref="DT93:DU93"/>
    <mergeCell ref="A87:B87"/>
    <mergeCell ref="O87:P87"/>
    <mergeCell ref="AE87:AF87"/>
    <mergeCell ref="AT87:AU87"/>
    <mergeCell ref="BI87:BJ87"/>
    <mergeCell ref="BY87:BZ87"/>
    <mergeCell ref="CO87:CP87"/>
    <mergeCell ref="DE87:DF87"/>
    <mergeCell ref="DT87:DU87"/>
    <mergeCell ref="CO85:CP85"/>
    <mergeCell ref="DE85:DF85"/>
    <mergeCell ref="DT85:DU85"/>
    <mergeCell ref="A86:B86"/>
    <mergeCell ref="O86:P86"/>
    <mergeCell ref="AE86:AF86"/>
    <mergeCell ref="AT86:AU86"/>
    <mergeCell ref="BI86:BJ86"/>
    <mergeCell ref="BY86:BZ86"/>
    <mergeCell ref="CO86:CP86"/>
    <mergeCell ref="A85:B85"/>
    <mergeCell ref="O85:P85"/>
    <mergeCell ref="AE85:AF85"/>
    <mergeCell ref="AT85:AU85"/>
    <mergeCell ref="BI85:BJ85"/>
    <mergeCell ref="BY85:BZ85"/>
    <mergeCell ref="DE86:DF86"/>
    <mergeCell ref="DT86:DU86"/>
    <mergeCell ref="A84:B84"/>
    <mergeCell ref="O84:P84"/>
    <mergeCell ref="AE84:AF84"/>
    <mergeCell ref="AT84:AU84"/>
    <mergeCell ref="BI84:BJ84"/>
    <mergeCell ref="BY84:BZ84"/>
    <mergeCell ref="CO84:CP84"/>
    <mergeCell ref="DE84:DF84"/>
    <mergeCell ref="DT84:DU84"/>
    <mergeCell ref="A83:B83"/>
    <mergeCell ref="O83:P83"/>
    <mergeCell ref="AE83:AF83"/>
    <mergeCell ref="AT83:AU83"/>
    <mergeCell ref="BI83:BJ83"/>
    <mergeCell ref="BY83:BZ83"/>
    <mergeCell ref="CO83:CP83"/>
    <mergeCell ref="DE83:DF83"/>
    <mergeCell ref="DT83:DU83"/>
    <mergeCell ref="CO81:CP81"/>
    <mergeCell ref="DE81:DF81"/>
    <mergeCell ref="DT81:DU81"/>
    <mergeCell ref="A82:B82"/>
    <mergeCell ref="O82:P82"/>
    <mergeCell ref="AE82:AF82"/>
    <mergeCell ref="AT82:AU82"/>
    <mergeCell ref="BI82:BJ82"/>
    <mergeCell ref="BY82:BZ82"/>
    <mergeCell ref="CO82:CP82"/>
    <mergeCell ref="A81:B81"/>
    <mergeCell ref="O81:P81"/>
    <mergeCell ref="AE81:AF81"/>
    <mergeCell ref="AT81:AU81"/>
    <mergeCell ref="BI81:BJ81"/>
    <mergeCell ref="BY81:BZ81"/>
    <mergeCell ref="DE82:DF82"/>
    <mergeCell ref="DT82:DU82"/>
    <mergeCell ref="A80:B80"/>
    <mergeCell ref="O80:P80"/>
    <mergeCell ref="AE80:AF80"/>
    <mergeCell ref="AT80:AU80"/>
    <mergeCell ref="BI80:BJ80"/>
    <mergeCell ref="BY80:BZ80"/>
    <mergeCell ref="CO80:CP80"/>
    <mergeCell ref="DE80:DF80"/>
    <mergeCell ref="DT80:DU80"/>
    <mergeCell ref="A79:B79"/>
    <mergeCell ref="O79:P79"/>
    <mergeCell ref="AE79:AF79"/>
    <mergeCell ref="AT79:AU79"/>
    <mergeCell ref="BI79:BJ79"/>
    <mergeCell ref="BY79:BZ79"/>
    <mergeCell ref="CO79:CP79"/>
    <mergeCell ref="DE79:DF79"/>
    <mergeCell ref="DT79:DU79"/>
    <mergeCell ref="CO77:CP77"/>
    <mergeCell ref="DE77:DF77"/>
    <mergeCell ref="DT77:DU77"/>
    <mergeCell ref="A78:B78"/>
    <mergeCell ref="O78:P78"/>
    <mergeCell ref="AE78:AF78"/>
    <mergeCell ref="AT78:AU78"/>
    <mergeCell ref="BI78:BJ78"/>
    <mergeCell ref="BY78:BZ78"/>
    <mergeCell ref="CO78:CP78"/>
    <mergeCell ref="A77:B77"/>
    <mergeCell ref="O77:P77"/>
    <mergeCell ref="AE77:AF77"/>
    <mergeCell ref="AT77:AU77"/>
    <mergeCell ref="BI77:BJ77"/>
    <mergeCell ref="BY77:BZ77"/>
    <mergeCell ref="DE78:DF78"/>
    <mergeCell ref="DT78:DU78"/>
    <mergeCell ref="A76:B76"/>
    <mergeCell ref="O76:P76"/>
    <mergeCell ref="AE76:AF76"/>
    <mergeCell ref="AT76:AU76"/>
    <mergeCell ref="BI76:BJ76"/>
    <mergeCell ref="BY76:BZ76"/>
    <mergeCell ref="CO76:CP76"/>
    <mergeCell ref="DE76:DF76"/>
    <mergeCell ref="DT76:DU76"/>
    <mergeCell ref="A75:B75"/>
    <mergeCell ref="O75:P75"/>
    <mergeCell ref="AE75:AF75"/>
    <mergeCell ref="AT75:AU75"/>
    <mergeCell ref="BI75:BJ75"/>
    <mergeCell ref="BY75:BZ75"/>
    <mergeCell ref="CO75:CP75"/>
    <mergeCell ref="DE75:DF75"/>
    <mergeCell ref="DT75:DU75"/>
    <mergeCell ref="CO73:CP73"/>
    <mergeCell ref="DE73:DF73"/>
    <mergeCell ref="DT73:DU73"/>
    <mergeCell ref="A74:B74"/>
    <mergeCell ref="O74:P74"/>
    <mergeCell ref="AE74:AF74"/>
    <mergeCell ref="AT74:AU74"/>
    <mergeCell ref="BI74:BJ74"/>
    <mergeCell ref="BY74:BZ74"/>
    <mergeCell ref="CO74:CP74"/>
    <mergeCell ref="A73:B73"/>
    <mergeCell ref="O73:P73"/>
    <mergeCell ref="AE73:AF73"/>
    <mergeCell ref="AT73:AU73"/>
    <mergeCell ref="BI73:BJ73"/>
    <mergeCell ref="BY73:BZ73"/>
    <mergeCell ref="DE74:DF74"/>
    <mergeCell ref="DT74:DU74"/>
    <mergeCell ref="A72:B72"/>
    <mergeCell ref="O72:P72"/>
    <mergeCell ref="AE72:AF72"/>
    <mergeCell ref="AT72:AU72"/>
    <mergeCell ref="BI72:BJ72"/>
    <mergeCell ref="BY72:BZ72"/>
    <mergeCell ref="CO72:CP72"/>
    <mergeCell ref="DE72:DF72"/>
    <mergeCell ref="DT72:DU72"/>
    <mergeCell ref="A71:B71"/>
    <mergeCell ref="O71:P71"/>
    <mergeCell ref="AE71:AF71"/>
    <mergeCell ref="AT71:AU71"/>
    <mergeCell ref="BI71:BJ71"/>
    <mergeCell ref="BY71:BZ71"/>
    <mergeCell ref="CO71:CP71"/>
    <mergeCell ref="DE71:DF71"/>
    <mergeCell ref="DT71:DU71"/>
    <mergeCell ref="CO69:CP69"/>
    <mergeCell ref="DE69:DF69"/>
    <mergeCell ref="DT69:DU69"/>
    <mergeCell ref="A70:B70"/>
    <mergeCell ref="O70:P70"/>
    <mergeCell ref="AE70:AF70"/>
    <mergeCell ref="AT70:AU70"/>
    <mergeCell ref="BI70:BJ70"/>
    <mergeCell ref="BY70:BZ70"/>
    <mergeCell ref="CO70:CP70"/>
    <mergeCell ref="A69:B69"/>
    <mergeCell ref="O69:P69"/>
    <mergeCell ref="AE69:AF69"/>
    <mergeCell ref="AT69:AU69"/>
    <mergeCell ref="BI69:BJ69"/>
    <mergeCell ref="BY69:BZ69"/>
    <mergeCell ref="DE70:DF70"/>
    <mergeCell ref="DT70:DU70"/>
    <mergeCell ref="A68:B68"/>
    <mergeCell ref="O68:P68"/>
    <mergeCell ref="AE68:AF68"/>
    <mergeCell ref="AT68:AU68"/>
    <mergeCell ref="BI68:BJ68"/>
    <mergeCell ref="BY68:BZ68"/>
    <mergeCell ref="CO68:CP68"/>
    <mergeCell ref="DE68:DF68"/>
    <mergeCell ref="DT68:DU68"/>
    <mergeCell ref="A67:B67"/>
    <mergeCell ref="O67:P67"/>
    <mergeCell ref="AE67:AF67"/>
    <mergeCell ref="AT67:AU67"/>
    <mergeCell ref="BI67:BJ67"/>
    <mergeCell ref="BY67:BZ67"/>
    <mergeCell ref="CO67:CP67"/>
    <mergeCell ref="DE67:DF67"/>
    <mergeCell ref="DT67:DU67"/>
    <mergeCell ref="CO65:CP65"/>
    <mergeCell ref="DE65:DF65"/>
    <mergeCell ref="DT65:DU65"/>
    <mergeCell ref="A66:B66"/>
    <mergeCell ref="O66:P66"/>
    <mergeCell ref="AE66:AF66"/>
    <mergeCell ref="AT66:AU66"/>
    <mergeCell ref="BI66:BJ66"/>
    <mergeCell ref="BY66:BZ66"/>
    <mergeCell ref="CO66:CP66"/>
    <mergeCell ref="A65:B65"/>
    <mergeCell ref="O65:P65"/>
    <mergeCell ref="AE65:AF65"/>
    <mergeCell ref="AT65:AU65"/>
    <mergeCell ref="BI65:BJ65"/>
    <mergeCell ref="BY65:BZ65"/>
    <mergeCell ref="DE66:DF66"/>
    <mergeCell ref="DT66:DU66"/>
    <mergeCell ref="ED62:ED63"/>
    <mergeCell ref="A64:B64"/>
    <mergeCell ref="O64:P64"/>
    <mergeCell ref="AE64:AF64"/>
    <mergeCell ref="AT64:AU64"/>
    <mergeCell ref="BI64:BJ64"/>
    <mergeCell ref="BY64:BZ64"/>
    <mergeCell ref="CO64:CP64"/>
    <mergeCell ref="DE64:DF64"/>
    <mergeCell ref="DT64:DU64"/>
    <mergeCell ref="DG62:DL62"/>
    <mergeCell ref="DM62:DS62"/>
    <mergeCell ref="DT62:DT63"/>
    <mergeCell ref="DU62:DU63"/>
    <mergeCell ref="DV62:EB62"/>
    <mergeCell ref="EC62:EC63"/>
    <mergeCell ref="CO62:CO63"/>
    <mergeCell ref="CP62:CP63"/>
    <mergeCell ref="CQ62:CW62"/>
    <mergeCell ref="CX62:DD62"/>
    <mergeCell ref="DE62:DE63"/>
    <mergeCell ref="DF62:DF63"/>
    <mergeCell ref="BK62:BQ62"/>
    <mergeCell ref="BR62:BX62"/>
    <mergeCell ref="BY62:BY63"/>
    <mergeCell ref="BZ62:BZ63"/>
    <mergeCell ref="CA62:CG62"/>
    <mergeCell ref="CH62:CN62"/>
    <mergeCell ref="AT62:AT63"/>
    <mergeCell ref="AU62:AU63"/>
    <mergeCell ref="AV62:BA62"/>
    <mergeCell ref="BB62:BH62"/>
    <mergeCell ref="BI62:BI63"/>
    <mergeCell ref="BJ62:BJ63"/>
    <mergeCell ref="Q62:W62"/>
    <mergeCell ref="X62:AD62"/>
    <mergeCell ref="AE62:AE63"/>
    <mergeCell ref="AF62:AF63"/>
    <mergeCell ref="AG62:AL62"/>
    <mergeCell ref="AM62:AS62"/>
    <mergeCell ref="A62:A63"/>
    <mergeCell ref="B62:B63"/>
    <mergeCell ref="C62:H62"/>
    <mergeCell ref="I62:N62"/>
    <mergeCell ref="O62:O63"/>
    <mergeCell ref="P62:P63"/>
    <mergeCell ref="A56:B56"/>
    <mergeCell ref="O56:P56"/>
    <mergeCell ref="AE56:AF56"/>
    <mergeCell ref="AT56:AU56"/>
    <mergeCell ref="BI56:BJ56"/>
    <mergeCell ref="BY56:BZ56"/>
    <mergeCell ref="CO56:CP56"/>
    <mergeCell ref="DE56:DF56"/>
    <mergeCell ref="DT56:DU56"/>
    <mergeCell ref="A55:B55"/>
    <mergeCell ref="O55:P55"/>
    <mergeCell ref="AE55:AF55"/>
    <mergeCell ref="AT55:AU55"/>
    <mergeCell ref="BI55:BJ55"/>
    <mergeCell ref="BY55:BZ55"/>
    <mergeCell ref="CO55:CP55"/>
    <mergeCell ref="DE55:DF55"/>
    <mergeCell ref="DT55:DU55"/>
    <mergeCell ref="CO53:CP53"/>
    <mergeCell ref="DE53:DF53"/>
    <mergeCell ref="DT53:DU53"/>
    <mergeCell ref="A54:B54"/>
    <mergeCell ref="O54:P54"/>
    <mergeCell ref="AE54:AF54"/>
    <mergeCell ref="AT54:AU54"/>
    <mergeCell ref="BI54:BJ54"/>
    <mergeCell ref="BY54:BZ54"/>
    <mergeCell ref="CO54:CP54"/>
    <mergeCell ref="A53:B53"/>
    <mergeCell ref="O53:P53"/>
    <mergeCell ref="AE53:AF53"/>
    <mergeCell ref="AT53:AU53"/>
    <mergeCell ref="BI53:BJ53"/>
    <mergeCell ref="BY53:BZ53"/>
    <mergeCell ref="DE54:DF54"/>
    <mergeCell ref="DT54:DU54"/>
    <mergeCell ref="A52:B52"/>
    <mergeCell ref="O52:P52"/>
    <mergeCell ref="AE52:AF52"/>
    <mergeCell ref="AT52:AU52"/>
    <mergeCell ref="BI52:BJ52"/>
    <mergeCell ref="BY52:BZ52"/>
    <mergeCell ref="CO52:CP52"/>
    <mergeCell ref="DE52:DF52"/>
    <mergeCell ref="DT52:DU52"/>
    <mergeCell ref="A51:B51"/>
    <mergeCell ref="O51:P51"/>
    <mergeCell ref="AE51:AF51"/>
    <mergeCell ref="AT51:AU51"/>
    <mergeCell ref="BI51:BJ51"/>
    <mergeCell ref="BY51:BZ51"/>
    <mergeCell ref="CO51:CP51"/>
    <mergeCell ref="DE51:DF51"/>
    <mergeCell ref="DT51:DU51"/>
    <mergeCell ref="CO5:CO27"/>
    <mergeCell ref="DE5:DE27"/>
    <mergeCell ref="DT5:DT27"/>
    <mergeCell ref="A28:A50"/>
    <mergeCell ref="O28:O50"/>
    <mergeCell ref="AE28:AE50"/>
    <mergeCell ref="AT28:AT50"/>
    <mergeCell ref="BI28:BI50"/>
    <mergeCell ref="BY28:BY50"/>
    <mergeCell ref="CO28:CO50"/>
    <mergeCell ref="DE28:DE50"/>
    <mergeCell ref="DT28:DT50"/>
    <mergeCell ref="DU3:DU4"/>
    <mergeCell ref="DV3:EB3"/>
    <mergeCell ref="EC3:EC4"/>
    <mergeCell ref="ED3:ED4"/>
    <mergeCell ref="A5:A27"/>
    <mergeCell ref="O5:O27"/>
    <mergeCell ref="AE5:AE27"/>
    <mergeCell ref="AT5:AT27"/>
    <mergeCell ref="BI5:BI27"/>
    <mergeCell ref="BY5:BY27"/>
    <mergeCell ref="CX3:DD3"/>
    <mergeCell ref="DE3:DE4"/>
    <mergeCell ref="DF3:DF4"/>
    <mergeCell ref="DG3:DL3"/>
    <mergeCell ref="DM3:DS3"/>
    <mergeCell ref="DT3:DT4"/>
    <mergeCell ref="BZ3:BZ4"/>
    <mergeCell ref="CA3:CG3"/>
    <mergeCell ref="CH3:CN3"/>
    <mergeCell ref="CO3:CO4"/>
    <mergeCell ref="CP3:CP4"/>
    <mergeCell ref="CQ3:CW3"/>
    <mergeCell ref="BB3:BH3"/>
    <mergeCell ref="BI3:BI4"/>
    <mergeCell ref="BJ3:BJ4"/>
    <mergeCell ref="BK3:BQ3"/>
    <mergeCell ref="BR3:BX3"/>
    <mergeCell ref="BY3:BY4"/>
    <mergeCell ref="AF3:AF4"/>
    <mergeCell ref="AG3:AL3"/>
    <mergeCell ref="AM3:AS3"/>
    <mergeCell ref="AT3:AT4"/>
    <mergeCell ref="AU3:AU4"/>
    <mergeCell ref="AV3:BA3"/>
    <mergeCell ref="AV2:BA2"/>
    <mergeCell ref="A3:A4"/>
    <mergeCell ref="B3:B4"/>
    <mergeCell ref="C3:H3"/>
    <mergeCell ref="I3:N3"/>
    <mergeCell ref="O3:O4"/>
    <mergeCell ref="P3:P4"/>
    <mergeCell ref="Q3:W3"/>
    <mergeCell ref="X3:AD3"/>
    <mergeCell ref="AE3:A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120"/>
  <sheetViews>
    <sheetView workbookViewId="0">
      <selection activeCell="L17" sqref="L17"/>
    </sheetView>
  </sheetViews>
  <sheetFormatPr defaultRowHeight="13.5" x14ac:dyDescent="0.25"/>
  <cols>
    <col min="1" max="1" width="6.28515625" style="813" customWidth="1"/>
    <col min="2" max="2" width="6" style="813" customWidth="1"/>
    <col min="3" max="3" width="7.7109375" style="388" customWidth="1"/>
    <col min="4" max="4" width="7.7109375" style="386" customWidth="1"/>
    <col min="5" max="6" width="7.7109375" style="388" customWidth="1"/>
    <col min="7" max="7" width="14" style="388" customWidth="1"/>
    <col min="8" max="8" width="7.7109375" style="388" customWidth="1"/>
    <col min="9" max="9" width="7.7109375" style="386" customWidth="1"/>
    <col min="10" max="11" width="7.7109375" style="388" customWidth="1"/>
    <col min="12" max="12" width="14" style="388" customWidth="1"/>
    <col min="13" max="13" width="6.7109375" style="813" customWidth="1"/>
    <col min="14" max="14" width="5" style="813" customWidth="1"/>
    <col min="15" max="15" width="6.28515625" style="388" customWidth="1"/>
    <col min="16" max="16" width="3.85546875" style="386" customWidth="1"/>
    <col min="17" max="17" width="6.5703125" style="388" customWidth="1"/>
    <col min="18" max="18" width="6.28515625" style="388" customWidth="1"/>
    <col min="19" max="19" width="5.42578125" style="388" customWidth="1"/>
    <col min="20" max="20" width="6.7109375" style="388" customWidth="1"/>
    <col min="21" max="21" width="11.140625" style="388" customWidth="1"/>
    <col min="22" max="22" width="6.28515625" style="388" customWidth="1"/>
    <col min="23" max="23" width="3.85546875" style="386" customWidth="1"/>
    <col min="24" max="24" width="6.5703125" style="388" customWidth="1"/>
    <col min="25" max="25" width="6.28515625" style="388" customWidth="1"/>
    <col min="26" max="26" width="5.42578125" style="388" customWidth="1"/>
    <col min="27" max="27" width="6.7109375" style="388" customWidth="1"/>
    <col min="28" max="28" width="11.28515625" style="388" customWidth="1"/>
    <col min="29" max="29" width="6.85546875" style="813" customWidth="1"/>
    <col min="30" max="30" width="4.5703125" style="813" customWidth="1"/>
    <col min="31" max="31" width="6.85546875" style="388" customWidth="1"/>
    <col min="32" max="32" width="6.85546875" style="386" customWidth="1"/>
    <col min="33" max="34" width="6.85546875" style="388" customWidth="1"/>
    <col min="35" max="35" width="11.42578125" style="388" customWidth="1"/>
    <col min="36" max="36" width="6.85546875" style="388" customWidth="1"/>
    <col min="37" max="37" width="6.85546875" style="386" customWidth="1"/>
    <col min="38" max="38" width="6.85546875" style="389" customWidth="1"/>
    <col min="39" max="41" width="6.85546875" style="388" customWidth="1"/>
    <col min="42" max="42" width="11.5703125" style="388" customWidth="1"/>
    <col min="43" max="44" width="6.7109375" style="813" customWidth="1"/>
    <col min="45" max="45" width="7.140625" style="388" customWidth="1"/>
    <col min="46" max="46" width="3.42578125" style="386" customWidth="1"/>
    <col min="47" max="47" width="6.85546875" style="388" customWidth="1"/>
    <col min="48" max="48" width="6.28515625" style="388" customWidth="1"/>
    <col min="49" max="49" width="6.42578125" style="388" customWidth="1"/>
    <col min="50" max="50" width="12.140625" style="388" customWidth="1"/>
    <col min="51" max="51" width="6" style="388" customWidth="1"/>
    <col min="52" max="52" width="3.85546875" style="386" customWidth="1"/>
    <col min="53" max="53" width="6.85546875" style="388" customWidth="1"/>
    <col min="54" max="54" width="6.28515625" style="388" customWidth="1"/>
    <col min="55" max="55" width="6.140625" style="388" customWidth="1"/>
    <col min="56" max="56" width="5.5703125" style="388" customWidth="1"/>
    <col min="57" max="57" width="11.140625" style="388" customWidth="1"/>
    <col min="58" max="59" width="6.7109375" style="813" customWidth="1"/>
    <col min="60" max="60" width="6.140625" style="388" customWidth="1"/>
    <col min="61" max="61" width="3.42578125" style="386" customWidth="1"/>
    <col min="62" max="62" width="8.28515625" style="388" customWidth="1"/>
    <col min="63" max="63" width="5.5703125" style="388" customWidth="1"/>
    <col min="64" max="64" width="6.140625" style="388" customWidth="1"/>
    <col min="65" max="65" width="6.85546875" style="388" customWidth="1"/>
    <col min="66" max="66" width="8.85546875" style="388" customWidth="1"/>
    <col min="67" max="67" width="6.28515625" style="388" customWidth="1"/>
    <col min="68" max="68" width="4" style="386" customWidth="1"/>
    <col min="69" max="69" width="6.5703125" style="388" customWidth="1"/>
    <col min="70" max="70" width="6.28515625" style="388" customWidth="1"/>
    <col min="71" max="72" width="6" style="388" customWidth="1"/>
    <col min="73" max="73" width="9.85546875" style="388" customWidth="1"/>
    <col min="74" max="74" width="6.7109375" style="813" customWidth="1"/>
    <col min="75" max="75" width="4.7109375" style="813" customWidth="1"/>
    <col min="76" max="76" width="6.28515625" style="388" customWidth="1"/>
    <col min="77" max="77" width="3.42578125" style="386" customWidth="1"/>
    <col min="78" max="78" width="6.5703125" style="388" customWidth="1"/>
    <col min="79" max="79" width="6.28515625" style="388" customWidth="1"/>
    <col min="80" max="80" width="6" style="388" customWidth="1"/>
    <col min="81" max="81" width="6.85546875" style="388" customWidth="1"/>
    <col min="82" max="82" width="8.85546875" style="388" customWidth="1"/>
    <col min="83" max="83" width="6.28515625" style="388" customWidth="1"/>
    <col min="84" max="84" width="3.42578125" style="386" customWidth="1"/>
    <col min="85" max="85" width="8.28515625" style="388" customWidth="1"/>
    <col min="86" max="86" width="8" style="388" customWidth="1"/>
    <col min="87" max="87" width="6.42578125" style="388" customWidth="1"/>
    <col min="88" max="88" width="6.85546875" style="388" customWidth="1"/>
    <col min="89" max="89" width="8.7109375" style="388" customWidth="1"/>
    <col min="90" max="90" width="6.7109375" style="813" customWidth="1"/>
    <col min="91" max="91" width="3.85546875" style="813" customWidth="1"/>
    <col min="92" max="92" width="6.28515625" style="388" customWidth="1"/>
    <col min="93" max="93" width="3.28515625" style="386" customWidth="1"/>
    <col min="94" max="94" width="6.85546875" style="388" customWidth="1"/>
    <col min="95" max="95" width="7.140625" style="388" customWidth="1"/>
    <col min="96" max="96" width="6" style="388" customWidth="1"/>
    <col min="97" max="97" width="11.42578125" style="388" customWidth="1"/>
    <col min="98" max="98" width="6.5703125" style="388" customWidth="1"/>
    <col min="99" max="99" width="3.7109375" style="386" customWidth="1"/>
    <col min="100" max="100" width="6.5703125" style="388" customWidth="1"/>
    <col min="101" max="101" width="5.7109375" style="388" customWidth="1"/>
    <col min="102" max="103" width="6.5703125" style="388" customWidth="1"/>
    <col min="104" max="104" width="11.42578125" style="388" customWidth="1"/>
    <col min="105" max="105" width="6.7109375" style="813" customWidth="1"/>
    <col min="106" max="106" width="4.42578125" style="813" customWidth="1"/>
    <col min="107" max="107" width="7.140625" style="388" customWidth="1"/>
    <col min="108" max="108" width="5.5703125" style="386" customWidth="1"/>
    <col min="109" max="111" width="7.140625" style="388" customWidth="1"/>
    <col min="112" max="112" width="8.42578125" style="388" customWidth="1"/>
    <col min="113" max="113" width="7.140625" style="388" customWidth="1"/>
    <col min="114" max="114" width="5.42578125" style="386" customWidth="1"/>
    <col min="115" max="118" width="7.140625" style="388" customWidth="1"/>
    <col min="119" max="119" width="8.140625" style="388" customWidth="1"/>
    <col min="120" max="120" width="5.7109375" style="813" customWidth="1"/>
    <col min="121" max="121" width="6.28515625" style="813" customWidth="1"/>
    <col min="122" max="122" width="5.28515625" style="388" customWidth="1"/>
    <col min="123" max="123" width="5.28515625" style="386" customWidth="1"/>
    <col min="124" max="127" width="5.28515625" style="388" customWidth="1"/>
    <col min="128" max="128" width="8.28515625" style="388" customWidth="1"/>
    <col min="129" max="129" width="5.28515625" style="388" customWidth="1"/>
    <col min="130" max="130" width="5.28515625" style="386" customWidth="1"/>
    <col min="131" max="134" width="5.28515625" style="388" customWidth="1"/>
    <col min="135" max="135" width="8.140625" style="388" customWidth="1"/>
    <col min="136" max="137" width="5" style="254" customWidth="1"/>
    <col min="138" max="16384" width="9.140625" style="254"/>
  </cols>
  <sheetData>
    <row r="1" spans="1:137" ht="12.75" customHeight="1" x14ac:dyDescent="0.25">
      <c r="A1" s="788" t="s">
        <v>520</v>
      </c>
      <c r="B1" s="788"/>
      <c r="C1" s="252"/>
      <c r="D1" s="251"/>
      <c r="E1" s="252"/>
      <c r="F1" s="252"/>
      <c r="G1" s="252"/>
      <c r="H1" s="252"/>
      <c r="I1" s="251"/>
      <c r="J1" s="252"/>
      <c r="K1" s="252"/>
      <c r="L1" s="252"/>
      <c r="M1" s="789" t="s">
        <v>521</v>
      </c>
      <c r="N1" s="788"/>
      <c r="O1" s="252"/>
      <c r="P1" s="251"/>
      <c r="Q1" s="252"/>
      <c r="R1" s="252"/>
      <c r="S1" s="252"/>
      <c r="T1" s="252"/>
      <c r="U1" s="252"/>
      <c r="V1" s="252"/>
      <c r="W1" s="251"/>
      <c r="X1" s="252"/>
      <c r="Y1" s="252"/>
      <c r="Z1" s="252"/>
      <c r="AA1" s="252"/>
      <c r="AB1" s="252"/>
      <c r="AC1" s="789" t="s">
        <v>521</v>
      </c>
      <c r="AD1" s="788"/>
      <c r="AE1" s="252"/>
      <c r="AF1" s="251"/>
      <c r="AG1" s="252"/>
      <c r="AH1" s="252"/>
      <c r="AI1" s="252"/>
      <c r="AJ1" s="252"/>
      <c r="AK1" s="251"/>
      <c r="AL1" s="253"/>
      <c r="AM1" s="252"/>
      <c r="AN1" s="252"/>
      <c r="AO1" s="252"/>
      <c r="AP1" s="252"/>
      <c r="AQ1" s="789" t="s">
        <v>521</v>
      </c>
      <c r="AR1" s="788"/>
      <c r="AS1" s="252"/>
      <c r="AT1" s="251"/>
      <c r="AU1" s="252"/>
      <c r="AV1" s="252"/>
      <c r="AW1" s="252"/>
      <c r="AX1" s="252"/>
      <c r="AY1" s="252"/>
      <c r="AZ1" s="251"/>
      <c r="BA1" s="252"/>
      <c r="BB1" s="252"/>
      <c r="BC1" s="252"/>
      <c r="BD1" s="252"/>
      <c r="BE1" s="252"/>
      <c r="BF1" s="789" t="s">
        <v>521</v>
      </c>
      <c r="BG1" s="788"/>
      <c r="BH1" s="252"/>
      <c r="BI1" s="251"/>
      <c r="BJ1" s="252"/>
      <c r="BK1" s="252"/>
      <c r="BL1" s="252"/>
      <c r="BM1" s="252"/>
      <c r="BN1" s="252"/>
      <c r="BO1" s="252"/>
      <c r="BP1" s="251"/>
      <c r="BQ1" s="252"/>
      <c r="BR1" s="252"/>
      <c r="BS1" s="252"/>
      <c r="BT1" s="252"/>
      <c r="BU1" s="252"/>
      <c r="BV1" s="789" t="s">
        <v>521</v>
      </c>
      <c r="BW1" s="788"/>
      <c r="BX1" s="252"/>
      <c r="BY1" s="251"/>
      <c r="BZ1" s="252"/>
      <c r="CA1" s="252"/>
      <c r="CB1" s="252"/>
      <c r="CC1" s="252"/>
      <c r="CD1" s="252"/>
      <c r="CE1" s="252"/>
      <c r="CF1" s="251"/>
      <c r="CG1" s="252"/>
      <c r="CH1" s="252"/>
      <c r="CI1" s="252"/>
      <c r="CJ1" s="252"/>
      <c r="CK1" s="252"/>
      <c r="CL1" s="789" t="s">
        <v>521</v>
      </c>
      <c r="CM1" s="788"/>
      <c r="CN1" s="252"/>
      <c r="CO1" s="251"/>
      <c r="CP1" s="252"/>
      <c r="CQ1" s="252"/>
      <c r="CR1" s="252"/>
      <c r="CS1" s="252"/>
      <c r="CT1" s="252"/>
      <c r="CU1" s="251"/>
      <c r="CV1" s="252"/>
      <c r="CW1" s="252"/>
      <c r="CX1" s="252"/>
      <c r="CY1" s="252"/>
      <c r="CZ1" s="252"/>
      <c r="DA1" s="789" t="s">
        <v>521</v>
      </c>
      <c r="DB1" s="788"/>
      <c r="DC1" s="252"/>
      <c r="DD1" s="251"/>
      <c r="DE1" s="252"/>
      <c r="DF1" s="252"/>
      <c r="DG1" s="252"/>
      <c r="DH1" s="252"/>
      <c r="DI1" s="252"/>
      <c r="DJ1" s="251"/>
      <c r="DK1" s="252"/>
      <c r="DL1" s="252"/>
      <c r="DM1" s="252"/>
      <c r="DN1" s="252"/>
      <c r="DO1" s="252"/>
      <c r="DP1" s="789" t="s">
        <v>521</v>
      </c>
      <c r="DQ1" s="788"/>
      <c r="DR1" s="252"/>
      <c r="DS1" s="251"/>
      <c r="DT1" s="252"/>
      <c r="DU1" s="252"/>
      <c r="DV1" s="252"/>
      <c r="DW1" s="252"/>
      <c r="DX1" s="252"/>
      <c r="DY1" s="252"/>
      <c r="DZ1" s="251"/>
      <c r="EA1" s="252"/>
      <c r="EB1" s="252"/>
      <c r="EC1" s="252"/>
      <c r="ED1" s="252"/>
      <c r="EE1" s="252"/>
    </row>
    <row r="2" spans="1:137" ht="12.75" customHeight="1" x14ac:dyDescent="0.25">
      <c r="A2" s="790" t="s">
        <v>522</v>
      </c>
      <c r="B2" s="789"/>
      <c r="C2" s="252"/>
      <c r="D2" s="250"/>
      <c r="E2" s="252"/>
      <c r="F2" s="252"/>
      <c r="G2" s="252"/>
      <c r="H2" s="252"/>
      <c r="I2" s="250"/>
      <c r="J2" s="252"/>
      <c r="K2" s="252"/>
      <c r="L2" s="252"/>
      <c r="M2" s="790"/>
      <c r="N2" s="789"/>
      <c r="O2" s="252"/>
      <c r="P2" s="250"/>
      <c r="Q2" s="252"/>
      <c r="R2" s="252"/>
      <c r="S2" s="252"/>
      <c r="T2" s="252"/>
      <c r="U2" s="252"/>
      <c r="V2" s="252"/>
      <c r="W2" s="250"/>
      <c r="X2" s="252"/>
      <c r="Y2" s="252"/>
      <c r="Z2" s="252"/>
      <c r="AA2" s="252"/>
      <c r="AB2" s="252"/>
      <c r="AC2" s="790"/>
      <c r="AD2" s="789"/>
      <c r="AE2" s="252"/>
      <c r="AF2" s="250"/>
      <c r="AG2" s="252"/>
      <c r="AH2" s="252"/>
      <c r="AI2" s="252"/>
      <c r="AJ2" s="252"/>
      <c r="AK2" s="250"/>
      <c r="AL2" s="253"/>
      <c r="AM2" s="252"/>
      <c r="AN2" s="252"/>
      <c r="AO2" s="252"/>
      <c r="AP2" s="252"/>
      <c r="AQ2" s="790"/>
      <c r="AR2" s="789"/>
      <c r="AS2" s="252"/>
      <c r="AT2" s="250"/>
      <c r="AU2" s="252"/>
      <c r="AV2" s="252"/>
      <c r="AW2" s="252"/>
      <c r="AX2" s="252"/>
      <c r="AY2" s="252"/>
      <c r="AZ2" s="250"/>
      <c r="BA2" s="252"/>
      <c r="BB2" s="252"/>
      <c r="BC2" s="252"/>
      <c r="BD2" s="252"/>
      <c r="BE2" s="252"/>
      <c r="BF2" s="790"/>
      <c r="BG2" s="789"/>
      <c r="BH2" s="252"/>
      <c r="BI2" s="250"/>
      <c r="BJ2" s="252"/>
      <c r="BK2" s="252"/>
      <c r="BL2" s="252"/>
      <c r="BM2" s="252"/>
      <c r="BN2" s="252"/>
      <c r="BO2" s="252"/>
      <c r="BP2" s="250"/>
      <c r="BQ2" s="252"/>
      <c r="BR2" s="252"/>
      <c r="BS2" s="252"/>
      <c r="BT2" s="252"/>
      <c r="BU2" s="252"/>
      <c r="BV2" s="790"/>
      <c r="BW2" s="789"/>
      <c r="BX2" s="252"/>
      <c r="BY2" s="250"/>
      <c r="BZ2" s="252"/>
      <c r="CA2" s="252"/>
      <c r="CB2" s="252"/>
      <c r="CC2" s="252"/>
      <c r="CD2" s="252"/>
      <c r="CE2" s="252"/>
      <c r="CF2" s="250"/>
      <c r="CG2" s="252"/>
      <c r="CH2" s="250"/>
      <c r="CI2" s="252"/>
      <c r="CJ2" s="252"/>
      <c r="CK2" s="252"/>
      <c r="CL2" s="790"/>
      <c r="CM2" s="789"/>
      <c r="CN2" s="252"/>
      <c r="CO2" s="250"/>
      <c r="CP2" s="252"/>
      <c r="CQ2" s="252"/>
      <c r="CR2" s="252"/>
      <c r="CS2" s="252"/>
      <c r="CT2" s="252"/>
      <c r="CU2" s="250"/>
      <c r="CV2" s="252"/>
      <c r="CW2" s="252"/>
      <c r="CX2" s="252"/>
      <c r="CY2" s="252"/>
      <c r="CZ2" s="252"/>
      <c r="DA2" s="790"/>
      <c r="DB2" s="789"/>
      <c r="DC2" s="252"/>
      <c r="DD2" s="250"/>
      <c r="DE2" s="252"/>
      <c r="DF2" s="252"/>
      <c r="DG2" s="252"/>
      <c r="DH2" s="252"/>
      <c r="DI2" s="252"/>
      <c r="DJ2" s="250"/>
      <c r="DK2" s="252"/>
      <c r="DL2" s="252"/>
      <c r="DM2" s="252"/>
      <c r="DN2" s="252"/>
      <c r="DO2" s="252"/>
      <c r="DP2" s="790"/>
      <c r="DQ2" s="789"/>
      <c r="DR2" s="252"/>
      <c r="DS2" s="250"/>
      <c r="DT2" s="252"/>
      <c r="DU2" s="252"/>
      <c r="DV2" s="252"/>
      <c r="DW2" s="252"/>
      <c r="DX2" s="252"/>
      <c r="DY2" s="252"/>
      <c r="DZ2" s="250"/>
      <c r="EA2" s="252"/>
      <c r="EB2" s="252"/>
      <c r="EC2" s="252"/>
      <c r="ED2" s="252"/>
      <c r="EE2" s="252"/>
    </row>
    <row r="3" spans="1:137" s="602" customFormat="1" ht="9.75" customHeight="1" x14ac:dyDescent="0.25">
      <c r="A3" s="866" t="s">
        <v>2</v>
      </c>
      <c r="B3" s="867" t="s">
        <v>3</v>
      </c>
      <c r="C3" s="868" t="s">
        <v>4</v>
      </c>
      <c r="D3" s="869"/>
      <c r="E3" s="869"/>
      <c r="F3" s="868"/>
      <c r="G3" s="868"/>
      <c r="H3" s="879" t="s">
        <v>167</v>
      </c>
      <c r="I3" s="869"/>
      <c r="J3" s="869"/>
      <c r="K3" s="868"/>
      <c r="L3" s="868"/>
      <c r="M3" s="866" t="s">
        <v>2</v>
      </c>
      <c r="N3" s="867" t="s">
        <v>3</v>
      </c>
      <c r="O3" s="868" t="s">
        <v>89</v>
      </c>
      <c r="P3" s="869"/>
      <c r="Q3" s="869"/>
      <c r="R3" s="868"/>
      <c r="S3" s="868"/>
      <c r="T3" s="868"/>
      <c r="U3" s="868"/>
      <c r="V3" s="878" t="s">
        <v>168</v>
      </c>
      <c r="W3" s="878"/>
      <c r="X3" s="878"/>
      <c r="Y3" s="878"/>
      <c r="Z3" s="878"/>
      <c r="AA3" s="878"/>
      <c r="AB3" s="879"/>
      <c r="AC3" s="866" t="s">
        <v>2</v>
      </c>
      <c r="AD3" s="867" t="s">
        <v>3</v>
      </c>
      <c r="AE3" s="870" t="s">
        <v>170</v>
      </c>
      <c r="AF3" s="878"/>
      <c r="AG3" s="878"/>
      <c r="AH3" s="878"/>
      <c r="AI3" s="879"/>
      <c r="AJ3" s="879" t="s">
        <v>90</v>
      </c>
      <c r="AK3" s="869"/>
      <c r="AL3" s="869"/>
      <c r="AM3" s="868"/>
      <c r="AN3" s="868"/>
      <c r="AO3" s="868"/>
      <c r="AP3" s="868"/>
      <c r="AQ3" s="866" t="s">
        <v>2</v>
      </c>
      <c r="AR3" s="982" t="s">
        <v>3</v>
      </c>
      <c r="AS3" s="868" t="s">
        <v>142</v>
      </c>
      <c r="AT3" s="869"/>
      <c r="AU3" s="869"/>
      <c r="AV3" s="868"/>
      <c r="AW3" s="868"/>
      <c r="AX3" s="868"/>
      <c r="AY3" s="868" t="s">
        <v>92</v>
      </c>
      <c r="AZ3" s="869"/>
      <c r="BA3" s="869"/>
      <c r="BB3" s="868"/>
      <c r="BC3" s="868"/>
      <c r="BD3" s="868"/>
      <c r="BE3" s="868"/>
      <c r="BF3" s="866" t="s">
        <v>2</v>
      </c>
      <c r="BG3" s="982" t="s">
        <v>3</v>
      </c>
      <c r="BH3" s="879" t="s">
        <v>144</v>
      </c>
      <c r="BI3" s="869"/>
      <c r="BJ3" s="869"/>
      <c r="BK3" s="868"/>
      <c r="BL3" s="868"/>
      <c r="BM3" s="868"/>
      <c r="BN3" s="868"/>
      <c r="BO3" s="868" t="s">
        <v>251</v>
      </c>
      <c r="BP3" s="869"/>
      <c r="BQ3" s="869"/>
      <c r="BR3" s="868"/>
      <c r="BS3" s="868"/>
      <c r="BT3" s="868"/>
      <c r="BU3" s="868"/>
      <c r="BV3" s="866" t="s">
        <v>2</v>
      </c>
      <c r="BW3" s="867" t="s">
        <v>3</v>
      </c>
      <c r="BX3" s="879" t="s">
        <v>93</v>
      </c>
      <c r="BY3" s="869"/>
      <c r="BZ3" s="869"/>
      <c r="CA3" s="868"/>
      <c r="CB3" s="868"/>
      <c r="CC3" s="868"/>
      <c r="CD3" s="868"/>
      <c r="CE3" s="868" t="s">
        <v>145</v>
      </c>
      <c r="CF3" s="869"/>
      <c r="CG3" s="869"/>
      <c r="CH3" s="868"/>
      <c r="CI3" s="868"/>
      <c r="CJ3" s="868"/>
      <c r="CK3" s="868"/>
      <c r="CL3" s="866" t="s">
        <v>2</v>
      </c>
      <c r="CM3" s="867" t="s">
        <v>3</v>
      </c>
      <c r="CN3" s="879" t="s">
        <v>171</v>
      </c>
      <c r="CO3" s="869"/>
      <c r="CP3" s="869"/>
      <c r="CQ3" s="868"/>
      <c r="CR3" s="868"/>
      <c r="CS3" s="868"/>
      <c r="CT3" s="879" t="s">
        <v>434</v>
      </c>
      <c r="CU3" s="869"/>
      <c r="CV3" s="869"/>
      <c r="CW3" s="868"/>
      <c r="CX3" s="868"/>
      <c r="CY3" s="868"/>
      <c r="CZ3" s="868"/>
      <c r="DA3" s="866" t="s">
        <v>2</v>
      </c>
      <c r="DB3" s="867" t="s">
        <v>3</v>
      </c>
      <c r="DC3" s="879" t="s">
        <v>523</v>
      </c>
      <c r="DD3" s="869"/>
      <c r="DE3" s="869"/>
      <c r="DF3" s="868"/>
      <c r="DG3" s="868"/>
      <c r="DH3" s="868"/>
      <c r="DI3" s="868" t="s">
        <v>524</v>
      </c>
      <c r="DJ3" s="869"/>
      <c r="DK3" s="869"/>
      <c r="DL3" s="869"/>
      <c r="DM3" s="868"/>
      <c r="DN3" s="868"/>
      <c r="DO3" s="868"/>
      <c r="DP3" s="866" t="s">
        <v>2</v>
      </c>
      <c r="DQ3" s="867" t="s">
        <v>3</v>
      </c>
      <c r="DR3" s="868" t="s">
        <v>174</v>
      </c>
      <c r="DS3" s="869"/>
      <c r="DT3" s="869"/>
      <c r="DU3" s="868"/>
      <c r="DV3" s="868"/>
      <c r="DW3" s="868"/>
      <c r="DX3" s="868"/>
      <c r="DY3" s="868" t="s">
        <v>252</v>
      </c>
      <c r="DZ3" s="869"/>
      <c r="EA3" s="869"/>
      <c r="EB3" s="868"/>
      <c r="EC3" s="868"/>
      <c r="ED3" s="868"/>
      <c r="EE3" s="868"/>
      <c r="EF3" s="867" t="s">
        <v>5</v>
      </c>
      <c r="EG3" s="873" t="s">
        <v>6</v>
      </c>
    </row>
    <row r="4" spans="1:137" s="267" customFormat="1" ht="77.25" customHeight="1" x14ac:dyDescent="0.25">
      <c r="A4" s="867"/>
      <c r="B4" s="981"/>
      <c r="C4" s="263" t="s">
        <v>7</v>
      </c>
      <c r="D4" s="264" t="s">
        <v>6</v>
      </c>
      <c r="E4" s="265" t="s">
        <v>175</v>
      </c>
      <c r="F4" s="264" t="s">
        <v>487</v>
      </c>
      <c r="G4" s="266" t="s">
        <v>11</v>
      </c>
      <c r="H4" s="264" t="s">
        <v>7</v>
      </c>
      <c r="I4" s="264" t="s">
        <v>6</v>
      </c>
      <c r="J4" s="265" t="s">
        <v>175</v>
      </c>
      <c r="K4" s="264" t="s">
        <v>487</v>
      </c>
      <c r="L4" s="266" t="s">
        <v>11</v>
      </c>
      <c r="M4" s="867"/>
      <c r="N4" s="981"/>
      <c r="O4" s="263" t="s">
        <v>7</v>
      </c>
      <c r="P4" s="264" t="s">
        <v>6</v>
      </c>
      <c r="Q4" s="265" t="s">
        <v>175</v>
      </c>
      <c r="R4" s="264" t="s">
        <v>487</v>
      </c>
      <c r="S4" s="264" t="s">
        <v>322</v>
      </c>
      <c r="T4" s="264" t="s">
        <v>10</v>
      </c>
      <c r="U4" s="266" t="s">
        <v>11</v>
      </c>
      <c r="V4" s="264" t="s">
        <v>7</v>
      </c>
      <c r="W4" s="264" t="s">
        <v>6</v>
      </c>
      <c r="X4" s="265" t="s">
        <v>175</v>
      </c>
      <c r="Y4" s="264" t="s">
        <v>487</v>
      </c>
      <c r="Z4" s="264" t="s">
        <v>322</v>
      </c>
      <c r="AA4" s="264" t="s">
        <v>10</v>
      </c>
      <c r="AB4" s="266" t="s">
        <v>98</v>
      </c>
      <c r="AC4" s="867"/>
      <c r="AD4" s="981"/>
      <c r="AE4" s="263" t="s">
        <v>7</v>
      </c>
      <c r="AF4" s="264" t="s">
        <v>6</v>
      </c>
      <c r="AG4" s="264" t="s">
        <v>322</v>
      </c>
      <c r="AH4" s="264" t="s">
        <v>10</v>
      </c>
      <c r="AI4" s="266" t="s">
        <v>11</v>
      </c>
      <c r="AJ4" s="264" t="s">
        <v>7</v>
      </c>
      <c r="AK4" s="264" t="s">
        <v>6</v>
      </c>
      <c r="AL4" s="265" t="s">
        <v>175</v>
      </c>
      <c r="AM4" s="264" t="s">
        <v>487</v>
      </c>
      <c r="AN4" s="264" t="s">
        <v>322</v>
      </c>
      <c r="AO4" s="264" t="s">
        <v>10</v>
      </c>
      <c r="AP4" s="266" t="s">
        <v>11</v>
      </c>
      <c r="AQ4" s="867"/>
      <c r="AR4" s="983"/>
      <c r="AS4" s="263" t="s">
        <v>7</v>
      </c>
      <c r="AT4" s="264" t="s">
        <v>6</v>
      </c>
      <c r="AU4" s="265" t="s">
        <v>175</v>
      </c>
      <c r="AV4" s="264" t="s">
        <v>487</v>
      </c>
      <c r="AW4" s="264" t="s">
        <v>322</v>
      </c>
      <c r="AX4" s="266" t="s">
        <v>11</v>
      </c>
      <c r="AY4" s="263" t="s">
        <v>7</v>
      </c>
      <c r="AZ4" s="264" t="s">
        <v>6</v>
      </c>
      <c r="BA4" s="265" t="s">
        <v>175</v>
      </c>
      <c r="BB4" s="264" t="s">
        <v>487</v>
      </c>
      <c r="BC4" s="264" t="s">
        <v>322</v>
      </c>
      <c r="BD4" s="264" t="s">
        <v>10</v>
      </c>
      <c r="BE4" s="266" t="s">
        <v>11</v>
      </c>
      <c r="BF4" s="867"/>
      <c r="BG4" s="983"/>
      <c r="BH4" s="260" t="s">
        <v>7</v>
      </c>
      <c r="BI4" s="260" t="s">
        <v>6</v>
      </c>
      <c r="BJ4" s="261" t="s">
        <v>175</v>
      </c>
      <c r="BK4" s="260" t="s">
        <v>487</v>
      </c>
      <c r="BL4" s="260" t="s">
        <v>322</v>
      </c>
      <c r="BM4" s="260" t="s">
        <v>10</v>
      </c>
      <c r="BN4" s="262" t="s">
        <v>11</v>
      </c>
      <c r="BO4" s="263" t="s">
        <v>7</v>
      </c>
      <c r="BP4" s="264" t="s">
        <v>6</v>
      </c>
      <c r="BQ4" s="265" t="s">
        <v>175</v>
      </c>
      <c r="BR4" s="264" t="s">
        <v>487</v>
      </c>
      <c r="BS4" s="264" t="s">
        <v>322</v>
      </c>
      <c r="BT4" s="264" t="s">
        <v>10</v>
      </c>
      <c r="BU4" s="266" t="s">
        <v>11</v>
      </c>
      <c r="BV4" s="867"/>
      <c r="BW4" s="981"/>
      <c r="BX4" s="264" t="s">
        <v>7</v>
      </c>
      <c r="BY4" s="264" t="s">
        <v>6</v>
      </c>
      <c r="BZ4" s="265" t="s">
        <v>175</v>
      </c>
      <c r="CA4" s="264" t="s">
        <v>487</v>
      </c>
      <c r="CB4" s="264" t="s">
        <v>322</v>
      </c>
      <c r="CC4" s="264" t="s">
        <v>10</v>
      </c>
      <c r="CD4" s="266" t="s">
        <v>11</v>
      </c>
      <c r="CE4" s="263" t="s">
        <v>7</v>
      </c>
      <c r="CF4" s="264" t="s">
        <v>6</v>
      </c>
      <c r="CG4" s="265" t="s">
        <v>175</v>
      </c>
      <c r="CH4" s="264" t="s">
        <v>487</v>
      </c>
      <c r="CI4" s="264" t="s">
        <v>322</v>
      </c>
      <c r="CJ4" s="264" t="s">
        <v>10</v>
      </c>
      <c r="CK4" s="266" t="s">
        <v>11</v>
      </c>
      <c r="CL4" s="867"/>
      <c r="CM4" s="981"/>
      <c r="CN4" s="264" t="s">
        <v>7</v>
      </c>
      <c r="CO4" s="264" t="s">
        <v>6</v>
      </c>
      <c r="CP4" s="265" t="s">
        <v>175</v>
      </c>
      <c r="CQ4" s="264" t="s">
        <v>487</v>
      </c>
      <c r="CR4" s="264" t="s">
        <v>322</v>
      </c>
      <c r="CS4" s="266" t="s">
        <v>11</v>
      </c>
      <c r="CT4" s="264" t="s">
        <v>7</v>
      </c>
      <c r="CU4" s="264" t="s">
        <v>6</v>
      </c>
      <c r="CV4" s="265" t="s">
        <v>175</v>
      </c>
      <c r="CW4" s="264" t="s">
        <v>487</v>
      </c>
      <c r="CX4" s="264" t="s">
        <v>322</v>
      </c>
      <c r="CY4" s="264" t="s">
        <v>10</v>
      </c>
      <c r="CZ4" s="266" t="s">
        <v>11</v>
      </c>
      <c r="DA4" s="867"/>
      <c r="DB4" s="981"/>
      <c r="DC4" s="264" t="s">
        <v>7</v>
      </c>
      <c r="DD4" s="264" t="s">
        <v>6</v>
      </c>
      <c r="DE4" s="265" t="s">
        <v>175</v>
      </c>
      <c r="DF4" s="264" t="s">
        <v>487</v>
      </c>
      <c r="DG4" s="264" t="s">
        <v>322</v>
      </c>
      <c r="DH4" s="266" t="s">
        <v>11</v>
      </c>
      <c r="DI4" s="263" t="s">
        <v>7</v>
      </c>
      <c r="DJ4" s="264" t="s">
        <v>6</v>
      </c>
      <c r="DK4" s="265" t="s">
        <v>175</v>
      </c>
      <c r="DL4" s="264" t="s">
        <v>487</v>
      </c>
      <c r="DM4" s="264" t="s">
        <v>322</v>
      </c>
      <c r="DN4" s="264" t="s">
        <v>10</v>
      </c>
      <c r="DO4" s="266" t="s">
        <v>11</v>
      </c>
      <c r="DP4" s="867"/>
      <c r="DQ4" s="981"/>
      <c r="DR4" s="263" t="s">
        <v>7</v>
      </c>
      <c r="DS4" s="264" t="s">
        <v>6</v>
      </c>
      <c r="DT4" s="265" t="s">
        <v>175</v>
      </c>
      <c r="DU4" s="264" t="s">
        <v>487</v>
      </c>
      <c r="DV4" s="264" t="s">
        <v>322</v>
      </c>
      <c r="DW4" s="264" t="s">
        <v>10</v>
      </c>
      <c r="DX4" s="266" t="s">
        <v>11</v>
      </c>
      <c r="DY4" s="259" t="s">
        <v>7</v>
      </c>
      <c r="DZ4" s="260" t="s">
        <v>6</v>
      </c>
      <c r="EA4" s="261" t="s">
        <v>175</v>
      </c>
      <c r="EB4" s="260" t="s">
        <v>487</v>
      </c>
      <c r="EC4" s="260" t="s">
        <v>322</v>
      </c>
      <c r="ED4" s="260" t="s">
        <v>10</v>
      </c>
      <c r="EE4" s="262" t="s">
        <v>11</v>
      </c>
      <c r="EF4" s="981"/>
      <c r="EG4" s="874"/>
    </row>
    <row r="5" spans="1:137" s="280" customFormat="1" ht="15.75" customHeight="1" x14ac:dyDescent="0.25">
      <c r="A5" s="867" t="s">
        <v>525</v>
      </c>
      <c r="B5" s="347" t="s">
        <v>13</v>
      </c>
      <c r="C5" s="269">
        <v>4.3600000000000003</v>
      </c>
      <c r="D5" s="270">
        <f>RANK(C5,C$5:C$48)</f>
        <v>18</v>
      </c>
      <c r="E5" s="271">
        <v>305</v>
      </c>
      <c r="F5" s="272">
        <v>2.4700000000000002</v>
      </c>
      <c r="G5" s="276"/>
      <c r="H5" s="269">
        <v>4.54</v>
      </c>
      <c r="I5" s="270">
        <f t="shared" ref="I5:I17" si="0">RANK(H5,H$5:H$48)</f>
        <v>22</v>
      </c>
      <c r="J5" s="271">
        <v>285.33</v>
      </c>
      <c r="K5" s="272">
        <v>2.25</v>
      </c>
      <c r="L5" s="276"/>
      <c r="M5" s="867" t="s">
        <v>525</v>
      </c>
      <c r="N5" s="347" t="s">
        <v>13</v>
      </c>
      <c r="O5" s="269">
        <v>3.43</v>
      </c>
      <c r="P5" s="270">
        <f>RANK(O5,O$5:O$48)</f>
        <v>11</v>
      </c>
      <c r="Q5" s="271">
        <v>285.67</v>
      </c>
      <c r="R5" s="272">
        <v>5.93</v>
      </c>
      <c r="S5" s="272">
        <v>23.33</v>
      </c>
      <c r="T5" s="271">
        <v>86.67</v>
      </c>
      <c r="U5" s="276"/>
      <c r="V5" s="269">
        <v>3.31</v>
      </c>
      <c r="W5" s="270">
        <f>RANK(V5,V$5:V$48)</f>
        <v>25</v>
      </c>
      <c r="X5" s="271">
        <v>207.33</v>
      </c>
      <c r="Y5" s="272">
        <v>2.6</v>
      </c>
      <c r="Z5" s="272">
        <v>28.6</v>
      </c>
      <c r="AA5" s="271">
        <v>102</v>
      </c>
      <c r="AB5" s="276"/>
      <c r="AC5" s="867" t="s">
        <v>525</v>
      </c>
      <c r="AD5" s="347" t="s">
        <v>13</v>
      </c>
      <c r="AE5" s="516">
        <v>4.9800000000000004</v>
      </c>
      <c r="AF5" s="270">
        <f>RANK(AE5,AE$5:AE$48)</f>
        <v>7</v>
      </c>
      <c r="AG5" s="518">
        <v>24.53</v>
      </c>
      <c r="AH5" s="271">
        <v>92.33</v>
      </c>
      <c r="AI5" s="276"/>
      <c r="AJ5" s="269">
        <v>3.56</v>
      </c>
      <c r="AK5" s="270">
        <f>RANK(AJ5,AJ$5:AJ$48)</f>
        <v>15</v>
      </c>
      <c r="AL5" s="271">
        <v>237.83</v>
      </c>
      <c r="AM5" s="272">
        <v>4.21</v>
      </c>
      <c r="AN5" s="272">
        <v>25.72</v>
      </c>
      <c r="AO5" s="271">
        <v>95.33</v>
      </c>
      <c r="AP5" s="276"/>
      <c r="AQ5" s="867" t="s">
        <v>525</v>
      </c>
      <c r="AR5" s="345" t="s">
        <v>13</v>
      </c>
      <c r="AS5" s="269">
        <v>5.1100000000000003</v>
      </c>
      <c r="AT5" s="270">
        <f>RANK(AS5,AS$5:AS$48)</f>
        <v>17</v>
      </c>
      <c r="AU5" s="271">
        <v>263.33</v>
      </c>
      <c r="AV5" s="272">
        <v>2.7</v>
      </c>
      <c r="AW5" s="272">
        <v>26.37</v>
      </c>
      <c r="AX5" s="276"/>
      <c r="AY5" s="269">
        <v>6.83</v>
      </c>
      <c r="AZ5" s="270">
        <f>RANK(AY5,AY$5:AY$48)</f>
        <v>1</v>
      </c>
      <c r="BA5" s="271">
        <v>293.67</v>
      </c>
      <c r="BB5" s="272">
        <v>4.9800000000000004</v>
      </c>
      <c r="BC5" s="272">
        <v>25.57</v>
      </c>
      <c r="BD5" s="271">
        <v>98.33</v>
      </c>
      <c r="BE5" s="277"/>
      <c r="BF5" s="867" t="s">
        <v>525</v>
      </c>
      <c r="BG5" s="345" t="s">
        <v>13</v>
      </c>
      <c r="BH5" s="269">
        <v>2.4500000000000002</v>
      </c>
      <c r="BI5" s="270">
        <f>RANK(BH5,BH$5:BH$48)</f>
        <v>18</v>
      </c>
      <c r="BJ5" s="271">
        <v>240.33</v>
      </c>
      <c r="BK5" s="272">
        <v>2.66</v>
      </c>
      <c r="BL5" s="272">
        <v>22.9</v>
      </c>
      <c r="BM5" s="271">
        <v>96.33</v>
      </c>
      <c r="BN5" s="276"/>
      <c r="BO5" s="269">
        <v>3.25</v>
      </c>
      <c r="BP5" s="270">
        <f>RANK(BO5,BO$5:BO$48)</f>
        <v>36</v>
      </c>
      <c r="BQ5" s="271">
        <v>330.56</v>
      </c>
      <c r="BR5" s="272">
        <v>4.82</v>
      </c>
      <c r="BS5" s="272">
        <v>23.78</v>
      </c>
      <c r="BT5" s="271">
        <v>89.67</v>
      </c>
      <c r="BU5" s="276"/>
      <c r="BV5" s="897" t="s">
        <v>525</v>
      </c>
      <c r="BW5" s="347" t="s">
        <v>13</v>
      </c>
      <c r="BX5" s="269">
        <v>6.66</v>
      </c>
      <c r="BY5" s="270">
        <f>RANK(BX5,BX$5:BX$48)</f>
        <v>8</v>
      </c>
      <c r="BZ5" s="271">
        <v>288.39999999999998</v>
      </c>
      <c r="CA5" s="272">
        <v>3.94</v>
      </c>
      <c r="CB5" s="272">
        <v>22.2</v>
      </c>
      <c r="CC5" s="271">
        <v>107.67</v>
      </c>
      <c r="CD5" s="276"/>
      <c r="CE5" s="269">
        <v>2.68</v>
      </c>
      <c r="CF5" s="270">
        <f>RANK(CE5,CE$5:CE$48)</f>
        <v>28</v>
      </c>
      <c r="CG5" s="271">
        <v>223.33</v>
      </c>
      <c r="CH5" s="272">
        <v>1.5</v>
      </c>
      <c r="CI5" s="272">
        <v>31.7</v>
      </c>
      <c r="CJ5" s="271">
        <v>96.33</v>
      </c>
      <c r="CK5" s="276"/>
      <c r="CL5" s="867" t="s">
        <v>525</v>
      </c>
      <c r="CM5" s="347" t="s">
        <v>13</v>
      </c>
      <c r="CN5" s="269">
        <v>4.88</v>
      </c>
      <c r="CO5" s="270">
        <f>RANK(CN5,CN$5:CN$48)</f>
        <v>18</v>
      </c>
      <c r="CP5" s="271">
        <v>258</v>
      </c>
      <c r="CQ5" s="272">
        <v>4.82</v>
      </c>
      <c r="CR5" s="272">
        <v>23.29</v>
      </c>
      <c r="CS5" s="276"/>
      <c r="CT5" s="269">
        <v>4.04</v>
      </c>
      <c r="CU5" s="270">
        <f>RANK(CT5,CT$5:CT$48)</f>
        <v>14</v>
      </c>
      <c r="CV5" s="271">
        <v>204.67</v>
      </c>
      <c r="CW5" s="272">
        <v>2.2000000000000002</v>
      </c>
      <c r="CX5" s="272">
        <v>21.9</v>
      </c>
      <c r="CY5" s="271">
        <v>103.33</v>
      </c>
      <c r="CZ5" s="276"/>
      <c r="DA5" s="867" t="s">
        <v>525</v>
      </c>
      <c r="DB5" s="347" t="s">
        <v>13</v>
      </c>
      <c r="DC5" s="269">
        <v>2.79</v>
      </c>
      <c r="DD5" s="270">
        <f>RANK(DC5,DC$5:DC$48)</f>
        <v>29</v>
      </c>
      <c r="DE5" s="271">
        <v>227</v>
      </c>
      <c r="DF5" s="272">
        <v>3.12</v>
      </c>
      <c r="DG5" s="272">
        <v>21.67</v>
      </c>
      <c r="DH5" s="276"/>
      <c r="DI5" s="269">
        <v>4.8</v>
      </c>
      <c r="DJ5" s="270">
        <f>RANK(DI5,DI$5:DI$48)</f>
        <v>27</v>
      </c>
      <c r="DK5" s="271">
        <v>266.33</v>
      </c>
      <c r="DL5" s="272">
        <v>4.2</v>
      </c>
      <c r="DM5" s="272">
        <v>23.17</v>
      </c>
      <c r="DN5" s="271">
        <v>98</v>
      </c>
      <c r="DO5" s="276"/>
      <c r="DP5" s="867" t="s">
        <v>525</v>
      </c>
      <c r="DQ5" s="347" t="s">
        <v>13</v>
      </c>
      <c r="DR5" s="269">
        <v>4.83</v>
      </c>
      <c r="DS5" s="270">
        <f>RANK(DR5,DR$5:DR$48)</f>
        <v>3</v>
      </c>
      <c r="DT5" s="271">
        <v>196.33</v>
      </c>
      <c r="DU5" s="272">
        <v>39.36</v>
      </c>
      <c r="DV5" s="272">
        <v>21.74</v>
      </c>
      <c r="DW5" s="271">
        <v>94.67</v>
      </c>
      <c r="DX5" s="277"/>
      <c r="DY5" s="269">
        <v>6.36</v>
      </c>
      <c r="DZ5" s="270">
        <f>RANK(DY5,DY$5:DY$48)</f>
        <v>5</v>
      </c>
      <c r="EA5" s="271">
        <v>351</v>
      </c>
      <c r="EB5" s="272">
        <v>3.4</v>
      </c>
      <c r="EC5" s="272">
        <v>24.2</v>
      </c>
      <c r="ED5" s="271">
        <v>92.67</v>
      </c>
      <c r="EE5" s="276"/>
      <c r="EF5" s="278">
        <f t="shared" ref="EF5:EF48" si="1">AVERAGE(C5,AS5,BH5,BX5,V5,AE5,AJ5,CE5, CN5,CT5,DR5,DI5,O5,DC5,BO5,H5,AY5,DY5)</f>
        <v>4.3811111111111112</v>
      </c>
      <c r="EG5" s="279">
        <f t="shared" ref="EG5:EG48" si="2">RANK(EF5,EF$5:EF$48)</f>
        <v>20</v>
      </c>
    </row>
    <row r="6" spans="1:137" s="280" customFormat="1" ht="15.75" customHeight="1" x14ac:dyDescent="0.25">
      <c r="A6" s="979"/>
      <c r="B6" s="347" t="s">
        <v>14</v>
      </c>
      <c r="C6" s="281">
        <v>4.8600000000000003</v>
      </c>
      <c r="D6" s="307">
        <f t="shared" ref="D6:D47" si="3">RANK(C6,C$5:C$48)</f>
        <v>11</v>
      </c>
      <c r="E6" s="283">
        <v>369.67</v>
      </c>
      <c r="F6" s="284">
        <v>4.05</v>
      </c>
      <c r="G6" s="278"/>
      <c r="H6" s="281">
        <v>4.96</v>
      </c>
      <c r="I6" s="307">
        <f t="shared" si="0"/>
        <v>17</v>
      </c>
      <c r="J6" s="283">
        <v>297</v>
      </c>
      <c r="K6" s="284">
        <v>3.24</v>
      </c>
      <c r="L6" s="278"/>
      <c r="M6" s="979"/>
      <c r="N6" s="347" t="s">
        <v>14</v>
      </c>
      <c r="O6" s="281">
        <v>3.22</v>
      </c>
      <c r="P6" s="307">
        <f t="shared" ref="P6:P48" si="4">RANK(O6,O$5:O$48)</f>
        <v>15</v>
      </c>
      <c r="Q6" s="283">
        <v>275.67</v>
      </c>
      <c r="R6" s="284">
        <v>5.34</v>
      </c>
      <c r="S6" s="284">
        <v>20.399999999999999</v>
      </c>
      <c r="T6" s="283">
        <v>85.33</v>
      </c>
      <c r="U6" s="278"/>
      <c r="V6" s="281">
        <v>3.31</v>
      </c>
      <c r="W6" s="307">
        <f t="shared" ref="W6:W48" si="5">RANK(V6,V$5:V$48)</f>
        <v>25</v>
      </c>
      <c r="X6" s="283">
        <v>218</v>
      </c>
      <c r="Y6" s="284">
        <v>2.77</v>
      </c>
      <c r="Z6" s="284">
        <v>21.07</v>
      </c>
      <c r="AA6" s="283">
        <v>105</v>
      </c>
      <c r="AB6" s="278"/>
      <c r="AC6" s="979"/>
      <c r="AD6" s="347" t="s">
        <v>14</v>
      </c>
      <c r="AE6" s="294">
        <v>4.2699999999999996</v>
      </c>
      <c r="AF6" s="307">
        <f t="shared" ref="AF6:AF48" si="6">RANK(AE6,AE$5:AE$48)</f>
        <v>18</v>
      </c>
      <c r="AG6" s="291">
        <v>22.95</v>
      </c>
      <c r="AH6" s="283">
        <v>87.33</v>
      </c>
      <c r="AI6" s="278"/>
      <c r="AJ6" s="281">
        <v>4.4400000000000004</v>
      </c>
      <c r="AK6" s="307">
        <f t="shared" ref="AK6:AK48" si="7">RANK(AJ6,AJ$5:AJ$48)</f>
        <v>7</v>
      </c>
      <c r="AL6" s="283">
        <v>216.5</v>
      </c>
      <c r="AM6" s="284">
        <v>6.33</v>
      </c>
      <c r="AN6" s="284">
        <v>28.33</v>
      </c>
      <c r="AO6" s="283">
        <v>90.67</v>
      </c>
      <c r="AP6" s="278"/>
      <c r="AQ6" s="979"/>
      <c r="AR6" s="345" t="s">
        <v>14</v>
      </c>
      <c r="AS6" s="281">
        <v>4.53</v>
      </c>
      <c r="AT6" s="307">
        <f t="shared" ref="AT6:AT48" si="8">RANK(AS6,AS$5:AS$48)</f>
        <v>22</v>
      </c>
      <c r="AU6" s="283">
        <v>221.67</v>
      </c>
      <c r="AV6" s="284">
        <v>2.54</v>
      </c>
      <c r="AW6" s="284">
        <v>25.7</v>
      </c>
      <c r="AX6" s="278"/>
      <c r="AY6" s="281">
        <v>6.51</v>
      </c>
      <c r="AZ6" s="307">
        <f t="shared" ref="AZ6:AZ43" si="9">RANK(AY6,AY$5:AY$48)</f>
        <v>3</v>
      </c>
      <c r="BA6" s="283">
        <v>303.33</v>
      </c>
      <c r="BB6" s="284">
        <v>4.83</v>
      </c>
      <c r="BC6" s="284">
        <v>23.52</v>
      </c>
      <c r="BD6" s="283">
        <v>98.33</v>
      </c>
      <c r="BE6" s="252"/>
      <c r="BF6" s="979"/>
      <c r="BG6" s="345" t="s">
        <v>14</v>
      </c>
      <c r="BH6" s="281">
        <v>2.36</v>
      </c>
      <c r="BI6" s="307">
        <f t="shared" ref="BI6:BI43" si="10">RANK(BH6,BH$5:BH$48)</f>
        <v>25</v>
      </c>
      <c r="BJ6" s="283">
        <v>231</v>
      </c>
      <c r="BK6" s="284">
        <v>2.7</v>
      </c>
      <c r="BL6" s="284">
        <v>22.88</v>
      </c>
      <c r="BM6" s="283">
        <v>103</v>
      </c>
      <c r="BN6" s="278"/>
      <c r="BO6" s="281">
        <v>3.58</v>
      </c>
      <c r="BP6" s="307">
        <f t="shared" ref="BP6:BP48" si="11">RANK(BO6,BO$5:BO$48)</f>
        <v>29</v>
      </c>
      <c r="BQ6" s="283">
        <v>333.89</v>
      </c>
      <c r="BR6" s="284">
        <v>4.38</v>
      </c>
      <c r="BS6" s="284">
        <v>22.79</v>
      </c>
      <c r="BT6" s="283">
        <v>91</v>
      </c>
      <c r="BU6" s="278"/>
      <c r="BV6" s="980"/>
      <c r="BW6" s="347" t="s">
        <v>14</v>
      </c>
      <c r="BX6" s="281">
        <v>6.78</v>
      </c>
      <c r="BY6" s="307">
        <f t="shared" ref="BY6:BY48" si="12">RANK(BX6,BX$5:BX$48)</f>
        <v>7</v>
      </c>
      <c r="BZ6" s="283">
        <v>306.13</v>
      </c>
      <c r="CA6" s="284">
        <v>3.96</v>
      </c>
      <c r="CB6" s="284">
        <v>22.37</v>
      </c>
      <c r="CC6" s="283">
        <v>102</v>
      </c>
      <c r="CD6" s="278"/>
      <c r="CE6" s="281">
        <v>2.62</v>
      </c>
      <c r="CF6" s="307">
        <f t="shared" ref="CF6:CF43" si="13">RANK(CE6,CE$5:CE$48)</f>
        <v>30</v>
      </c>
      <c r="CG6" s="283">
        <v>177.33</v>
      </c>
      <c r="CH6" s="284">
        <v>1.84</v>
      </c>
      <c r="CI6" s="284">
        <v>21.23</v>
      </c>
      <c r="CJ6" s="283">
        <v>94</v>
      </c>
      <c r="CK6" s="278"/>
      <c r="CL6" s="979"/>
      <c r="CM6" s="347" t="s">
        <v>14</v>
      </c>
      <c r="CN6" s="281">
        <v>4.3600000000000003</v>
      </c>
      <c r="CO6" s="307">
        <f t="shared" ref="CO6:CO48" si="14">RANK(CN6,CN$5:CN$48)</f>
        <v>31</v>
      </c>
      <c r="CP6" s="283">
        <v>169.33</v>
      </c>
      <c r="CQ6" s="284">
        <v>4.71</v>
      </c>
      <c r="CR6" s="284">
        <v>20.149999999999999</v>
      </c>
      <c r="CS6" s="278"/>
      <c r="CT6" s="281">
        <v>3.54</v>
      </c>
      <c r="CU6" s="307">
        <f t="shared" ref="CU6:CU48" si="15">RANK(CT6,CT$5:CT$48)</f>
        <v>22</v>
      </c>
      <c r="CV6" s="283">
        <v>178.33</v>
      </c>
      <c r="CW6" s="284">
        <v>1.97</v>
      </c>
      <c r="CX6" s="284">
        <v>22</v>
      </c>
      <c r="CY6" s="283">
        <v>101</v>
      </c>
      <c r="CZ6" s="278"/>
      <c r="DA6" s="979"/>
      <c r="DB6" s="347" t="s">
        <v>14</v>
      </c>
      <c r="DC6" s="281">
        <v>3.65</v>
      </c>
      <c r="DD6" s="307">
        <f t="shared" ref="DD6:DD48" si="16">RANK(DC6,DC$5:DC$48)</f>
        <v>19</v>
      </c>
      <c r="DE6" s="283">
        <v>263.67</v>
      </c>
      <c r="DF6" s="284">
        <v>4.51</v>
      </c>
      <c r="DG6" s="284">
        <v>23.97</v>
      </c>
      <c r="DH6" s="278"/>
      <c r="DI6" s="281">
        <v>6.54</v>
      </c>
      <c r="DJ6" s="307">
        <f t="shared" ref="DJ6:DJ48" si="17">RANK(DI6,DI$5:DI$48)</f>
        <v>9</v>
      </c>
      <c r="DK6" s="283">
        <v>238</v>
      </c>
      <c r="DL6" s="284">
        <v>5.57</v>
      </c>
      <c r="DM6" s="284">
        <v>26.07</v>
      </c>
      <c r="DN6" s="283">
        <v>93</v>
      </c>
      <c r="DO6" s="278"/>
      <c r="DP6" s="979"/>
      <c r="DQ6" s="347" t="s">
        <v>14</v>
      </c>
      <c r="DR6" s="281">
        <v>4.97</v>
      </c>
      <c r="DS6" s="307">
        <f t="shared" ref="DS6:DS48" si="18">RANK(DR6,DR$5:DR$48)</f>
        <v>2</v>
      </c>
      <c r="DT6" s="283">
        <v>208.33</v>
      </c>
      <c r="DU6" s="284">
        <v>34.58</v>
      </c>
      <c r="DV6" s="284">
        <v>23.87</v>
      </c>
      <c r="DW6" s="283">
        <v>95.33</v>
      </c>
      <c r="DX6" s="252"/>
      <c r="DY6" s="281" t="s">
        <v>30</v>
      </c>
      <c r="DZ6" s="307"/>
      <c r="EA6" s="283" t="s">
        <v>30</v>
      </c>
      <c r="EB6" s="284" t="s">
        <v>30</v>
      </c>
      <c r="EC6" s="284" t="s">
        <v>30</v>
      </c>
      <c r="ED6" s="283" t="s">
        <v>30</v>
      </c>
      <c r="EE6" s="278"/>
      <c r="EF6" s="278">
        <f t="shared" si="1"/>
        <v>4.382352941176471</v>
      </c>
      <c r="EG6" s="279">
        <f t="shared" si="2"/>
        <v>19</v>
      </c>
    </row>
    <row r="7" spans="1:137" s="280" customFormat="1" ht="15.75" customHeight="1" x14ac:dyDescent="0.25">
      <c r="A7" s="979"/>
      <c r="B7" s="347" t="s">
        <v>15</v>
      </c>
      <c r="C7" s="281">
        <v>3.56</v>
      </c>
      <c r="D7" s="307">
        <f t="shared" si="3"/>
        <v>27</v>
      </c>
      <c r="E7" s="283">
        <v>308.67</v>
      </c>
      <c r="F7" s="284">
        <v>2.19</v>
      </c>
      <c r="G7" s="278"/>
      <c r="H7" s="281">
        <v>4.82</v>
      </c>
      <c r="I7" s="307">
        <f t="shared" si="0"/>
        <v>20</v>
      </c>
      <c r="J7" s="283">
        <v>293</v>
      </c>
      <c r="K7" s="284">
        <v>3.12</v>
      </c>
      <c r="L7" s="278"/>
      <c r="M7" s="979"/>
      <c r="N7" s="347" t="s">
        <v>15</v>
      </c>
      <c r="O7" s="281">
        <v>2.87</v>
      </c>
      <c r="P7" s="307">
        <f t="shared" si="4"/>
        <v>28</v>
      </c>
      <c r="Q7" s="283">
        <v>255.33</v>
      </c>
      <c r="R7" s="284">
        <v>4.53</v>
      </c>
      <c r="S7" s="284">
        <v>20.53</v>
      </c>
      <c r="T7" s="283">
        <v>98.33</v>
      </c>
      <c r="U7" s="278"/>
      <c r="V7" s="281">
        <v>3.36</v>
      </c>
      <c r="W7" s="307">
        <f t="shared" si="5"/>
        <v>22</v>
      </c>
      <c r="X7" s="283">
        <v>217</v>
      </c>
      <c r="Y7" s="284">
        <v>3.4</v>
      </c>
      <c r="Z7" s="284">
        <v>25.43</v>
      </c>
      <c r="AA7" s="283">
        <v>103</v>
      </c>
      <c r="AB7" s="278"/>
      <c r="AC7" s="979"/>
      <c r="AD7" s="347" t="s">
        <v>15</v>
      </c>
      <c r="AE7" s="294">
        <v>5.22</v>
      </c>
      <c r="AF7" s="307">
        <f t="shared" si="6"/>
        <v>4</v>
      </c>
      <c r="AG7" s="291">
        <v>20.100000000000001</v>
      </c>
      <c r="AH7" s="283">
        <v>95.67</v>
      </c>
      <c r="AI7" s="278"/>
      <c r="AJ7" s="281">
        <v>3.39</v>
      </c>
      <c r="AK7" s="307">
        <f t="shared" si="7"/>
        <v>19</v>
      </c>
      <c r="AL7" s="283">
        <v>214.83</v>
      </c>
      <c r="AM7" s="284">
        <v>3.9</v>
      </c>
      <c r="AN7" s="284">
        <v>23.46</v>
      </c>
      <c r="AO7" s="283">
        <v>94.67</v>
      </c>
      <c r="AP7" s="278"/>
      <c r="AQ7" s="979"/>
      <c r="AR7" s="345" t="s">
        <v>15</v>
      </c>
      <c r="AS7" s="281">
        <v>3.61</v>
      </c>
      <c r="AT7" s="307">
        <f t="shared" si="8"/>
        <v>28</v>
      </c>
      <c r="AU7" s="283">
        <v>201</v>
      </c>
      <c r="AV7" s="284">
        <v>2.25</v>
      </c>
      <c r="AW7" s="284">
        <v>23.53</v>
      </c>
      <c r="AX7" s="278"/>
      <c r="AY7" s="281">
        <v>5.59</v>
      </c>
      <c r="AZ7" s="307">
        <f t="shared" si="9"/>
        <v>11</v>
      </c>
      <c r="BA7" s="283">
        <v>308</v>
      </c>
      <c r="BB7" s="284">
        <v>4.3600000000000003</v>
      </c>
      <c r="BC7" s="284">
        <v>22.61</v>
      </c>
      <c r="BD7" s="283">
        <v>106.67</v>
      </c>
      <c r="BE7" s="252"/>
      <c r="BF7" s="979"/>
      <c r="BG7" s="345" t="s">
        <v>15</v>
      </c>
      <c r="BH7" s="281" t="s">
        <v>30</v>
      </c>
      <c r="BI7" s="307"/>
      <c r="BJ7" s="283" t="s">
        <v>30</v>
      </c>
      <c r="BK7" s="284" t="s">
        <v>30</v>
      </c>
      <c r="BL7" s="284" t="s">
        <v>30</v>
      </c>
      <c r="BM7" s="283" t="s">
        <v>30</v>
      </c>
      <c r="BN7" s="278"/>
      <c r="BO7" s="281">
        <v>4</v>
      </c>
      <c r="BP7" s="307">
        <f t="shared" si="11"/>
        <v>18</v>
      </c>
      <c r="BQ7" s="283">
        <v>337.22</v>
      </c>
      <c r="BR7" s="284">
        <v>5.8</v>
      </c>
      <c r="BS7" s="284">
        <v>20.22</v>
      </c>
      <c r="BT7" s="283">
        <v>88</v>
      </c>
      <c r="BU7" s="278"/>
      <c r="BV7" s="980"/>
      <c r="BW7" s="347" t="s">
        <v>15</v>
      </c>
      <c r="BX7" s="281">
        <v>5.36</v>
      </c>
      <c r="BY7" s="307">
        <f t="shared" si="12"/>
        <v>24</v>
      </c>
      <c r="BZ7" s="283">
        <v>243.6</v>
      </c>
      <c r="CA7" s="284">
        <v>4.1500000000000004</v>
      </c>
      <c r="CB7" s="284">
        <v>20.07</v>
      </c>
      <c r="CC7" s="283">
        <v>108.33</v>
      </c>
      <c r="CD7" s="278"/>
      <c r="CE7" s="281">
        <v>2.9</v>
      </c>
      <c r="CF7" s="307">
        <f t="shared" si="13"/>
        <v>23</v>
      </c>
      <c r="CG7" s="283">
        <v>180.67</v>
      </c>
      <c r="CH7" s="284">
        <v>1.85</v>
      </c>
      <c r="CI7" s="284">
        <v>26.37</v>
      </c>
      <c r="CJ7" s="283">
        <v>109.67</v>
      </c>
      <c r="CK7" s="278"/>
      <c r="CL7" s="979"/>
      <c r="CM7" s="347" t="s">
        <v>15</v>
      </c>
      <c r="CN7" s="281">
        <v>4.4000000000000004</v>
      </c>
      <c r="CO7" s="307">
        <f t="shared" si="14"/>
        <v>30</v>
      </c>
      <c r="CP7" s="283">
        <v>182</v>
      </c>
      <c r="CQ7" s="284">
        <v>4.78</v>
      </c>
      <c r="CR7" s="284">
        <v>23.11</v>
      </c>
      <c r="CS7" s="278"/>
      <c r="CT7" s="281">
        <v>3.5</v>
      </c>
      <c r="CU7" s="307">
        <f t="shared" si="15"/>
        <v>23</v>
      </c>
      <c r="CV7" s="283">
        <v>173.33</v>
      </c>
      <c r="CW7" s="284">
        <v>2.1</v>
      </c>
      <c r="CX7" s="284">
        <v>22.4</v>
      </c>
      <c r="CY7" s="283">
        <v>101.67</v>
      </c>
      <c r="CZ7" s="278"/>
      <c r="DA7" s="979"/>
      <c r="DB7" s="347" t="s">
        <v>15</v>
      </c>
      <c r="DC7" s="281">
        <v>3.51</v>
      </c>
      <c r="DD7" s="307">
        <f t="shared" si="16"/>
        <v>21</v>
      </c>
      <c r="DE7" s="283">
        <v>256.67</v>
      </c>
      <c r="DF7" s="284">
        <v>3.92</v>
      </c>
      <c r="DG7" s="284">
        <v>21.03</v>
      </c>
      <c r="DH7" s="278"/>
      <c r="DI7" s="281">
        <v>5.4</v>
      </c>
      <c r="DJ7" s="307">
        <f t="shared" si="17"/>
        <v>22</v>
      </c>
      <c r="DK7" s="283">
        <v>250</v>
      </c>
      <c r="DL7" s="284">
        <v>5.07</v>
      </c>
      <c r="DM7" s="284">
        <v>24.57</v>
      </c>
      <c r="DN7" s="283">
        <v>119</v>
      </c>
      <c r="DO7" s="278"/>
      <c r="DP7" s="979"/>
      <c r="DQ7" s="347" t="s">
        <v>15</v>
      </c>
      <c r="DR7" s="281">
        <v>5.9</v>
      </c>
      <c r="DS7" s="307">
        <f t="shared" si="18"/>
        <v>1</v>
      </c>
      <c r="DT7" s="283">
        <v>172.33</v>
      </c>
      <c r="DU7" s="284">
        <v>32.78</v>
      </c>
      <c r="DV7" s="284">
        <v>23.06</v>
      </c>
      <c r="DW7" s="283">
        <v>111.33</v>
      </c>
      <c r="DX7" s="252"/>
      <c r="DY7" s="281">
        <v>5.2</v>
      </c>
      <c r="DZ7" s="307">
        <f t="shared" ref="DZ7:DZ43" si="19">RANK(DY7,DY$5:DY$48)</f>
        <v>9</v>
      </c>
      <c r="EA7" s="283">
        <v>348.33</v>
      </c>
      <c r="EB7" s="284">
        <v>5.13</v>
      </c>
      <c r="EC7" s="284">
        <v>25.07</v>
      </c>
      <c r="ED7" s="283">
        <v>95.67</v>
      </c>
      <c r="EE7" s="278"/>
      <c r="EF7" s="278">
        <f t="shared" si="1"/>
        <v>4.2699999999999996</v>
      </c>
      <c r="EG7" s="279">
        <f t="shared" si="2"/>
        <v>21</v>
      </c>
    </row>
    <row r="8" spans="1:137" s="280" customFormat="1" ht="15.75" customHeight="1" x14ac:dyDescent="0.25">
      <c r="A8" s="979"/>
      <c r="B8" s="347" t="s">
        <v>16</v>
      </c>
      <c r="C8" s="281">
        <v>3.5</v>
      </c>
      <c r="D8" s="307">
        <f t="shared" si="3"/>
        <v>29</v>
      </c>
      <c r="E8" s="283">
        <v>249</v>
      </c>
      <c r="F8" s="284">
        <v>2.95</v>
      </c>
      <c r="G8" s="278"/>
      <c r="H8" s="281">
        <v>4.62</v>
      </c>
      <c r="I8" s="307">
        <f t="shared" si="0"/>
        <v>21</v>
      </c>
      <c r="J8" s="283">
        <v>292.33</v>
      </c>
      <c r="K8" s="284">
        <v>2.65</v>
      </c>
      <c r="L8" s="278"/>
      <c r="M8" s="979"/>
      <c r="N8" s="347" t="s">
        <v>16</v>
      </c>
      <c r="O8" s="281">
        <v>2.94</v>
      </c>
      <c r="P8" s="307">
        <f t="shared" si="4"/>
        <v>26</v>
      </c>
      <c r="Q8" s="283">
        <v>257.33</v>
      </c>
      <c r="R8" s="284">
        <v>4.67</v>
      </c>
      <c r="S8" s="284">
        <v>17.87</v>
      </c>
      <c r="T8" s="283">
        <v>89.67</v>
      </c>
      <c r="U8" s="278"/>
      <c r="V8" s="281">
        <v>3.02</v>
      </c>
      <c r="W8" s="307">
        <f t="shared" si="5"/>
        <v>30</v>
      </c>
      <c r="X8" s="283">
        <v>214</v>
      </c>
      <c r="Y8" s="284">
        <v>3.37</v>
      </c>
      <c r="Z8" s="284">
        <v>18.37</v>
      </c>
      <c r="AA8" s="283">
        <v>106</v>
      </c>
      <c r="AB8" s="278"/>
      <c r="AC8" s="979"/>
      <c r="AD8" s="347" t="s">
        <v>16</v>
      </c>
      <c r="AE8" s="294">
        <v>3.6</v>
      </c>
      <c r="AF8" s="307">
        <f t="shared" si="6"/>
        <v>28</v>
      </c>
      <c r="AG8" s="291">
        <v>20.65</v>
      </c>
      <c r="AH8" s="283">
        <v>92.33</v>
      </c>
      <c r="AI8" s="278"/>
      <c r="AJ8" s="281">
        <v>3.84</v>
      </c>
      <c r="AK8" s="307">
        <f t="shared" si="7"/>
        <v>13</v>
      </c>
      <c r="AL8" s="283">
        <v>214.5</v>
      </c>
      <c r="AM8" s="284">
        <v>4.96</v>
      </c>
      <c r="AN8" s="284">
        <v>26.75</v>
      </c>
      <c r="AO8" s="283">
        <v>92</v>
      </c>
      <c r="AP8" s="278"/>
      <c r="AQ8" s="979"/>
      <c r="AR8" s="345" t="s">
        <v>16</v>
      </c>
      <c r="AS8" s="281">
        <v>5.09</v>
      </c>
      <c r="AT8" s="307">
        <f t="shared" si="8"/>
        <v>18</v>
      </c>
      <c r="AU8" s="283">
        <v>259.33</v>
      </c>
      <c r="AV8" s="284">
        <v>2.76</v>
      </c>
      <c r="AW8" s="284">
        <v>22.83</v>
      </c>
      <c r="AX8" s="278"/>
      <c r="AY8" s="281">
        <v>4.3600000000000003</v>
      </c>
      <c r="AZ8" s="307">
        <f t="shared" si="9"/>
        <v>25</v>
      </c>
      <c r="BA8" s="283">
        <v>293.67</v>
      </c>
      <c r="BB8" s="284">
        <v>5.22</v>
      </c>
      <c r="BC8" s="284">
        <v>25.61</v>
      </c>
      <c r="BD8" s="283">
        <v>106.67</v>
      </c>
      <c r="BE8" s="252"/>
      <c r="BF8" s="979"/>
      <c r="BG8" s="345" t="s">
        <v>16</v>
      </c>
      <c r="BH8" s="281">
        <v>2.37</v>
      </c>
      <c r="BI8" s="307">
        <f t="shared" si="10"/>
        <v>22</v>
      </c>
      <c r="BJ8" s="283">
        <v>229.33</v>
      </c>
      <c r="BK8" s="284">
        <v>2.72</v>
      </c>
      <c r="BL8" s="284">
        <v>22.97</v>
      </c>
      <c r="BM8" s="283">
        <v>104</v>
      </c>
      <c r="BN8" s="278"/>
      <c r="BO8" s="281">
        <v>2.83</v>
      </c>
      <c r="BP8" s="307">
        <f t="shared" si="11"/>
        <v>42</v>
      </c>
      <c r="BQ8" s="283">
        <v>334.44</v>
      </c>
      <c r="BR8" s="284">
        <v>4.63</v>
      </c>
      <c r="BS8" s="284">
        <v>21.23</v>
      </c>
      <c r="BT8" s="283">
        <v>91.67</v>
      </c>
      <c r="BU8" s="278"/>
      <c r="BV8" s="980"/>
      <c r="BW8" s="347" t="s">
        <v>16</v>
      </c>
      <c r="BX8" s="281">
        <v>4.18</v>
      </c>
      <c r="BY8" s="307">
        <f t="shared" si="12"/>
        <v>30</v>
      </c>
      <c r="BZ8" s="283">
        <v>244.53</v>
      </c>
      <c r="CA8" s="284">
        <v>5.36</v>
      </c>
      <c r="CB8" s="284">
        <v>19.5</v>
      </c>
      <c r="CC8" s="283">
        <v>104.67</v>
      </c>
      <c r="CD8" s="278"/>
      <c r="CE8" s="281">
        <v>3.1</v>
      </c>
      <c r="CF8" s="307">
        <f t="shared" si="13"/>
        <v>22</v>
      </c>
      <c r="CG8" s="283">
        <v>186</v>
      </c>
      <c r="CH8" s="284">
        <v>1.98</v>
      </c>
      <c r="CI8" s="284">
        <v>20.329999999999998</v>
      </c>
      <c r="CJ8" s="283">
        <v>97.67</v>
      </c>
      <c r="CK8" s="278"/>
      <c r="CL8" s="979"/>
      <c r="CM8" s="347" t="s">
        <v>16</v>
      </c>
      <c r="CN8" s="281">
        <v>4.5199999999999996</v>
      </c>
      <c r="CO8" s="307">
        <f t="shared" si="14"/>
        <v>28</v>
      </c>
      <c r="CP8" s="283">
        <v>189.33</v>
      </c>
      <c r="CQ8" s="284">
        <v>3.74</v>
      </c>
      <c r="CR8" s="284">
        <v>24.25</v>
      </c>
      <c r="CS8" s="278"/>
      <c r="CT8" s="281">
        <v>3.92</v>
      </c>
      <c r="CU8" s="307">
        <f t="shared" si="15"/>
        <v>18</v>
      </c>
      <c r="CV8" s="283">
        <v>192.67</v>
      </c>
      <c r="CW8" s="284">
        <v>1.67</v>
      </c>
      <c r="CX8" s="284">
        <v>22.53</v>
      </c>
      <c r="CY8" s="283">
        <v>102</v>
      </c>
      <c r="CZ8" s="278"/>
      <c r="DA8" s="979"/>
      <c r="DB8" s="347" t="s">
        <v>16</v>
      </c>
      <c r="DC8" s="281">
        <v>2.95</v>
      </c>
      <c r="DD8" s="307">
        <f t="shared" si="16"/>
        <v>26</v>
      </c>
      <c r="DE8" s="283">
        <v>237</v>
      </c>
      <c r="DF8" s="284">
        <v>4.09</v>
      </c>
      <c r="DG8" s="284">
        <v>15.5</v>
      </c>
      <c r="DH8" s="278"/>
      <c r="DI8" s="281">
        <v>6.24</v>
      </c>
      <c r="DJ8" s="307">
        <f t="shared" si="17"/>
        <v>15</v>
      </c>
      <c r="DK8" s="283">
        <v>259.67</v>
      </c>
      <c r="DL8" s="284">
        <v>4.2</v>
      </c>
      <c r="DM8" s="284">
        <v>21.3</v>
      </c>
      <c r="DN8" s="283">
        <v>96.33</v>
      </c>
      <c r="DO8" s="278"/>
      <c r="DP8" s="979"/>
      <c r="DQ8" s="347" t="s">
        <v>16</v>
      </c>
      <c r="DR8" s="281">
        <v>3.39</v>
      </c>
      <c r="DS8" s="307">
        <f t="shared" si="18"/>
        <v>23</v>
      </c>
      <c r="DT8" s="283">
        <v>195.67</v>
      </c>
      <c r="DU8" s="284">
        <v>34.33</v>
      </c>
      <c r="DV8" s="284">
        <v>22.37</v>
      </c>
      <c r="DW8" s="283">
        <v>100</v>
      </c>
      <c r="DX8" s="252"/>
      <c r="DY8" s="281">
        <v>3.44</v>
      </c>
      <c r="DZ8" s="307">
        <f t="shared" si="19"/>
        <v>21</v>
      </c>
      <c r="EA8" s="283">
        <v>286.67</v>
      </c>
      <c r="EB8" s="284">
        <v>7</v>
      </c>
      <c r="EC8" s="284">
        <v>27.17</v>
      </c>
      <c r="ED8" s="283">
        <v>93.33</v>
      </c>
      <c r="EE8" s="278"/>
      <c r="EF8" s="278">
        <f t="shared" si="1"/>
        <v>3.7727777777777778</v>
      </c>
      <c r="EG8" s="279">
        <f t="shared" si="2"/>
        <v>34</v>
      </c>
    </row>
    <row r="9" spans="1:137" s="280" customFormat="1" ht="15.75" customHeight="1" x14ac:dyDescent="0.25">
      <c r="A9" s="979"/>
      <c r="B9" s="347" t="s">
        <v>56</v>
      </c>
      <c r="C9" s="281">
        <v>4</v>
      </c>
      <c r="D9" s="307">
        <f t="shared" si="3"/>
        <v>25</v>
      </c>
      <c r="E9" s="283">
        <v>276</v>
      </c>
      <c r="F9" s="284">
        <v>3.1</v>
      </c>
      <c r="G9" s="278"/>
      <c r="H9" s="281">
        <v>4.54</v>
      </c>
      <c r="I9" s="307">
        <f t="shared" si="0"/>
        <v>22</v>
      </c>
      <c r="J9" s="283">
        <v>290.33</v>
      </c>
      <c r="K9" s="284">
        <v>2.25</v>
      </c>
      <c r="L9" s="278"/>
      <c r="M9" s="979"/>
      <c r="N9" s="347" t="s">
        <v>56</v>
      </c>
      <c r="O9" s="281">
        <v>3.16</v>
      </c>
      <c r="P9" s="307">
        <f t="shared" si="4"/>
        <v>18</v>
      </c>
      <c r="Q9" s="283">
        <v>268</v>
      </c>
      <c r="R9" s="284">
        <v>5.21</v>
      </c>
      <c r="S9" s="284">
        <v>27.6</v>
      </c>
      <c r="T9" s="283">
        <v>91.33</v>
      </c>
      <c r="U9" s="278"/>
      <c r="V9" s="281">
        <v>3.14</v>
      </c>
      <c r="W9" s="307">
        <f t="shared" si="5"/>
        <v>29</v>
      </c>
      <c r="X9" s="283">
        <v>217.33</v>
      </c>
      <c r="Y9" s="284">
        <v>2.73</v>
      </c>
      <c r="Z9" s="284">
        <v>18.47</v>
      </c>
      <c r="AA9" s="283">
        <v>103</v>
      </c>
      <c r="AB9" s="278"/>
      <c r="AC9" s="979"/>
      <c r="AD9" s="347" t="s">
        <v>56</v>
      </c>
      <c r="AE9" s="294">
        <v>4.93</v>
      </c>
      <c r="AF9" s="307">
        <f t="shared" si="6"/>
        <v>8</v>
      </c>
      <c r="AG9" s="291">
        <v>25.47</v>
      </c>
      <c r="AH9" s="283">
        <v>92.67</v>
      </c>
      <c r="AI9" s="278"/>
      <c r="AJ9" s="281">
        <v>3.77</v>
      </c>
      <c r="AK9" s="307">
        <f t="shared" si="7"/>
        <v>14</v>
      </c>
      <c r="AL9" s="283">
        <v>212.3</v>
      </c>
      <c r="AM9" s="284">
        <v>4.2300000000000004</v>
      </c>
      <c r="AN9" s="284">
        <v>26.47</v>
      </c>
      <c r="AO9" s="283">
        <v>96</v>
      </c>
      <c r="AP9" s="278"/>
      <c r="AQ9" s="979"/>
      <c r="AR9" s="345" t="s">
        <v>56</v>
      </c>
      <c r="AS9" s="281">
        <v>4.55</v>
      </c>
      <c r="AT9" s="307">
        <f t="shared" si="8"/>
        <v>21</v>
      </c>
      <c r="AU9" s="283">
        <v>221</v>
      </c>
      <c r="AV9" s="284">
        <v>2.54</v>
      </c>
      <c r="AW9" s="284">
        <v>26.33</v>
      </c>
      <c r="AX9" s="278"/>
      <c r="AY9" s="281">
        <v>5.75</v>
      </c>
      <c r="AZ9" s="307">
        <f t="shared" si="9"/>
        <v>9</v>
      </c>
      <c r="BA9" s="283">
        <v>284</v>
      </c>
      <c r="BB9" s="284">
        <v>6.26</v>
      </c>
      <c r="BC9" s="284">
        <v>26.56</v>
      </c>
      <c r="BD9" s="283">
        <v>99.33</v>
      </c>
      <c r="BE9" s="252"/>
      <c r="BF9" s="979"/>
      <c r="BG9" s="345" t="s">
        <v>56</v>
      </c>
      <c r="BH9" s="281">
        <v>2.5499999999999998</v>
      </c>
      <c r="BI9" s="307">
        <f t="shared" si="10"/>
        <v>16</v>
      </c>
      <c r="BJ9" s="283">
        <v>246.67</v>
      </c>
      <c r="BK9" s="284">
        <v>2.77</v>
      </c>
      <c r="BL9" s="284">
        <v>23.01</v>
      </c>
      <c r="BM9" s="283">
        <v>109</v>
      </c>
      <c r="BN9" s="278"/>
      <c r="BO9" s="281">
        <v>3.92</v>
      </c>
      <c r="BP9" s="307">
        <f t="shared" si="11"/>
        <v>21</v>
      </c>
      <c r="BQ9" s="283">
        <v>327.89</v>
      </c>
      <c r="BR9" s="284">
        <v>5.55</v>
      </c>
      <c r="BS9" s="284">
        <v>24.96</v>
      </c>
      <c r="BT9" s="283">
        <v>88.33</v>
      </c>
      <c r="BU9" s="278"/>
      <c r="BV9" s="980"/>
      <c r="BW9" s="347" t="s">
        <v>56</v>
      </c>
      <c r="BX9" s="281">
        <v>5.57</v>
      </c>
      <c r="BY9" s="307">
        <f t="shared" si="12"/>
        <v>21</v>
      </c>
      <c r="BZ9" s="283">
        <v>224</v>
      </c>
      <c r="CA9" s="284">
        <v>3.59</v>
      </c>
      <c r="CB9" s="284">
        <v>24.33</v>
      </c>
      <c r="CC9" s="283">
        <v>107.67</v>
      </c>
      <c r="CD9" s="278"/>
      <c r="CE9" s="281">
        <v>2.77</v>
      </c>
      <c r="CF9" s="307">
        <f t="shared" si="13"/>
        <v>25</v>
      </c>
      <c r="CG9" s="283">
        <v>192</v>
      </c>
      <c r="CH9" s="284">
        <v>1.68</v>
      </c>
      <c r="CI9" s="284">
        <v>20.8</v>
      </c>
      <c r="CJ9" s="283">
        <v>103</v>
      </c>
      <c r="CK9" s="278"/>
      <c r="CL9" s="979"/>
      <c r="CM9" s="347" t="s">
        <v>56</v>
      </c>
      <c r="CN9" s="281">
        <v>4.8099999999999996</v>
      </c>
      <c r="CO9" s="307">
        <f t="shared" si="14"/>
        <v>20</v>
      </c>
      <c r="CP9" s="283">
        <v>230</v>
      </c>
      <c r="CQ9" s="284">
        <v>4.6399999999999997</v>
      </c>
      <c r="CR9" s="284">
        <v>23.31</v>
      </c>
      <c r="CS9" s="278"/>
      <c r="CT9" s="281">
        <v>3.76</v>
      </c>
      <c r="CU9" s="307">
        <f t="shared" si="15"/>
        <v>20</v>
      </c>
      <c r="CV9" s="283">
        <v>189.67</v>
      </c>
      <c r="CW9" s="284">
        <v>2.0699999999999998</v>
      </c>
      <c r="CX9" s="284">
        <v>22</v>
      </c>
      <c r="CY9" s="283">
        <v>104</v>
      </c>
      <c r="CZ9" s="278"/>
      <c r="DA9" s="979"/>
      <c r="DB9" s="347" t="s">
        <v>56</v>
      </c>
      <c r="DC9" s="281">
        <v>3.66</v>
      </c>
      <c r="DD9" s="307">
        <f t="shared" si="16"/>
        <v>18</v>
      </c>
      <c r="DE9" s="283">
        <v>264.33</v>
      </c>
      <c r="DF9" s="284">
        <v>4.4800000000000004</v>
      </c>
      <c r="DG9" s="284">
        <v>23.5</v>
      </c>
      <c r="DH9" s="278"/>
      <c r="DI9" s="281">
        <v>5.47</v>
      </c>
      <c r="DJ9" s="307">
        <f t="shared" si="17"/>
        <v>21</v>
      </c>
      <c r="DK9" s="283">
        <v>241</v>
      </c>
      <c r="DL9" s="284">
        <v>5.27</v>
      </c>
      <c r="DM9" s="284">
        <v>25.77</v>
      </c>
      <c r="DN9" s="283">
        <v>96</v>
      </c>
      <c r="DO9" s="278"/>
      <c r="DP9" s="979"/>
      <c r="DQ9" s="347" t="s">
        <v>56</v>
      </c>
      <c r="DR9" s="281">
        <v>3.79</v>
      </c>
      <c r="DS9" s="307">
        <f t="shared" si="18"/>
        <v>19</v>
      </c>
      <c r="DT9" s="283">
        <v>186</v>
      </c>
      <c r="DU9" s="284">
        <v>33.450000000000003</v>
      </c>
      <c r="DV9" s="284">
        <v>25.41</v>
      </c>
      <c r="DW9" s="283">
        <v>101.33</v>
      </c>
      <c r="DX9" s="252"/>
      <c r="DY9" s="281">
        <v>5.09</v>
      </c>
      <c r="DZ9" s="307">
        <f t="shared" si="19"/>
        <v>10</v>
      </c>
      <c r="EA9" s="283">
        <v>326.33</v>
      </c>
      <c r="EB9" s="284">
        <v>6.97</v>
      </c>
      <c r="EC9" s="284">
        <v>25.5</v>
      </c>
      <c r="ED9" s="283">
        <v>89.33</v>
      </c>
      <c r="EE9" s="278"/>
      <c r="EF9" s="278">
        <f t="shared" si="1"/>
        <v>4.179444444444445</v>
      </c>
      <c r="EG9" s="279">
        <f t="shared" si="2"/>
        <v>23</v>
      </c>
    </row>
    <row r="10" spans="1:137" s="280" customFormat="1" ht="15.75" customHeight="1" x14ac:dyDescent="0.25">
      <c r="A10" s="979"/>
      <c r="B10" s="347" t="s">
        <v>57</v>
      </c>
      <c r="C10" s="281">
        <v>4.01</v>
      </c>
      <c r="D10" s="307">
        <f t="shared" si="3"/>
        <v>24</v>
      </c>
      <c r="E10" s="283">
        <v>293</v>
      </c>
      <c r="F10" s="284">
        <v>4.0199999999999996</v>
      </c>
      <c r="G10" s="278"/>
      <c r="H10" s="281">
        <v>3.86</v>
      </c>
      <c r="I10" s="307">
        <f t="shared" si="0"/>
        <v>30</v>
      </c>
      <c r="J10" s="283">
        <v>235</v>
      </c>
      <c r="K10" s="284">
        <v>2.12</v>
      </c>
      <c r="L10" s="278"/>
      <c r="M10" s="979"/>
      <c r="N10" s="347" t="s">
        <v>57</v>
      </c>
      <c r="O10" s="281">
        <v>2.71</v>
      </c>
      <c r="P10" s="307">
        <f t="shared" si="4"/>
        <v>31</v>
      </c>
      <c r="Q10" s="283">
        <v>246.33</v>
      </c>
      <c r="R10" s="284">
        <v>4.21</v>
      </c>
      <c r="S10" s="284">
        <v>24.27</v>
      </c>
      <c r="T10" s="283">
        <v>93.67</v>
      </c>
      <c r="U10" s="278"/>
      <c r="V10" s="281">
        <v>11.33</v>
      </c>
      <c r="W10" s="307">
        <f t="shared" si="5"/>
        <v>1</v>
      </c>
      <c r="X10" s="283">
        <v>208</v>
      </c>
      <c r="Y10" s="284">
        <v>2.4</v>
      </c>
      <c r="Z10" s="284">
        <v>24.53</v>
      </c>
      <c r="AA10" s="283">
        <v>103</v>
      </c>
      <c r="AB10" s="278"/>
      <c r="AC10" s="979"/>
      <c r="AD10" s="347" t="s">
        <v>57</v>
      </c>
      <c r="AE10" s="294">
        <v>3.36</v>
      </c>
      <c r="AF10" s="307">
        <f t="shared" si="6"/>
        <v>31</v>
      </c>
      <c r="AG10" s="291">
        <v>21.65</v>
      </c>
      <c r="AH10" s="283">
        <v>95.67</v>
      </c>
      <c r="AI10" s="278"/>
      <c r="AJ10" s="281">
        <v>3.17</v>
      </c>
      <c r="AK10" s="307">
        <f t="shared" si="7"/>
        <v>24</v>
      </c>
      <c r="AL10" s="283">
        <v>224.73</v>
      </c>
      <c r="AM10" s="284">
        <v>3.77</v>
      </c>
      <c r="AN10" s="284">
        <v>22.94</v>
      </c>
      <c r="AO10" s="283">
        <v>93.67</v>
      </c>
      <c r="AP10" s="278"/>
      <c r="AQ10" s="979"/>
      <c r="AR10" s="345" t="s">
        <v>57</v>
      </c>
      <c r="AS10" s="281">
        <v>4.0999999999999996</v>
      </c>
      <c r="AT10" s="307">
        <f t="shared" si="8"/>
        <v>25</v>
      </c>
      <c r="AU10" s="283">
        <v>230</v>
      </c>
      <c r="AV10" s="284">
        <v>2.44</v>
      </c>
      <c r="AW10" s="284">
        <v>26.2</v>
      </c>
      <c r="AX10" s="278"/>
      <c r="AY10" s="281">
        <v>6.24</v>
      </c>
      <c r="AZ10" s="307">
        <f t="shared" si="9"/>
        <v>5</v>
      </c>
      <c r="BA10" s="283">
        <v>312</v>
      </c>
      <c r="BB10" s="284">
        <v>5.16</v>
      </c>
      <c r="BC10" s="284">
        <v>22.5</v>
      </c>
      <c r="BD10" s="283">
        <v>98.67</v>
      </c>
      <c r="BE10" s="252"/>
      <c r="BF10" s="979"/>
      <c r="BG10" s="345" t="s">
        <v>57</v>
      </c>
      <c r="BH10" s="281">
        <v>2.35</v>
      </c>
      <c r="BI10" s="307">
        <f t="shared" si="10"/>
        <v>26</v>
      </c>
      <c r="BJ10" s="283">
        <v>241</v>
      </c>
      <c r="BK10" s="284">
        <v>2.76</v>
      </c>
      <c r="BL10" s="284">
        <v>23.46</v>
      </c>
      <c r="BM10" s="283">
        <v>112</v>
      </c>
      <c r="BN10" s="278"/>
      <c r="BO10" s="281">
        <v>2.89</v>
      </c>
      <c r="BP10" s="307">
        <f t="shared" si="11"/>
        <v>41</v>
      </c>
      <c r="BQ10" s="283">
        <v>332.78</v>
      </c>
      <c r="BR10" s="284">
        <v>4.26</v>
      </c>
      <c r="BS10" s="284">
        <v>22.2</v>
      </c>
      <c r="BT10" s="283">
        <v>90.67</v>
      </c>
      <c r="BU10" s="278"/>
      <c r="BV10" s="980"/>
      <c r="BW10" s="347" t="s">
        <v>57</v>
      </c>
      <c r="BX10" s="281">
        <v>5.3</v>
      </c>
      <c r="BY10" s="307">
        <f t="shared" si="12"/>
        <v>26</v>
      </c>
      <c r="BZ10" s="283">
        <v>212.8</v>
      </c>
      <c r="CA10" s="284">
        <v>4.84</v>
      </c>
      <c r="CB10" s="284">
        <v>22.3</v>
      </c>
      <c r="CC10" s="283">
        <v>104.33</v>
      </c>
      <c r="CD10" s="278"/>
      <c r="CE10" s="281">
        <v>2.79</v>
      </c>
      <c r="CF10" s="307">
        <f t="shared" si="13"/>
        <v>24</v>
      </c>
      <c r="CG10" s="283">
        <v>211.67</v>
      </c>
      <c r="CH10" s="284">
        <v>1.54</v>
      </c>
      <c r="CI10" s="284">
        <v>23.63</v>
      </c>
      <c r="CJ10" s="283">
        <v>99.67</v>
      </c>
      <c r="CK10" s="278"/>
      <c r="CL10" s="979"/>
      <c r="CM10" s="347" t="s">
        <v>57</v>
      </c>
      <c r="CN10" s="281">
        <v>4.76</v>
      </c>
      <c r="CO10" s="307">
        <f t="shared" si="14"/>
        <v>23</v>
      </c>
      <c r="CP10" s="283">
        <v>206.33</v>
      </c>
      <c r="CQ10" s="284">
        <v>3.68</v>
      </c>
      <c r="CR10" s="284">
        <v>22.37</v>
      </c>
      <c r="CS10" s="278"/>
      <c r="CT10" s="281">
        <v>3.64</v>
      </c>
      <c r="CU10" s="307">
        <f t="shared" si="15"/>
        <v>21</v>
      </c>
      <c r="CV10" s="283">
        <v>174.33</v>
      </c>
      <c r="CW10" s="284">
        <v>1.87</v>
      </c>
      <c r="CX10" s="284">
        <v>23.17</v>
      </c>
      <c r="CY10" s="283">
        <v>102.67</v>
      </c>
      <c r="CZ10" s="278"/>
      <c r="DA10" s="979"/>
      <c r="DB10" s="347" t="s">
        <v>57</v>
      </c>
      <c r="DC10" s="281">
        <v>2.81</v>
      </c>
      <c r="DD10" s="307">
        <f t="shared" si="16"/>
        <v>28</v>
      </c>
      <c r="DE10" s="283">
        <v>233</v>
      </c>
      <c r="DF10" s="284">
        <v>3.81</v>
      </c>
      <c r="DG10" s="284">
        <v>20.73</v>
      </c>
      <c r="DH10" s="278"/>
      <c r="DI10" s="281">
        <v>5.26</v>
      </c>
      <c r="DJ10" s="307">
        <f t="shared" si="17"/>
        <v>24</v>
      </c>
      <c r="DK10" s="283">
        <v>258.33</v>
      </c>
      <c r="DL10" s="284">
        <v>4.0999999999999996</v>
      </c>
      <c r="DM10" s="284">
        <v>25.27</v>
      </c>
      <c r="DN10" s="283">
        <v>96</v>
      </c>
      <c r="DO10" s="278"/>
      <c r="DP10" s="979"/>
      <c r="DQ10" s="347" t="s">
        <v>57</v>
      </c>
      <c r="DR10" s="281">
        <v>2.9</v>
      </c>
      <c r="DS10" s="307">
        <f t="shared" si="18"/>
        <v>24</v>
      </c>
      <c r="DT10" s="283">
        <v>170.33</v>
      </c>
      <c r="DU10" s="284">
        <v>33.729999999999997</v>
      </c>
      <c r="DV10" s="284">
        <v>23.82</v>
      </c>
      <c r="DW10" s="283">
        <v>97.67</v>
      </c>
      <c r="DX10" s="252"/>
      <c r="DY10" s="281">
        <v>2.2400000000000002</v>
      </c>
      <c r="DZ10" s="307">
        <f t="shared" si="19"/>
        <v>27</v>
      </c>
      <c r="EA10" s="283">
        <v>335</v>
      </c>
      <c r="EB10" s="284">
        <v>4.33</v>
      </c>
      <c r="EC10" s="284">
        <v>23.9</v>
      </c>
      <c r="ED10" s="283">
        <v>91.67</v>
      </c>
      <c r="EE10" s="278"/>
      <c r="EF10" s="278">
        <f t="shared" si="1"/>
        <v>4.0955555555555545</v>
      </c>
      <c r="EG10" s="279">
        <f t="shared" si="2"/>
        <v>27</v>
      </c>
    </row>
    <row r="11" spans="1:137" s="280" customFormat="1" ht="15.75" customHeight="1" x14ac:dyDescent="0.25">
      <c r="A11" s="979"/>
      <c r="B11" s="347" t="s">
        <v>58</v>
      </c>
      <c r="C11" s="281">
        <v>4</v>
      </c>
      <c r="D11" s="307">
        <f t="shared" si="3"/>
        <v>25</v>
      </c>
      <c r="E11" s="283">
        <v>332</v>
      </c>
      <c r="F11" s="284">
        <v>2.11</v>
      </c>
      <c r="G11" s="278"/>
      <c r="H11" s="281">
        <v>3.64</v>
      </c>
      <c r="I11" s="307">
        <f t="shared" si="0"/>
        <v>32</v>
      </c>
      <c r="J11" s="283">
        <v>226.33</v>
      </c>
      <c r="K11" s="284">
        <v>2.02</v>
      </c>
      <c r="L11" s="791"/>
      <c r="M11" s="979"/>
      <c r="N11" s="347" t="s">
        <v>58</v>
      </c>
      <c r="O11" s="281">
        <v>2.41</v>
      </c>
      <c r="P11" s="307">
        <f t="shared" si="4"/>
        <v>37</v>
      </c>
      <c r="Q11" s="283">
        <v>227</v>
      </c>
      <c r="R11" s="284">
        <v>3.57</v>
      </c>
      <c r="S11" s="284">
        <v>19.87</v>
      </c>
      <c r="T11" s="283">
        <v>121.33</v>
      </c>
      <c r="U11" s="278"/>
      <c r="V11" s="281">
        <v>2.63</v>
      </c>
      <c r="W11" s="307">
        <f t="shared" si="5"/>
        <v>33</v>
      </c>
      <c r="X11" s="283">
        <v>185</v>
      </c>
      <c r="Y11" s="284">
        <v>3.37</v>
      </c>
      <c r="Z11" s="284">
        <v>22.7</v>
      </c>
      <c r="AA11" s="283">
        <v>100.67</v>
      </c>
      <c r="AB11" s="278"/>
      <c r="AC11" s="979"/>
      <c r="AD11" s="347" t="s">
        <v>58</v>
      </c>
      <c r="AE11" s="294">
        <v>3.45</v>
      </c>
      <c r="AF11" s="307">
        <f t="shared" si="6"/>
        <v>30</v>
      </c>
      <c r="AG11" s="291">
        <v>16.18</v>
      </c>
      <c r="AH11" s="283">
        <v>105</v>
      </c>
      <c r="AI11" s="278"/>
      <c r="AJ11" s="281">
        <v>2.98</v>
      </c>
      <c r="AK11" s="307">
        <f t="shared" si="7"/>
        <v>27</v>
      </c>
      <c r="AL11" s="283">
        <v>242.37</v>
      </c>
      <c r="AM11" s="284">
        <v>3.66</v>
      </c>
      <c r="AN11" s="284">
        <v>21.68</v>
      </c>
      <c r="AO11" s="283">
        <v>94</v>
      </c>
      <c r="AP11" s="278"/>
      <c r="AQ11" s="979"/>
      <c r="AR11" s="345" t="s">
        <v>58</v>
      </c>
      <c r="AS11" s="281" t="s">
        <v>30</v>
      </c>
      <c r="AT11" s="307"/>
      <c r="AU11" s="283" t="s">
        <v>30</v>
      </c>
      <c r="AV11" s="284" t="s">
        <v>30</v>
      </c>
      <c r="AW11" s="284" t="s">
        <v>30</v>
      </c>
      <c r="AX11" s="278"/>
      <c r="AY11" s="281">
        <v>4.2699999999999996</v>
      </c>
      <c r="AZ11" s="307">
        <f t="shared" si="9"/>
        <v>26</v>
      </c>
      <c r="BA11" s="283">
        <v>290.67</v>
      </c>
      <c r="BB11" s="284">
        <v>3.82</v>
      </c>
      <c r="BC11" s="284">
        <v>26.93</v>
      </c>
      <c r="BD11" s="283">
        <v>110.67</v>
      </c>
      <c r="BE11" s="252"/>
      <c r="BF11" s="979"/>
      <c r="BG11" s="345" t="s">
        <v>58</v>
      </c>
      <c r="BH11" s="281">
        <v>2.48</v>
      </c>
      <c r="BI11" s="307">
        <f t="shared" si="10"/>
        <v>17</v>
      </c>
      <c r="BJ11" s="283">
        <v>224</v>
      </c>
      <c r="BK11" s="284">
        <v>2.74</v>
      </c>
      <c r="BL11" s="284">
        <v>22.13</v>
      </c>
      <c r="BM11" s="283">
        <v>117.33</v>
      </c>
      <c r="BN11" s="278"/>
      <c r="BO11" s="281">
        <v>3.49</v>
      </c>
      <c r="BP11" s="307">
        <f t="shared" si="11"/>
        <v>33</v>
      </c>
      <c r="BQ11" s="283">
        <v>329.44</v>
      </c>
      <c r="BR11" s="284">
        <v>1.9</v>
      </c>
      <c r="BS11" s="284">
        <v>18.95</v>
      </c>
      <c r="BT11" s="283">
        <v>102.67</v>
      </c>
      <c r="BU11" s="278"/>
      <c r="BV11" s="980"/>
      <c r="BW11" s="347" t="s">
        <v>58</v>
      </c>
      <c r="BX11" s="281">
        <v>3.25</v>
      </c>
      <c r="BY11" s="307">
        <f t="shared" si="12"/>
        <v>32</v>
      </c>
      <c r="BZ11" s="283">
        <v>261.33</v>
      </c>
      <c r="CA11" s="284">
        <v>3.75</v>
      </c>
      <c r="CB11" s="284">
        <v>16.97</v>
      </c>
      <c r="CC11" s="283">
        <v>111.33</v>
      </c>
      <c r="CD11" s="278"/>
      <c r="CE11" s="281">
        <v>2.63</v>
      </c>
      <c r="CF11" s="307">
        <f t="shared" si="13"/>
        <v>29</v>
      </c>
      <c r="CG11" s="283">
        <v>215.33</v>
      </c>
      <c r="CH11" s="284">
        <v>1.47</v>
      </c>
      <c r="CI11" s="284">
        <v>24.67</v>
      </c>
      <c r="CJ11" s="283">
        <v>116</v>
      </c>
      <c r="CK11" s="278"/>
      <c r="CL11" s="979"/>
      <c r="CM11" s="347" t="s">
        <v>58</v>
      </c>
      <c r="CN11" s="281">
        <v>4.79</v>
      </c>
      <c r="CO11" s="307">
        <f t="shared" si="14"/>
        <v>21</v>
      </c>
      <c r="CP11" s="283">
        <v>220</v>
      </c>
      <c r="CQ11" s="284">
        <v>4.5199999999999996</v>
      </c>
      <c r="CR11" s="284">
        <v>18.12</v>
      </c>
      <c r="CS11" s="278"/>
      <c r="CT11" s="281">
        <v>3.25</v>
      </c>
      <c r="CU11" s="307">
        <f t="shared" si="15"/>
        <v>26</v>
      </c>
      <c r="CV11" s="283">
        <v>165</v>
      </c>
      <c r="CW11" s="284">
        <v>1.8</v>
      </c>
      <c r="CX11" s="284">
        <v>21.83</v>
      </c>
      <c r="CY11" s="283">
        <v>99</v>
      </c>
      <c r="CZ11" s="278"/>
      <c r="DA11" s="979"/>
      <c r="DB11" s="347" t="s">
        <v>58</v>
      </c>
      <c r="DC11" s="281">
        <v>2.44</v>
      </c>
      <c r="DD11" s="307">
        <f t="shared" si="16"/>
        <v>31</v>
      </c>
      <c r="DE11" s="283">
        <v>137.66999999999999</v>
      </c>
      <c r="DF11" s="284">
        <v>2.9</v>
      </c>
      <c r="DG11" s="284">
        <v>13.77</v>
      </c>
      <c r="DH11" s="278"/>
      <c r="DI11" s="281">
        <v>3.78</v>
      </c>
      <c r="DJ11" s="307">
        <f t="shared" si="17"/>
        <v>38</v>
      </c>
      <c r="DK11" s="283">
        <v>240.33</v>
      </c>
      <c r="DL11" s="284">
        <v>4.8</v>
      </c>
      <c r="DM11" s="284">
        <v>20.6</v>
      </c>
      <c r="DN11" s="283">
        <v>119.33</v>
      </c>
      <c r="DO11" s="278"/>
      <c r="DP11" s="979"/>
      <c r="DQ11" s="347" t="s">
        <v>58</v>
      </c>
      <c r="DR11" s="281">
        <v>4.17</v>
      </c>
      <c r="DS11" s="307">
        <f t="shared" si="18"/>
        <v>15</v>
      </c>
      <c r="DT11" s="283">
        <v>230.33</v>
      </c>
      <c r="DU11" s="284">
        <v>38.08</v>
      </c>
      <c r="DV11" s="284">
        <v>21.22</v>
      </c>
      <c r="DW11" s="283">
        <v>115</v>
      </c>
      <c r="DX11" s="252"/>
      <c r="DY11" s="281">
        <v>4.47</v>
      </c>
      <c r="DZ11" s="307">
        <f t="shared" si="19"/>
        <v>14</v>
      </c>
      <c r="EA11" s="283">
        <v>332</v>
      </c>
      <c r="EB11" s="284">
        <v>4.37</v>
      </c>
      <c r="EC11" s="284">
        <v>18.47</v>
      </c>
      <c r="ED11" s="283">
        <v>103.67</v>
      </c>
      <c r="EE11" s="278"/>
      <c r="EF11" s="278">
        <f t="shared" si="1"/>
        <v>3.4194117647058819</v>
      </c>
      <c r="EG11" s="279">
        <f t="shared" si="2"/>
        <v>40</v>
      </c>
    </row>
    <row r="12" spans="1:137" s="280" customFormat="1" ht="15.75" customHeight="1" x14ac:dyDescent="0.25">
      <c r="A12" s="979"/>
      <c r="B12" s="347" t="s">
        <v>59</v>
      </c>
      <c r="C12" s="281">
        <v>3.5</v>
      </c>
      <c r="D12" s="307">
        <f t="shared" si="3"/>
        <v>29</v>
      </c>
      <c r="E12" s="283">
        <v>304.67</v>
      </c>
      <c r="F12" s="284">
        <v>2.65</v>
      </c>
      <c r="G12" s="278"/>
      <c r="H12" s="281">
        <v>4.49</v>
      </c>
      <c r="I12" s="307">
        <f t="shared" si="0"/>
        <v>24</v>
      </c>
      <c r="J12" s="283">
        <v>270.67</v>
      </c>
      <c r="K12" s="284">
        <v>2.35</v>
      </c>
      <c r="L12" s="278"/>
      <c r="M12" s="979"/>
      <c r="N12" s="347" t="s">
        <v>59</v>
      </c>
      <c r="O12" s="281">
        <v>2.65</v>
      </c>
      <c r="P12" s="307">
        <f t="shared" si="4"/>
        <v>32</v>
      </c>
      <c r="Q12" s="283">
        <v>246.67</v>
      </c>
      <c r="R12" s="284">
        <v>4.0999999999999996</v>
      </c>
      <c r="S12" s="284">
        <v>25.07</v>
      </c>
      <c r="T12" s="283">
        <v>91.67</v>
      </c>
      <c r="U12" s="278"/>
      <c r="V12" s="281">
        <v>2.88</v>
      </c>
      <c r="W12" s="307">
        <f t="shared" si="5"/>
        <v>31</v>
      </c>
      <c r="X12" s="283">
        <v>186.33</v>
      </c>
      <c r="Y12" s="284">
        <v>3.37</v>
      </c>
      <c r="Z12" s="284">
        <v>27.53</v>
      </c>
      <c r="AA12" s="283">
        <v>106</v>
      </c>
      <c r="AB12" s="278"/>
      <c r="AC12" s="979"/>
      <c r="AD12" s="347" t="s">
        <v>59</v>
      </c>
      <c r="AE12" s="294">
        <v>4.05</v>
      </c>
      <c r="AF12" s="307">
        <f t="shared" si="6"/>
        <v>22</v>
      </c>
      <c r="AG12" s="291">
        <v>23.74</v>
      </c>
      <c r="AH12" s="283">
        <v>92.67</v>
      </c>
      <c r="AI12" s="278"/>
      <c r="AJ12" s="281">
        <v>2.66</v>
      </c>
      <c r="AK12" s="307">
        <f t="shared" si="7"/>
        <v>31</v>
      </c>
      <c r="AL12" s="283">
        <v>210.1</v>
      </c>
      <c r="AM12" s="284">
        <v>2.57</v>
      </c>
      <c r="AN12" s="284">
        <v>19.52</v>
      </c>
      <c r="AO12" s="283">
        <v>94</v>
      </c>
      <c r="AP12" s="278"/>
      <c r="AQ12" s="979"/>
      <c r="AR12" s="345" t="s">
        <v>59</v>
      </c>
      <c r="AS12" s="281" t="s">
        <v>30</v>
      </c>
      <c r="AT12" s="307"/>
      <c r="AU12" s="283" t="s">
        <v>30</v>
      </c>
      <c r="AV12" s="284" t="s">
        <v>30</v>
      </c>
      <c r="AW12" s="284" t="s">
        <v>30</v>
      </c>
      <c r="AX12" s="278"/>
      <c r="AY12" s="281">
        <v>5.13</v>
      </c>
      <c r="AZ12" s="307">
        <f t="shared" si="9"/>
        <v>17</v>
      </c>
      <c r="BA12" s="283">
        <v>254</v>
      </c>
      <c r="BB12" s="284">
        <v>3.63</v>
      </c>
      <c r="BC12" s="284">
        <v>22.2</v>
      </c>
      <c r="BD12" s="283">
        <v>98</v>
      </c>
      <c r="BE12" s="252"/>
      <c r="BF12" s="979"/>
      <c r="BG12" s="345" t="s">
        <v>59</v>
      </c>
      <c r="BH12" s="281">
        <v>2.44</v>
      </c>
      <c r="BI12" s="307">
        <f t="shared" si="10"/>
        <v>19</v>
      </c>
      <c r="BJ12" s="283">
        <v>238.33</v>
      </c>
      <c r="BK12" s="284">
        <v>2.72</v>
      </c>
      <c r="BL12" s="284">
        <v>22.91</v>
      </c>
      <c r="BM12" s="283">
        <v>108</v>
      </c>
      <c r="BN12" s="278"/>
      <c r="BO12" s="281">
        <v>4.04</v>
      </c>
      <c r="BP12" s="307">
        <f t="shared" si="11"/>
        <v>16</v>
      </c>
      <c r="BQ12" s="283">
        <v>326.67</v>
      </c>
      <c r="BR12" s="284">
        <v>2.21</v>
      </c>
      <c r="BS12" s="284">
        <v>20.73</v>
      </c>
      <c r="BT12" s="283">
        <v>89.33</v>
      </c>
      <c r="BU12" s="278"/>
      <c r="BV12" s="980"/>
      <c r="BW12" s="347" t="s">
        <v>59</v>
      </c>
      <c r="BX12" s="281">
        <v>5.0199999999999996</v>
      </c>
      <c r="BY12" s="307">
        <f t="shared" si="12"/>
        <v>28</v>
      </c>
      <c r="BZ12" s="283">
        <v>306.13</v>
      </c>
      <c r="CA12" s="284">
        <v>3.54</v>
      </c>
      <c r="CB12" s="284">
        <v>22.4</v>
      </c>
      <c r="CC12" s="283">
        <v>103</v>
      </c>
      <c r="CD12" s="278"/>
      <c r="CE12" s="281">
        <v>2.73</v>
      </c>
      <c r="CF12" s="307">
        <f t="shared" si="13"/>
        <v>26</v>
      </c>
      <c r="CG12" s="283">
        <v>197.67</v>
      </c>
      <c r="CH12" s="284">
        <v>1.64</v>
      </c>
      <c r="CI12" s="284">
        <v>20.83</v>
      </c>
      <c r="CJ12" s="283">
        <v>103.67</v>
      </c>
      <c r="CK12" s="278"/>
      <c r="CL12" s="979"/>
      <c r="CM12" s="347" t="s">
        <v>59</v>
      </c>
      <c r="CN12" s="281">
        <v>4.46</v>
      </c>
      <c r="CO12" s="307">
        <f t="shared" si="14"/>
        <v>29</v>
      </c>
      <c r="CP12" s="283">
        <v>174.33</v>
      </c>
      <c r="CQ12" s="284">
        <v>3.31</v>
      </c>
      <c r="CR12" s="284">
        <v>17.97</v>
      </c>
      <c r="CS12" s="278"/>
      <c r="CT12" s="281">
        <v>3.28</v>
      </c>
      <c r="CU12" s="307">
        <f t="shared" si="15"/>
        <v>25</v>
      </c>
      <c r="CV12" s="283">
        <v>162.66999999999999</v>
      </c>
      <c r="CW12" s="284">
        <v>1.73</v>
      </c>
      <c r="CX12" s="284">
        <v>22.33</v>
      </c>
      <c r="CY12" s="283">
        <v>101</v>
      </c>
      <c r="CZ12" s="278"/>
      <c r="DA12" s="979"/>
      <c r="DB12" s="347" t="s">
        <v>59</v>
      </c>
      <c r="DC12" s="281">
        <v>3.19</v>
      </c>
      <c r="DD12" s="307">
        <f t="shared" si="16"/>
        <v>24</v>
      </c>
      <c r="DE12" s="283">
        <v>252.67</v>
      </c>
      <c r="DF12" s="284">
        <v>2.69</v>
      </c>
      <c r="DG12" s="284">
        <v>19.8</v>
      </c>
      <c r="DH12" s="278"/>
      <c r="DI12" s="281">
        <v>4.8</v>
      </c>
      <c r="DJ12" s="307">
        <f t="shared" si="17"/>
        <v>27</v>
      </c>
      <c r="DK12" s="283">
        <v>233.33</v>
      </c>
      <c r="DL12" s="284">
        <v>3.4</v>
      </c>
      <c r="DM12" s="284">
        <v>22.47</v>
      </c>
      <c r="DN12" s="283">
        <v>98.67</v>
      </c>
      <c r="DO12" s="278"/>
      <c r="DP12" s="979"/>
      <c r="DQ12" s="347" t="s">
        <v>59</v>
      </c>
      <c r="DR12" s="281">
        <v>4.53</v>
      </c>
      <c r="DS12" s="307">
        <f t="shared" si="18"/>
        <v>10</v>
      </c>
      <c r="DT12" s="283">
        <v>225</v>
      </c>
      <c r="DU12" s="284">
        <v>33.200000000000003</v>
      </c>
      <c r="DV12" s="284">
        <v>23.18</v>
      </c>
      <c r="DW12" s="283">
        <v>105</v>
      </c>
      <c r="DX12" s="252"/>
      <c r="DY12" s="281">
        <v>4.16</v>
      </c>
      <c r="DZ12" s="307">
        <f t="shared" si="19"/>
        <v>17</v>
      </c>
      <c r="EA12" s="283">
        <v>335</v>
      </c>
      <c r="EB12" s="284">
        <v>2.97</v>
      </c>
      <c r="EC12" s="284">
        <v>23.9</v>
      </c>
      <c r="ED12" s="283">
        <v>92.67</v>
      </c>
      <c r="EE12" s="278"/>
      <c r="EF12" s="278">
        <f t="shared" si="1"/>
        <v>3.7652941176470591</v>
      </c>
      <c r="EG12" s="279">
        <f t="shared" si="2"/>
        <v>35</v>
      </c>
    </row>
    <row r="13" spans="1:137" s="280" customFormat="1" ht="15.75" customHeight="1" x14ac:dyDescent="0.25">
      <c r="A13" s="979"/>
      <c r="B13" s="347" t="s">
        <v>99</v>
      </c>
      <c r="C13" s="281">
        <v>4.5199999999999996</v>
      </c>
      <c r="D13" s="307">
        <f t="shared" si="3"/>
        <v>17</v>
      </c>
      <c r="E13" s="283">
        <v>356</v>
      </c>
      <c r="F13" s="284">
        <v>3.12</v>
      </c>
      <c r="G13" s="278"/>
      <c r="H13" s="281">
        <v>3.92</v>
      </c>
      <c r="I13" s="307">
        <f t="shared" si="0"/>
        <v>29</v>
      </c>
      <c r="J13" s="283">
        <v>237.67</v>
      </c>
      <c r="K13" s="284">
        <v>2.15</v>
      </c>
      <c r="L13" s="278"/>
      <c r="M13" s="979"/>
      <c r="N13" s="347" t="s">
        <v>99</v>
      </c>
      <c r="O13" s="281">
        <v>2.97</v>
      </c>
      <c r="P13" s="307">
        <f t="shared" si="4"/>
        <v>24</v>
      </c>
      <c r="Q13" s="283">
        <v>257</v>
      </c>
      <c r="R13" s="284">
        <v>4.67</v>
      </c>
      <c r="S13" s="284">
        <v>22.27</v>
      </c>
      <c r="T13" s="283">
        <v>96.33</v>
      </c>
      <c r="U13" s="278"/>
      <c r="V13" s="281">
        <v>3.33</v>
      </c>
      <c r="W13" s="307">
        <f t="shared" si="5"/>
        <v>24</v>
      </c>
      <c r="X13" s="283">
        <v>213</v>
      </c>
      <c r="Y13" s="284">
        <v>4.5999999999999996</v>
      </c>
      <c r="Z13" s="284">
        <v>19.13</v>
      </c>
      <c r="AA13" s="283">
        <v>107.67</v>
      </c>
      <c r="AB13" s="278"/>
      <c r="AC13" s="979"/>
      <c r="AD13" s="347" t="s">
        <v>99</v>
      </c>
      <c r="AE13" s="294">
        <v>4.5999999999999996</v>
      </c>
      <c r="AF13" s="307">
        <f t="shared" si="6"/>
        <v>12</v>
      </c>
      <c r="AG13" s="291">
        <v>19.93</v>
      </c>
      <c r="AH13" s="283">
        <v>95.33</v>
      </c>
      <c r="AI13" s="278"/>
      <c r="AJ13" s="281">
        <v>3.86</v>
      </c>
      <c r="AK13" s="307">
        <f t="shared" si="7"/>
        <v>12</v>
      </c>
      <c r="AL13" s="283">
        <v>212.3</v>
      </c>
      <c r="AM13" s="284">
        <v>5.0199999999999996</v>
      </c>
      <c r="AN13" s="284">
        <v>27.5</v>
      </c>
      <c r="AO13" s="283">
        <v>97</v>
      </c>
      <c r="AP13" s="278"/>
      <c r="AQ13" s="979"/>
      <c r="AR13" s="345" t="s">
        <v>99</v>
      </c>
      <c r="AS13" s="281">
        <v>4.1900000000000004</v>
      </c>
      <c r="AT13" s="307">
        <f t="shared" si="8"/>
        <v>24</v>
      </c>
      <c r="AU13" s="283">
        <v>209.33</v>
      </c>
      <c r="AV13" s="284">
        <v>2.54</v>
      </c>
      <c r="AW13" s="284">
        <v>26.17</v>
      </c>
      <c r="AX13" s="278"/>
      <c r="AY13" s="281">
        <v>4.8899999999999997</v>
      </c>
      <c r="AZ13" s="307">
        <f t="shared" si="9"/>
        <v>19</v>
      </c>
      <c r="BA13" s="283">
        <v>298</v>
      </c>
      <c r="BB13" s="284">
        <v>4.9000000000000004</v>
      </c>
      <c r="BC13" s="284">
        <v>21.24</v>
      </c>
      <c r="BD13" s="283">
        <v>105.33</v>
      </c>
      <c r="BE13" s="252"/>
      <c r="BF13" s="979"/>
      <c r="BG13" s="345" t="s">
        <v>99</v>
      </c>
      <c r="BH13" s="281">
        <v>2.37</v>
      </c>
      <c r="BI13" s="307">
        <f t="shared" si="10"/>
        <v>22</v>
      </c>
      <c r="BJ13" s="283">
        <v>241.67</v>
      </c>
      <c r="BK13" s="284">
        <v>2.74</v>
      </c>
      <c r="BL13" s="284">
        <v>23.13</v>
      </c>
      <c r="BM13" s="283">
        <v>114</v>
      </c>
      <c r="BN13" s="278"/>
      <c r="BO13" s="281">
        <v>4.26</v>
      </c>
      <c r="BP13" s="307">
        <f t="shared" si="11"/>
        <v>12</v>
      </c>
      <c r="BQ13" s="283">
        <v>322.56</v>
      </c>
      <c r="BR13" s="284">
        <v>2.3199999999999998</v>
      </c>
      <c r="BS13" s="284">
        <v>14.33</v>
      </c>
      <c r="BT13" s="283">
        <v>96.67</v>
      </c>
      <c r="BU13" s="278"/>
      <c r="BV13" s="980"/>
      <c r="BW13" s="347" t="s">
        <v>99</v>
      </c>
      <c r="BX13" s="281">
        <v>5.38</v>
      </c>
      <c r="BY13" s="307">
        <f t="shared" si="12"/>
        <v>23</v>
      </c>
      <c r="BZ13" s="283">
        <v>206.27</v>
      </c>
      <c r="CA13" s="284">
        <v>4.87</v>
      </c>
      <c r="CB13" s="284">
        <v>18.43</v>
      </c>
      <c r="CC13" s="283">
        <v>105.67</v>
      </c>
      <c r="CD13" s="278"/>
      <c r="CE13" s="281">
        <v>4.43</v>
      </c>
      <c r="CF13" s="307">
        <f t="shared" si="13"/>
        <v>13</v>
      </c>
      <c r="CG13" s="283">
        <v>210.67</v>
      </c>
      <c r="CH13" s="284">
        <v>2.33</v>
      </c>
      <c r="CI13" s="284">
        <v>26.27</v>
      </c>
      <c r="CJ13" s="283">
        <v>106.67</v>
      </c>
      <c r="CK13" s="278"/>
      <c r="CL13" s="979"/>
      <c r="CM13" s="347" t="s">
        <v>99</v>
      </c>
      <c r="CN13" s="281">
        <v>4.72</v>
      </c>
      <c r="CO13" s="307">
        <f t="shared" si="14"/>
        <v>24</v>
      </c>
      <c r="CP13" s="283">
        <v>194.33</v>
      </c>
      <c r="CQ13" s="284">
        <v>4.49</v>
      </c>
      <c r="CR13" s="284">
        <v>13.46</v>
      </c>
      <c r="CS13" s="278"/>
      <c r="CT13" s="281">
        <v>3.19</v>
      </c>
      <c r="CU13" s="307">
        <f t="shared" si="15"/>
        <v>27</v>
      </c>
      <c r="CV13" s="283">
        <v>156.66999999999999</v>
      </c>
      <c r="CW13" s="284">
        <v>1.8</v>
      </c>
      <c r="CX13" s="284">
        <v>22.6</v>
      </c>
      <c r="CY13" s="283">
        <v>97.67</v>
      </c>
      <c r="CZ13" s="278"/>
      <c r="DA13" s="979"/>
      <c r="DB13" s="347" t="s">
        <v>99</v>
      </c>
      <c r="DC13" s="281">
        <v>3.26</v>
      </c>
      <c r="DD13" s="307">
        <f t="shared" si="16"/>
        <v>23</v>
      </c>
      <c r="DE13" s="283">
        <v>255</v>
      </c>
      <c r="DF13" s="284">
        <v>3.83</v>
      </c>
      <c r="DG13" s="284">
        <v>17.53</v>
      </c>
      <c r="DH13" s="278"/>
      <c r="DI13" s="281">
        <v>4.99</v>
      </c>
      <c r="DJ13" s="307">
        <f t="shared" si="17"/>
        <v>25</v>
      </c>
      <c r="DK13" s="283">
        <v>280.33</v>
      </c>
      <c r="DL13" s="284">
        <v>5.8</v>
      </c>
      <c r="DM13" s="284">
        <v>20.3</v>
      </c>
      <c r="DN13" s="283">
        <v>99</v>
      </c>
      <c r="DO13" s="278"/>
      <c r="DP13" s="979"/>
      <c r="DQ13" s="347" t="s">
        <v>99</v>
      </c>
      <c r="DR13" s="281">
        <v>1.53</v>
      </c>
      <c r="DS13" s="307">
        <f t="shared" si="18"/>
        <v>27</v>
      </c>
      <c r="DT13" s="283">
        <v>65.67</v>
      </c>
      <c r="DU13" s="284">
        <v>15.04</v>
      </c>
      <c r="DV13" s="284">
        <v>6.9</v>
      </c>
      <c r="DW13" s="283">
        <v>35</v>
      </c>
      <c r="DX13" s="252"/>
      <c r="DY13" s="281">
        <v>2.0499999999999998</v>
      </c>
      <c r="DZ13" s="307">
        <f t="shared" si="19"/>
        <v>28</v>
      </c>
      <c r="EA13" s="283">
        <v>325</v>
      </c>
      <c r="EB13" s="284">
        <v>5.07</v>
      </c>
      <c r="EC13" s="284">
        <v>19.03</v>
      </c>
      <c r="ED13" s="283">
        <v>97.33</v>
      </c>
      <c r="EE13" s="278"/>
      <c r="EF13" s="278">
        <f t="shared" si="1"/>
        <v>3.8033333333333328</v>
      </c>
      <c r="EG13" s="279">
        <f t="shared" si="2"/>
        <v>32</v>
      </c>
    </row>
    <row r="14" spans="1:137" s="280" customFormat="1" ht="15.75" customHeight="1" x14ac:dyDescent="0.25">
      <c r="A14" s="979"/>
      <c r="B14" s="347" t="s">
        <v>100</v>
      </c>
      <c r="C14" s="281">
        <v>4.12</v>
      </c>
      <c r="D14" s="307">
        <f t="shared" si="3"/>
        <v>21</v>
      </c>
      <c r="E14" s="283">
        <v>310</v>
      </c>
      <c r="F14" s="284">
        <v>2.5499999999999998</v>
      </c>
      <c r="G14" s="278"/>
      <c r="H14" s="281">
        <v>4.84</v>
      </c>
      <c r="I14" s="307">
        <f t="shared" si="0"/>
        <v>19</v>
      </c>
      <c r="J14" s="283">
        <v>289</v>
      </c>
      <c r="K14" s="284">
        <v>2.74</v>
      </c>
      <c r="L14" s="278"/>
      <c r="M14" s="979"/>
      <c r="N14" s="347" t="s">
        <v>100</v>
      </c>
      <c r="O14" s="281">
        <v>3.11</v>
      </c>
      <c r="P14" s="307">
        <f t="shared" si="4"/>
        <v>20</v>
      </c>
      <c r="Q14" s="283">
        <v>268</v>
      </c>
      <c r="R14" s="284">
        <v>4.92</v>
      </c>
      <c r="S14" s="284">
        <v>26</v>
      </c>
      <c r="T14" s="283">
        <v>89.67</v>
      </c>
      <c r="U14" s="278"/>
      <c r="V14" s="281">
        <v>2.5499999999999998</v>
      </c>
      <c r="W14" s="307">
        <f t="shared" si="5"/>
        <v>34</v>
      </c>
      <c r="X14" s="283">
        <v>223.33</v>
      </c>
      <c r="Y14" s="284">
        <v>2.6</v>
      </c>
      <c r="Z14" s="284">
        <v>22.87</v>
      </c>
      <c r="AA14" s="283">
        <v>102</v>
      </c>
      <c r="AB14" s="278"/>
      <c r="AC14" s="979"/>
      <c r="AD14" s="347" t="s">
        <v>100</v>
      </c>
      <c r="AE14" s="294">
        <v>4.59</v>
      </c>
      <c r="AF14" s="307">
        <f t="shared" si="6"/>
        <v>13</v>
      </c>
      <c r="AG14" s="291">
        <v>24.24</v>
      </c>
      <c r="AH14" s="283">
        <v>92.33</v>
      </c>
      <c r="AI14" s="278"/>
      <c r="AJ14" s="281">
        <v>3.29</v>
      </c>
      <c r="AK14" s="307">
        <f t="shared" si="7"/>
        <v>20</v>
      </c>
      <c r="AL14" s="283">
        <v>216.57</v>
      </c>
      <c r="AM14" s="284">
        <v>3.8</v>
      </c>
      <c r="AN14" s="284">
        <v>22.99</v>
      </c>
      <c r="AO14" s="283">
        <v>91</v>
      </c>
      <c r="AP14" s="278"/>
      <c r="AQ14" s="979"/>
      <c r="AR14" s="345" t="s">
        <v>100</v>
      </c>
      <c r="AS14" s="281">
        <v>5.16</v>
      </c>
      <c r="AT14" s="307">
        <f t="shared" si="8"/>
        <v>15</v>
      </c>
      <c r="AU14" s="283">
        <v>263.33</v>
      </c>
      <c r="AV14" s="284">
        <v>2.71</v>
      </c>
      <c r="AW14" s="284">
        <v>26.57</v>
      </c>
      <c r="AX14" s="278"/>
      <c r="AY14" s="281">
        <v>4.88</v>
      </c>
      <c r="AZ14" s="307">
        <f t="shared" si="9"/>
        <v>20</v>
      </c>
      <c r="BA14" s="283">
        <v>260</v>
      </c>
      <c r="BB14" s="284">
        <v>3.86</v>
      </c>
      <c r="BC14" s="284">
        <v>25.17</v>
      </c>
      <c r="BD14" s="283">
        <v>97</v>
      </c>
      <c r="BE14" s="252"/>
      <c r="BF14" s="979"/>
      <c r="BG14" s="345" t="s">
        <v>100</v>
      </c>
      <c r="BH14" s="281">
        <v>2.4</v>
      </c>
      <c r="BI14" s="307">
        <f t="shared" si="10"/>
        <v>21</v>
      </c>
      <c r="BJ14" s="283">
        <v>237</v>
      </c>
      <c r="BK14" s="284">
        <v>2.77</v>
      </c>
      <c r="BL14" s="284">
        <v>22.87</v>
      </c>
      <c r="BM14" s="283">
        <v>97.67</v>
      </c>
      <c r="BN14" s="278"/>
      <c r="BO14" s="281">
        <v>4.49</v>
      </c>
      <c r="BP14" s="307">
        <f t="shared" si="11"/>
        <v>4</v>
      </c>
      <c r="BQ14" s="283">
        <v>313.22000000000003</v>
      </c>
      <c r="BR14" s="284">
        <v>2.86</v>
      </c>
      <c r="BS14" s="284">
        <v>22.49</v>
      </c>
      <c r="BT14" s="283">
        <v>92.33</v>
      </c>
      <c r="BU14" s="278"/>
      <c r="BV14" s="980"/>
      <c r="BW14" s="347" t="s">
        <v>100</v>
      </c>
      <c r="BX14" s="281">
        <v>5.87</v>
      </c>
      <c r="BY14" s="307">
        <f t="shared" si="12"/>
        <v>15</v>
      </c>
      <c r="BZ14" s="283">
        <v>225.87</v>
      </c>
      <c r="CA14" s="284">
        <v>5.09</v>
      </c>
      <c r="CB14" s="284">
        <v>22.8</v>
      </c>
      <c r="CC14" s="283">
        <v>101.67</v>
      </c>
      <c r="CD14" s="278"/>
      <c r="CE14" s="281">
        <v>4.04</v>
      </c>
      <c r="CF14" s="307">
        <f t="shared" si="13"/>
        <v>16</v>
      </c>
      <c r="CG14" s="283">
        <v>199.33</v>
      </c>
      <c r="CH14" s="284">
        <v>2.36</v>
      </c>
      <c r="CI14" s="284">
        <v>25.73</v>
      </c>
      <c r="CJ14" s="283">
        <v>94</v>
      </c>
      <c r="CK14" s="278"/>
      <c r="CL14" s="979"/>
      <c r="CM14" s="347" t="s">
        <v>100</v>
      </c>
      <c r="CN14" s="281">
        <v>4.62</v>
      </c>
      <c r="CO14" s="307">
        <f t="shared" si="14"/>
        <v>26</v>
      </c>
      <c r="CP14" s="283">
        <v>204.33</v>
      </c>
      <c r="CQ14" s="284">
        <v>4.58</v>
      </c>
      <c r="CR14" s="284">
        <v>21.29</v>
      </c>
      <c r="CS14" s="278"/>
      <c r="CT14" s="281">
        <v>3.03</v>
      </c>
      <c r="CU14" s="307">
        <f t="shared" si="15"/>
        <v>29</v>
      </c>
      <c r="CV14" s="283">
        <v>154</v>
      </c>
      <c r="CW14" s="284">
        <v>1.63</v>
      </c>
      <c r="CX14" s="284">
        <v>21.83</v>
      </c>
      <c r="CY14" s="283">
        <v>93.67</v>
      </c>
      <c r="CZ14" s="278"/>
      <c r="DA14" s="979"/>
      <c r="DB14" s="347" t="s">
        <v>100</v>
      </c>
      <c r="DC14" s="281">
        <v>2.65</v>
      </c>
      <c r="DD14" s="307">
        <f t="shared" si="16"/>
        <v>30</v>
      </c>
      <c r="DE14" s="283">
        <v>196.33</v>
      </c>
      <c r="DF14" s="284">
        <v>4.68</v>
      </c>
      <c r="DG14" s="284">
        <v>24.13</v>
      </c>
      <c r="DH14" s="278"/>
      <c r="DI14" s="281">
        <v>7.43</v>
      </c>
      <c r="DJ14" s="307">
        <f t="shared" si="17"/>
        <v>3</v>
      </c>
      <c r="DK14" s="283">
        <v>260.33</v>
      </c>
      <c r="DL14" s="284">
        <v>4.17</v>
      </c>
      <c r="DM14" s="284">
        <v>26.17</v>
      </c>
      <c r="DN14" s="283">
        <v>92.33</v>
      </c>
      <c r="DO14" s="278"/>
      <c r="DP14" s="979"/>
      <c r="DQ14" s="347" t="s">
        <v>100</v>
      </c>
      <c r="DR14" s="281">
        <v>1.06</v>
      </c>
      <c r="DS14" s="307">
        <f t="shared" si="18"/>
        <v>32</v>
      </c>
      <c r="DT14" s="283">
        <v>55.33</v>
      </c>
      <c r="DU14" s="284">
        <v>15.38</v>
      </c>
      <c r="DV14" s="284">
        <v>8.8000000000000007</v>
      </c>
      <c r="DW14" s="283">
        <v>31.33</v>
      </c>
      <c r="DX14" s="252"/>
      <c r="DY14" s="281">
        <v>6.03</v>
      </c>
      <c r="DZ14" s="307">
        <f t="shared" si="19"/>
        <v>7</v>
      </c>
      <c r="EA14" s="283">
        <v>310.67</v>
      </c>
      <c r="EB14" s="284">
        <v>5.23</v>
      </c>
      <c r="EC14" s="284">
        <v>24.47</v>
      </c>
      <c r="ED14" s="283">
        <v>87.33</v>
      </c>
      <c r="EE14" s="278"/>
      <c r="EF14" s="278">
        <f t="shared" si="1"/>
        <v>4.12</v>
      </c>
      <c r="EG14" s="279">
        <f t="shared" si="2"/>
        <v>24</v>
      </c>
    </row>
    <row r="15" spans="1:137" s="280" customFormat="1" ht="15.75" customHeight="1" x14ac:dyDescent="0.25">
      <c r="A15" s="979"/>
      <c r="B15" s="347" t="s">
        <v>180</v>
      </c>
      <c r="C15" s="281">
        <v>4.03</v>
      </c>
      <c r="D15" s="307">
        <f t="shared" si="3"/>
        <v>23</v>
      </c>
      <c r="E15" s="283">
        <v>244.67</v>
      </c>
      <c r="F15" s="284">
        <v>2.13</v>
      </c>
      <c r="G15" s="278"/>
      <c r="H15" s="281">
        <v>4.37</v>
      </c>
      <c r="I15" s="307">
        <f t="shared" si="0"/>
        <v>25</v>
      </c>
      <c r="J15" s="283">
        <v>264.33</v>
      </c>
      <c r="K15" s="284">
        <v>2.36</v>
      </c>
      <c r="L15" s="278"/>
      <c r="M15" s="979"/>
      <c r="N15" s="347" t="s">
        <v>180</v>
      </c>
      <c r="O15" s="281">
        <v>2.79</v>
      </c>
      <c r="P15" s="307">
        <f t="shared" si="4"/>
        <v>29</v>
      </c>
      <c r="Q15" s="283">
        <v>249.33</v>
      </c>
      <c r="R15" s="284">
        <v>4.45</v>
      </c>
      <c r="S15" s="284">
        <v>24.67</v>
      </c>
      <c r="T15" s="283">
        <v>86.67</v>
      </c>
      <c r="U15" s="278"/>
      <c r="V15" s="281">
        <v>2.77</v>
      </c>
      <c r="W15" s="307">
        <f t="shared" si="5"/>
        <v>32</v>
      </c>
      <c r="X15" s="283">
        <v>194.33</v>
      </c>
      <c r="Y15" s="284">
        <v>2.17</v>
      </c>
      <c r="Z15" s="284">
        <v>18.600000000000001</v>
      </c>
      <c r="AA15" s="283">
        <v>104</v>
      </c>
      <c r="AB15" s="278"/>
      <c r="AC15" s="979"/>
      <c r="AD15" s="347" t="s">
        <v>180</v>
      </c>
      <c r="AE15" s="294">
        <v>4.29</v>
      </c>
      <c r="AF15" s="307">
        <f t="shared" si="6"/>
        <v>17</v>
      </c>
      <c r="AG15" s="291">
        <v>25.35</v>
      </c>
      <c r="AH15" s="283">
        <v>90.67</v>
      </c>
      <c r="AI15" s="278"/>
      <c r="AJ15" s="281">
        <v>4.22</v>
      </c>
      <c r="AK15" s="307">
        <f t="shared" si="7"/>
        <v>10</v>
      </c>
      <c r="AL15" s="283">
        <v>259.8</v>
      </c>
      <c r="AM15" s="284">
        <v>5.15</v>
      </c>
      <c r="AN15" s="284">
        <v>27.53</v>
      </c>
      <c r="AO15" s="283">
        <v>91</v>
      </c>
      <c r="AP15" s="278"/>
      <c r="AQ15" s="979"/>
      <c r="AR15" s="345" t="s">
        <v>180</v>
      </c>
      <c r="AS15" s="281">
        <v>3.8</v>
      </c>
      <c r="AT15" s="307">
        <f t="shared" si="8"/>
        <v>26</v>
      </c>
      <c r="AU15" s="283">
        <v>234.33</v>
      </c>
      <c r="AV15" s="284">
        <v>2.4300000000000002</v>
      </c>
      <c r="AW15" s="284">
        <v>26</v>
      </c>
      <c r="AX15" s="278"/>
      <c r="AY15" s="281">
        <v>3.97</v>
      </c>
      <c r="AZ15" s="307">
        <f t="shared" si="9"/>
        <v>30</v>
      </c>
      <c r="BA15" s="283">
        <v>190.67</v>
      </c>
      <c r="BB15" s="284">
        <v>4.2300000000000004</v>
      </c>
      <c r="BC15" s="284">
        <v>18.29</v>
      </c>
      <c r="BD15" s="283">
        <v>99</v>
      </c>
      <c r="BE15" s="252"/>
      <c r="BF15" s="979"/>
      <c r="BG15" s="345" t="s">
        <v>180</v>
      </c>
      <c r="BH15" s="281">
        <v>2.74</v>
      </c>
      <c r="BI15" s="307">
        <f t="shared" si="10"/>
        <v>15</v>
      </c>
      <c r="BJ15" s="283">
        <v>242.33</v>
      </c>
      <c r="BK15" s="284">
        <v>2.77</v>
      </c>
      <c r="BL15" s="284">
        <v>23.17</v>
      </c>
      <c r="BM15" s="283">
        <v>101.67</v>
      </c>
      <c r="BN15" s="278"/>
      <c r="BO15" s="281">
        <v>3.57</v>
      </c>
      <c r="BP15" s="307">
        <f t="shared" si="11"/>
        <v>30</v>
      </c>
      <c r="BQ15" s="283">
        <v>326.56</v>
      </c>
      <c r="BR15" s="284">
        <v>6.57</v>
      </c>
      <c r="BS15" s="284">
        <v>26.48</v>
      </c>
      <c r="BT15" s="283">
        <v>90.67</v>
      </c>
      <c r="BU15" s="278"/>
      <c r="BV15" s="980"/>
      <c r="BW15" s="347" t="s">
        <v>180</v>
      </c>
      <c r="BX15" s="281">
        <v>5.82</v>
      </c>
      <c r="BY15" s="307">
        <f t="shared" si="12"/>
        <v>16</v>
      </c>
      <c r="BZ15" s="283">
        <v>233.33</v>
      </c>
      <c r="CA15" s="284">
        <v>5.0599999999999996</v>
      </c>
      <c r="CB15" s="284">
        <v>24.9</v>
      </c>
      <c r="CC15" s="283">
        <v>102.33</v>
      </c>
      <c r="CD15" s="278"/>
      <c r="CE15" s="281">
        <v>3.68</v>
      </c>
      <c r="CF15" s="307">
        <f t="shared" si="13"/>
        <v>19</v>
      </c>
      <c r="CG15" s="283">
        <v>218.67</v>
      </c>
      <c r="CH15" s="284">
        <v>1.86</v>
      </c>
      <c r="CI15" s="284">
        <v>24.17</v>
      </c>
      <c r="CJ15" s="283">
        <v>95</v>
      </c>
      <c r="CK15" s="278"/>
      <c r="CL15" s="979"/>
      <c r="CM15" s="347" t="s">
        <v>180</v>
      </c>
      <c r="CN15" s="281">
        <v>4.7</v>
      </c>
      <c r="CO15" s="307">
        <f t="shared" si="14"/>
        <v>25</v>
      </c>
      <c r="CP15" s="283">
        <v>239.67</v>
      </c>
      <c r="CQ15" s="284">
        <v>4.37</v>
      </c>
      <c r="CR15" s="284">
        <v>21.89</v>
      </c>
      <c r="CS15" s="278"/>
      <c r="CT15" s="281">
        <v>3.18</v>
      </c>
      <c r="CU15" s="307">
        <f t="shared" si="15"/>
        <v>28</v>
      </c>
      <c r="CV15" s="283">
        <v>150.66999999999999</v>
      </c>
      <c r="CW15" s="284">
        <v>1.57</v>
      </c>
      <c r="CX15" s="284">
        <v>23.37</v>
      </c>
      <c r="CY15" s="283">
        <v>100.33</v>
      </c>
      <c r="CZ15" s="278"/>
      <c r="DA15" s="979"/>
      <c r="DB15" s="347" t="s">
        <v>180</v>
      </c>
      <c r="DC15" s="281">
        <v>2.39</v>
      </c>
      <c r="DD15" s="307">
        <f t="shared" si="16"/>
        <v>32</v>
      </c>
      <c r="DE15" s="283">
        <v>137.66999999999999</v>
      </c>
      <c r="DF15" s="284">
        <v>5.24</v>
      </c>
      <c r="DG15" s="284">
        <v>26.57</v>
      </c>
      <c r="DH15" s="278"/>
      <c r="DI15" s="281">
        <v>7.12</v>
      </c>
      <c r="DJ15" s="307">
        <f t="shared" si="17"/>
        <v>6</v>
      </c>
      <c r="DK15" s="283">
        <v>205</v>
      </c>
      <c r="DL15" s="284">
        <v>3.97</v>
      </c>
      <c r="DM15" s="284">
        <v>26.13</v>
      </c>
      <c r="DN15" s="283">
        <v>119</v>
      </c>
      <c r="DO15" s="278"/>
      <c r="DP15" s="979"/>
      <c r="DQ15" s="347" t="s">
        <v>180</v>
      </c>
      <c r="DR15" s="281">
        <v>4.4800000000000004</v>
      </c>
      <c r="DS15" s="307">
        <f t="shared" si="18"/>
        <v>13</v>
      </c>
      <c r="DT15" s="283">
        <v>189.33</v>
      </c>
      <c r="DU15" s="284">
        <v>44.39</v>
      </c>
      <c r="DV15" s="284">
        <v>24.68</v>
      </c>
      <c r="DW15" s="283">
        <v>95</v>
      </c>
      <c r="DX15" s="252"/>
      <c r="DY15" s="281">
        <v>3.98</v>
      </c>
      <c r="DZ15" s="307">
        <f t="shared" si="19"/>
        <v>19</v>
      </c>
      <c r="EA15" s="283">
        <v>337</v>
      </c>
      <c r="EB15" s="284">
        <v>5.07</v>
      </c>
      <c r="EC15" s="284">
        <v>25.47</v>
      </c>
      <c r="ED15" s="283">
        <v>87.33</v>
      </c>
      <c r="EE15" s="278"/>
      <c r="EF15" s="278">
        <f t="shared" si="1"/>
        <v>3.994444444444444</v>
      </c>
      <c r="EG15" s="279">
        <f t="shared" si="2"/>
        <v>28</v>
      </c>
    </row>
    <row r="16" spans="1:137" s="280" customFormat="1" ht="15.75" customHeight="1" x14ac:dyDescent="0.25">
      <c r="A16" s="979"/>
      <c r="B16" s="347" t="s">
        <v>181</v>
      </c>
      <c r="C16" s="281">
        <v>3.5</v>
      </c>
      <c r="D16" s="307">
        <f t="shared" si="3"/>
        <v>29</v>
      </c>
      <c r="E16" s="283">
        <v>191.67</v>
      </c>
      <c r="F16" s="284">
        <v>2.85</v>
      </c>
      <c r="G16" s="278"/>
      <c r="H16" s="281">
        <v>4.28</v>
      </c>
      <c r="I16" s="307">
        <f t="shared" si="0"/>
        <v>27</v>
      </c>
      <c r="J16" s="283">
        <v>249.67</v>
      </c>
      <c r="K16" s="284">
        <v>2.31</v>
      </c>
      <c r="L16" s="278"/>
      <c r="M16" s="979"/>
      <c r="N16" s="347" t="s">
        <v>181</v>
      </c>
      <c r="O16" s="281">
        <v>2.41</v>
      </c>
      <c r="P16" s="307">
        <f t="shared" si="4"/>
        <v>37</v>
      </c>
      <c r="Q16" s="283">
        <v>220.33</v>
      </c>
      <c r="R16" s="284">
        <v>3.5</v>
      </c>
      <c r="S16" s="284">
        <v>17.600000000000001</v>
      </c>
      <c r="T16" s="283">
        <v>97.67</v>
      </c>
      <c r="U16" s="278"/>
      <c r="V16" s="281">
        <v>3.35</v>
      </c>
      <c r="W16" s="307">
        <f t="shared" si="5"/>
        <v>23</v>
      </c>
      <c r="X16" s="283">
        <v>223</v>
      </c>
      <c r="Y16" s="284">
        <v>2.63</v>
      </c>
      <c r="Z16" s="284">
        <v>25.2</v>
      </c>
      <c r="AA16" s="283">
        <v>102</v>
      </c>
      <c r="AB16" s="278"/>
      <c r="AC16" s="979"/>
      <c r="AD16" s="347" t="s">
        <v>181</v>
      </c>
      <c r="AE16" s="294">
        <v>3.68</v>
      </c>
      <c r="AF16" s="307">
        <f t="shared" si="6"/>
        <v>27</v>
      </c>
      <c r="AG16" s="291">
        <v>15.17</v>
      </c>
      <c r="AH16" s="283">
        <v>92.67</v>
      </c>
      <c r="AI16" s="278"/>
      <c r="AJ16" s="281">
        <v>3.49</v>
      </c>
      <c r="AK16" s="307">
        <f t="shared" si="7"/>
        <v>18</v>
      </c>
      <c r="AL16" s="283">
        <v>224.43</v>
      </c>
      <c r="AM16" s="284">
        <v>4.03</v>
      </c>
      <c r="AN16" s="284">
        <v>24.34</v>
      </c>
      <c r="AO16" s="283">
        <v>96</v>
      </c>
      <c r="AP16" s="278"/>
      <c r="AQ16" s="979"/>
      <c r="AR16" s="345" t="s">
        <v>181</v>
      </c>
      <c r="AS16" s="281">
        <v>5.14</v>
      </c>
      <c r="AT16" s="307">
        <f t="shared" si="8"/>
        <v>16</v>
      </c>
      <c r="AU16" s="283">
        <v>265.67</v>
      </c>
      <c r="AV16" s="284">
        <v>2.71</v>
      </c>
      <c r="AW16" s="284">
        <v>24.33</v>
      </c>
      <c r="AX16" s="278"/>
      <c r="AY16" s="281">
        <v>4.79</v>
      </c>
      <c r="AZ16" s="307">
        <f t="shared" si="9"/>
        <v>22</v>
      </c>
      <c r="BA16" s="283">
        <v>238</v>
      </c>
      <c r="BB16" s="284">
        <v>3.56</v>
      </c>
      <c r="BC16" s="284">
        <v>16.670000000000002</v>
      </c>
      <c r="BD16" s="283">
        <v>98.67</v>
      </c>
      <c r="BE16" s="252"/>
      <c r="BF16" s="979"/>
      <c r="BG16" s="345" t="s">
        <v>181</v>
      </c>
      <c r="BH16" s="281">
        <v>2.4300000000000002</v>
      </c>
      <c r="BI16" s="307">
        <f t="shared" si="10"/>
        <v>20</v>
      </c>
      <c r="BJ16" s="283">
        <v>236.67</v>
      </c>
      <c r="BK16" s="284">
        <v>2.66</v>
      </c>
      <c r="BL16" s="284">
        <v>22.95</v>
      </c>
      <c r="BM16" s="283">
        <v>112.67</v>
      </c>
      <c r="BN16" s="278"/>
      <c r="BO16" s="281">
        <v>3.37</v>
      </c>
      <c r="BP16" s="307">
        <f t="shared" si="11"/>
        <v>35</v>
      </c>
      <c r="BQ16" s="283">
        <v>335.11</v>
      </c>
      <c r="BR16" s="284">
        <v>3.37</v>
      </c>
      <c r="BS16" s="284">
        <v>14.53</v>
      </c>
      <c r="BT16" s="283">
        <v>92.67</v>
      </c>
      <c r="BU16" s="278"/>
      <c r="BV16" s="980"/>
      <c r="BW16" s="347" t="s">
        <v>181</v>
      </c>
      <c r="BX16" s="281">
        <v>5.33</v>
      </c>
      <c r="BY16" s="307">
        <f t="shared" si="12"/>
        <v>25</v>
      </c>
      <c r="BZ16" s="283">
        <v>231.47</v>
      </c>
      <c r="CA16" s="284">
        <v>3.67</v>
      </c>
      <c r="CB16" s="284">
        <v>14.73</v>
      </c>
      <c r="CC16" s="283">
        <v>106.33</v>
      </c>
      <c r="CD16" s="278"/>
      <c r="CE16" s="281">
        <v>2.72</v>
      </c>
      <c r="CF16" s="307">
        <f t="shared" si="13"/>
        <v>27</v>
      </c>
      <c r="CG16" s="283">
        <v>243.33</v>
      </c>
      <c r="CH16" s="284">
        <v>1.37</v>
      </c>
      <c r="CI16" s="284">
        <v>19.73</v>
      </c>
      <c r="CJ16" s="283">
        <v>108.33</v>
      </c>
      <c r="CK16" s="278"/>
      <c r="CL16" s="979"/>
      <c r="CM16" s="347" t="s">
        <v>181</v>
      </c>
      <c r="CN16" s="281">
        <v>4.83</v>
      </c>
      <c r="CO16" s="307">
        <f t="shared" si="14"/>
        <v>19</v>
      </c>
      <c r="CP16" s="283">
        <v>239.33</v>
      </c>
      <c r="CQ16" s="284">
        <v>3.55</v>
      </c>
      <c r="CR16" s="284">
        <v>12.87</v>
      </c>
      <c r="CS16" s="278"/>
      <c r="CT16" s="281">
        <v>2.56</v>
      </c>
      <c r="CU16" s="307">
        <f t="shared" si="15"/>
        <v>30</v>
      </c>
      <c r="CV16" s="283">
        <v>132.33000000000001</v>
      </c>
      <c r="CW16" s="284">
        <v>1.53</v>
      </c>
      <c r="CX16" s="284">
        <v>21.43</v>
      </c>
      <c r="CY16" s="283">
        <v>102</v>
      </c>
      <c r="CZ16" s="278"/>
      <c r="DA16" s="979"/>
      <c r="DB16" s="347" t="s">
        <v>181</v>
      </c>
      <c r="DC16" s="281">
        <v>2.83</v>
      </c>
      <c r="DD16" s="307">
        <f t="shared" si="16"/>
        <v>27</v>
      </c>
      <c r="DE16" s="283">
        <v>232.67</v>
      </c>
      <c r="DF16" s="284">
        <v>3.47</v>
      </c>
      <c r="DG16" s="284">
        <v>12.6</v>
      </c>
      <c r="DH16" s="278"/>
      <c r="DI16" s="281">
        <v>5.74</v>
      </c>
      <c r="DJ16" s="307">
        <f t="shared" si="17"/>
        <v>19</v>
      </c>
      <c r="DK16" s="283">
        <v>217</v>
      </c>
      <c r="DL16" s="284">
        <v>4</v>
      </c>
      <c r="DM16" s="284">
        <v>25.17</v>
      </c>
      <c r="DN16" s="283">
        <v>90.67</v>
      </c>
      <c r="DO16" s="278"/>
      <c r="DP16" s="979"/>
      <c r="DQ16" s="347" t="s">
        <v>181</v>
      </c>
      <c r="DR16" s="281">
        <v>1.1299999999999999</v>
      </c>
      <c r="DS16" s="307">
        <f t="shared" si="18"/>
        <v>31</v>
      </c>
      <c r="DT16" s="283">
        <v>67.67</v>
      </c>
      <c r="DU16" s="284">
        <v>13.18</v>
      </c>
      <c r="DV16" s="284">
        <v>8.0399999999999991</v>
      </c>
      <c r="DW16" s="283">
        <v>35</v>
      </c>
      <c r="DX16" s="252"/>
      <c r="DY16" s="281">
        <v>3.37</v>
      </c>
      <c r="DZ16" s="307">
        <f t="shared" si="19"/>
        <v>22</v>
      </c>
      <c r="EA16" s="283">
        <v>329.67</v>
      </c>
      <c r="EB16" s="284">
        <v>3.9</v>
      </c>
      <c r="EC16" s="284">
        <v>16.600000000000001</v>
      </c>
      <c r="ED16" s="283">
        <v>95.33</v>
      </c>
      <c r="EE16" s="278"/>
      <c r="EF16" s="278">
        <f t="shared" si="1"/>
        <v>3.6083333333333334</v>
      </c>
      <c r="EG16" s="279">
        <f t="shared" si="2"/>
        <v>37</v>
      </c>
    </row>
    <row r="17" spans="1:137" s="280" customFormat="1" ht="15.75" customHeight="1" x14ac:dyDescent="0.25">
      <c r="A17" s="979"/>
      <c r="B17" s="347" t="s">
        <v>182</v>
      </c>
      <c r="C17" s="281">
        <v>4.53</v>
      </c>
      <c r="D17" s="307">
        <f t="shared" si="3"/>
        <v>15</v>
      </c>
      <c r="E17" s="283">
        <v>347</v>
      </c>
      <c r="F17" s="284">
        <v>3.11</v>
      </c>
      <c r="G17" s="278"/>
      <c r="H17" s="281">
        <v>4.32</v>
      </c>
      <c r="I17" s="307">
        <f t="shared" si="0"/>
        <v>26</v>
      </c>
      <c r="J17" s="283">
        <v>264.67</v>
      </c>
      <c r="K17" s="284">
        <v>2.4300000000000002</v>
      </c>
      <c r="L17" s="278"/>
      <c r="M17" s="979"/>
      <c r="N17" s="347" t="s">
        <v>182</v>
      </c>
      <c r="O17" s="281">
        <v>2.62</v>
      </c>
      <c r="P17" s="307">
        <f t="shared" si="4"/>
        <v>33</v>
      </c>
      <c r="Q17" s="283">
        <v>246.33</v>
      </c>
      <c r="R17" s="284">
        <v>3.93</v>
      </c>
      <c r="S17" s="284">
        <v>25.47</v>
      </c>
      <c r="T17" s="283">
        <v>90.67</v>
      </c>
      <c r="U17" s="278"/>
      <c r="V17" s="281">
        <v>3.26</v>
      </c>
      <c r="W17" s="307">
        <f t="shared" si="5"/>
        <v>27</v>
      </c>
      <c r="X17" s="283">
        <v>211</v>
      </c>
      <c r="Y17" s="284">
        <v>3.4</v>
      </c>
      <c r="Z17" s="284">
        <v>18.13</v>
      </c>
      <c r="AA17" s="283">
        <v>103</v>
      </c>
      <c r="AB17" s="278"/>
      <c r="AC17" s="979"/>
      <c r="AD17" s="347" t="s">
        <v>182</v>
      </c>
      <c r="AE17" s="294">
        <v>4.68</v>
      </c>
      <c r="AF17" s="307">
        <f t="shared" si="6"/>
        <v>10</v>
      </c>
      <c r="AG17" s="291">
        <v>26.7</v>
      </c>
      <c r="AH17" s="283">
        <v>92</v>
      </c>
      <c r="AI17" s="278"/>
      <c r="AJ17" s="281">
        <v>3.56</v>
      </c>
      <c r="AK17" s="307">
        <f t="shared" si="7"/>
        <v>15</v>
      </c>
      <c r="AL17" s="283">
        <v>245.3</v>
      </c>
      <c r="AM17" s="284">
        <v>4.1399999999999997</v>
      </c>
      <c r="AN17" s="284">
        <v>25.47</v>
      </c>
      <c r="AO17" s="283">
        <v>97</v>
      </c>
      <c r="AP17" s="278"/>
      <c r="AQ17" s="979"/>
      <c r="AR17" s="345" t="s">
        <v>182</v>
      </c>
      <c r="AS17" s="281">
        <v>3.71</v>
      </c>
      <c r="AT17" s="307">
        <f t="shared" si="8"/>
        <v>27</v>
      </c>
      <c r="AU17" s="283">
        <v>239.33</v>
      </c>
      <c r="AV17" s="284">
        <v>2.25</v>
      </c>
      <c r="AW17" s="284">
        <v>23</v>
      </c>
      <c r="AX17" s="278"/>
      <c r="AY17" s="281">
        <v>5.8</v>
      </c>
      <c r="AZ17" s="307">
        <f t="shared" si="9"/>
        <v>8</v>
      </c>
      <c r="BA17" s="283">
        <v>274</v>
      </c>
      <c r="BB17" s="284">
        <v>3.66</v>
      </c>
      <c r="BC17" s="284">
        <v>27.84</v>
      </c>
      <c r="BD17" s="283">
        <v>96.33</v>
      </c>
      <c r="BE17" s="252"/>
      <c r="BF17" s="979"/>
      <c r="BG17" s="345" t="s">
        <v>182</v>
      </c>
      <c r="BH17" s="281">
        <v>2.37</v>
      </c>
      <c r="BI17" s="307">
        <f t="shared" si="10"/>
        <v>22</v>
      </c>
      <c r="BJ17" s="283">
        <v>230</v>
      </c>
      <c r="BK17" s="284">
        <v>2.62</v>
      </c>
      <c r="BL17" s="284">
        <v>23.63</v>
      </c>
      <c r="BM17" s="283">
        <v>115</v>
      </c>
      <c r="BN17" s="278"/>
      <c r="BO17" s="281">
        <v>3.74</v>
      </c>
      <c r="BP17" s="307">
        <f t="shared" si="11"/>
        <v>27</v>
      </c>
      <c r="BQ17" s="283">
        <v>331</v>
      </c>
      <c r="BR17" s="284">
        <v>2.9</v>
      </c>
      <c r="BS17" s="284">
        <v>24.59</v>
      </c>
      <c r="BT17" s="283">
        <v>99.67</v>
      </c>
      <c r="BU17" s="278"/>
      <c r="BV17" s="980"/>
      <c r="BW17" s="347" t="s">
        <v>182</v>
      </c>
      <c r="BX17" s="281">
        <v>5.44</v>
      </c>
      <c r="BY17" s="307">
        <f t="shared" si="12"/>
        <v>22</v>
      </c>
      <c r="BZ17" s="283">
        <v>306.13</v>
      </c>
      <c r="CA17" s="284">
        <v>3.65</v>
      </c>
      <c r="CB17" s="284">
        <v>24.63</v>
      </c>
      <c r="CC17" s="283">
        <v>102.33</v>
      </c>
      <c r="CD17" s="278"/>
      <c r="CE17" s="281">
        <v>3.23</v>
      </c>
      <c r="CF17" s="307">
        <f t="shared" si="13"/>
        <v>20</v>
      </c>
      <c r="CG17" s="283">
        <v>246.33</v>
      </c>
      <c r="CH17" s="284">
        <v>1.55</v>
      </c>
      <c r="CI17" s="284">
        <v>25.87</v>
      </c>
      <c r="CJ17" s="283">
        <v>97</v>
      </c>
      <c r="CK17" s="278"/>
      <c r="CL17" s="979"/>
      <c r="CM17" s="347" t="s">
        <v>182</v>
      </c>
      <c r="CN17" s="281">
        <v>4.91</v>
      </c>
      <c r="CO17" s="307">
        <f t="shared" si="14"/>
        <v>17</v>
      </c>
      <c r="CP17" s="283">
        <v>232</v>
      </c>
      <c r="CQ17" s="284">
        <v>3.81</v>
      </c>
      <c r="CR17" s="284">
        <v>22.27</v>
      </c>
      <c r="CS17" s="278"/>
      <c r="CT17" s="281">
        <v>4</v>
      </c>
      <c r="CU17" s="307">
        <f t="shared" si="15"/>
        <v>15</v>
      </c>
      <c r="CV17" s="283">
        <v>197.67</v>
      </c>
      <c r="CW17" s="284">
        <v>2</v>
      </c>
      <c r="CX17" s="284">
        <v>22.43</v>
      </c>
      <c r="CY17" s="283">
        <v>101</v>
      </c>
      <c r="CZ17" s="278"/>
      <c r="DA17" s="979"/>
      <c r="DB17" s="347" t="s">
        <v>182</v>
      </c>
      <c r="DC17" s="281">
        <v>3.85</v>
      </c>
      <c r="DD17" s="307">
        <f t="shared" si="16"/>
        <v>17</v>
      </c>
      <c r="DE17" s="283">
        <v>265</v>
      </c>
      <c r="DF17" s="284">
        <v>3.16</v>
      </c>
      <c r="DG17" s="284">
        <v>25.97</v>
      </c>
      <c r="DH17" s="278"/>
      <c r="DI17" s="281">
        <v>5.66</v>
      </c>
      <c r="DJ17" s="307">
        <f t="shared" si="17"/>
        <v>20</v>
      </c>
      <c r="DK17" s="283">
        <v>251.33</v>
      </c>
      <c r="DL17" s="284">
        <v>4.2300000000000004</v>
      </c>
      <c r="DM17" s="284">
        <v>22.27</v>
      </c>
      <c r="DN17" s="283">
        <v>89.67</v>
      </c>
      <c r="DO17" s="278"/>
      <c r="DP17" s="979"/>
      <c r="DQ17" s="347" t="s">
        <v>182</v>
      </c>
      <c r="DR17" s="281">
        <v>4.33</v>
      </c>
      <c r="DS17" s="307">
        <f t="shared" si="18"/>
        <v>14</v>
      </c>
      <c r="DT17" s="283">
        <v>209.67</v>
      </c>
      <c r="DU17" s="284">
        <v>35.04</v>
      </c>
      <c r="DV17" s="284">
        <v>26.1</v>
      </c>
      <c r="DW17" s="283">
        <v>110.67</v>
      </c>
      <c r="DX17" s="252"/>
      <c r="DY17" s="281">
        <v>4.1399999999999997</v>
      </c>
      <c r="DZ17" s="307">
        <f t="shared" si="19"/>
        <v>18</v>
      </c>
      <c r="EA17" s="283">
        <v>317</v>
      </c>
      <c r="EB17" s="284">
        <v>3.53</v>
      </c>
      <c r="EC17" s="284">
        <v>28.13</v>
      </c>
      <c r="ED17" s="283">
        <v>91.33</v>
      </c>
      <c r="EE17" s="278"/>
      <c r="EF17" s="278">
        <f t="shared" si="1"/>
        <v>4.1194444444444436</v>
      </c>
      <c r="EG17" s="279">
        <f t="shared" si="2"/>
        <v>25</v>
      </c>
    </row>
    <row r="18" spans="1:137" s="280" customFormat="1" ht="15.75" customHeight="1" x14ac:dyDescent="0.25">
      <c r="A18" s="979"/>
      <c r="B18" s="347" t="s">
        <v>183</v>
      </c>
      <c r="C18" s="281" t="s">
        <v>30</v>
      </c>
      <c r="D18" s="307"/>
      <c r="E18" s="283" t="s">
        <v>30</v>
      </c>
      <c r="F18" s="284" t="s">
        <v>30</v>
      </c>
      <c r="G18" s="278"/>
      <c r="H18" s="281" t="s">
        <v>30</v>
      </c>
      <c r="I18" s="307"/>
      <c r="J18" s="283" t="s">
        <v>30</v>
      </c>
      <c r="K18" s="284" t="s">
        <v>30</v>
      </c>
      <c r="L18" s="278"/>
      <c r="M18" s="979"/>
      <c r="N18" s="347" t="s">
        <v>183</v>
      </c>
      <c r="O18" s="281">
        <v>3.26</v>
      </c>
      <c r="P18" s="307">
        <f t="shared" si="4"/>
        <v>14</v>
      </c>
      <c r="Q18" s="283">
        <v>279.67</v>
      </c>
      <c r="R18" s="284">
        <v>5.83</v>
      </c>
      <c r="S18" s="284">
        <v>24</v>
      </c>
      <c r="T18" s="283">
        <v>90.33</v>
      </c>
      <c r="U18" s="278"/>
      <c r="V18" s="281">
        <v>3.21</v>
      </c>
      <c r="W18" s="307">
        <f t="shared" si="5"/>
        <v>28</v>
      </c>
      <c r="X18" s="283">
        <v>213.67</v>
      </c>
      <c r="Y18" s="284">
        <v>3.63</v>
      </c>
      <c r="Z18" s="284">
        <v>20.03</v>
      </c>
      <c r="AA18" s="283">
        <v>102.33</v>
      </c>
      <c r="AB18" s="278"/>
      <c r="AC18" s="979"/>
      <c r="AD18" s="347" t="s">
        <v>183</v>
      </c>
      <c r="AE18" s="294" t="s">
        <v>30</v>
      </c>
      <c r="AF18" s="307"/>
      <c r="AG18" s="291" t="s">
        <v>30</v>
      </c>
      <c r="AH18" s="283" t="s">
        <v>30</v>
      </c>
      <c r="AI18" s="278"/>
      <c r="AJ18" s="281" t="s">
        <v>30</v>
      </c>
      <c r="AK18" s="307"/>
      <c r="AL18" s="283" t="s">
        <v>30</v>
      </c>
      <c r="AM18" s="284" t="s">
        <v>30</v>
      </c>
      <c r="AN18" s="284" t="s">
        <v>30</v>
      </c>
      <c r="AO18" s="283" t="s">
        <v>30</v>
      </c>
      <c r="AP18" s="278"/>
      <c r="AQ18" s="979"/>
      <c r="AR18" s="345" t="s">
        <v>183</v>
      </c>
      <c r="AS18" s="281" t="s">
        <v>30</v>
      </c>
      <c r="AT18" s="307"/>
      <c r="AU18" s="283" t="s">
        <v>30</v>
      </c>
      <c r="AV18" s="284" t="s">
        <v>30</v>
      </c>
      <c r="AW18" s="284" t="s">
        <v>30</v>
      </c>
      <c r="AX18" s="278"/>
      <c r="AY18" s="289" t="s">
        <v>30</v>
      </c>
      <c r="AZ18" s="257"/>
      <c r="BA18" s="257" t="s">
        <v>30</v>
      </c>
      <c r="BB18" s="250" t="s">
        <v>30</v>
      </c>
      <c r="BC18" s="250" t="s">
        <v>30</v>
      </c>
      <c r="BD18" s="257" t="s">
        <v>30</v>
      </c>
      <c r="BE18" s="252"/>
      <c r="BF18" s="979"/>
      <c r="BG18" s="345" t="s">
        <v>183</v>
      </c>
      <c r="BH18" s="281" t="s">
        <v>30</v>
      </c>
      <c r="BI18" s="307"/>
      <c r="BJ18" s="283" t="s">
        <v>30</v>
      </c>
      <c r="BK18" s="284" t="s">
        <v>30</v>
      </c>
      <c r="BL18" s="284" t="s">
        <v>30</v>
      </c>
      <c r="BM18" s="283" t="s">
        <v>30</v>
      </c>
      <c r="BN18" s="278"/>
      <c r="BO18" s="281">
        <v>4.0199999999999996</v>
      </c>
      <c r="BP18" s="307">
        <f t="shared" si="11"/>
        <v>17</v>
      </c>
      <c r="BQ18" s="283">
        <v>332.89</v>
      </c>
      <c r="BR18" s="284">
        <v>4.57</v>
      </c>
      <c r="BS18" s="284">
        <v>29.33</v>
      </c>
      <c r="BT18" s="283">
        <v>97.33</v>
      </c>
      <c r="BU18" s="278"/>
      <c r="BV18" s="980"/>
      <c r="BW18" s="347" t="s">
        <v>183</v>
      </c>
      <c r="BX18" s="281" t="s">
        <v>30</v>
      </c>
      <c r="BY18" s="307"/>
      <c r="BZ18" s="283" t="s">
        <v>30</v>
      </c>
      <c r="CA18" s="284" t="s">
        <v>30</v>
      </c>
      <c r="CB18" s="284" t="s">
        <v>30</v>
      </c>
      <c r="CC18" s="283" t="s">
        <v>30</v>
      </c>
      <c r="CD18" s="278"/>
      <c r="CE18" s="281" t="s">
        <v>30</v>
      </c>
      <c r="CF18" s="307"/>
      <c r="CG18" s="283" t="s">
        <v>30</v>
      </c>
      <c r="CH18" s="284" t="s">
        <v>30</v>
      </c>
      <c r="CI18" s="284" t="s">
        <v>30</v>
      </c>
      <c r="CJ18" s="283" t="s">
        <v>30</v>
      </c>
      <c r="CK18" s="278"/>
      <c r="CL18" s="979"/>
      <c r="CM18" s="347" t="s">
        <v>183</v>
      </c>
      <c r="CN18" s="281" t="s">
        <v>30</v>
      </c>
      <c r="CO18" s="307"/>
      <c r="CP18" s="283" t="s">
        <v>30</v>
      </c>
      <c r="CQ18" s="284" t="s">
        <v>30</v>
      </c>
      <c r="CR18" s="284" t="s">
        <v>30</v>
      </c>
      <c r="CS18" s="278"/>
      <c r="CT18" s="281" t="s">
        <v>30</v>
      </c>
      <c r="CU18" s="307"/>
      <c r="CV18" s="283" t="s">
        <v>30</v>
      </c>
      <c r="CW18" s="284" t="s">
        <v>30</v>
      </c>
      <c r="CX18" s="284" t="s">
        <v>30</v>
      </c>
      <c r="CY18" s="283" t="s">
        <v>30</v>
      </c>
      <c r="CZ18" s="278"/>
      <c r="DA18" s="979"/>
      <c r="DB18" s="347" t="s">
        <v>183</v>
      </c>
      <c r="DC18" s="281" t="s">
        <v>30</v>
      </c>
      <c r="DD18" s="307"/>
      <c r="DE18" s="283" t="s">
        <v>30</v>
      </c>
      <c r="DF18" s="284" t="s">
        <v>30</v>
      </c>
      <c r="DG18" s="284" t="s">
        <v>30</v>
      </c>
      <c r="DH18" s="278"/>
      <c r="DI18" s="281">
        <v>3.8</v>
      </c>
      <c r="DJ18" s="307">
        <f t="shared" si="17"/>
        <v>37</v>
      </c>
      <c r="DK18" s="283">
        <v>243.33</v>
      </c>
      <c r="DL18" s="284">
        <v>4.8</v>
      </c>
      <c r="DM18" s="284">
        <v>23.03</v>
      </c>
      <c r="DN18" s="283">
        <v>96.67</v>
      </c>
      <c r="DO18" s="278"/>
      <c r="DP18" s="979"/>
      <c r="DQ18" s="347" t="s">
        <v>183</v>
      </c>
      <c r="DR18" s="281" t="s">
        <v>30</v>
      </c>
      <c r="DS18" s="307"/>
      <c r="DT18" s="283" t="s">
        <v>30</v>
      </c>
      <c r="DU18" s="284" t="s">
        <v>30</v>
      </c>
      <c r="DV18" s="284" t="s">
        <v>30</v>
      </c>
      <c r="DW18" s="283" t="s">
        <v>30</v>
      </c>
      <c r="DX18" s="252"/>
      <c r="DY18" s="281" t="s">
        <v>30</v>
      </c>
      <c r="DZ18" s="307"/>
      <c r="EA18" s="283" t="s">
        <v>30</v>
      </c>
      <c r="EB18" s="284" t="s">
        <v>30</v>
      </c>
      <c r="EC18" s="284" t="s">
        <v>30</v>
      </c>
      <c r="ED18" s="283" t="s">
        <v>30</v>
      </c>
      <c r="EE18" s="278"/>
      <c r="EF18" s="278">
        <f t="shared" si="1"/>
        <v>3.5724999999999998</v>
      </c>
      <c r="EG18" s="279">
        <f t="shared" si="2"/>
        <v>39</v>
      </c>
    </row>
    <row r="19" spans="1:137" s="280" customFormat="1" ht="15.75" customHeight="1" x14ac:dyDescent="0.25">
      <c r="A19" s="979"/>
      <c r="B19" s="347" t="s">
        <v>184</v>
      </c>
      <c r="C19" s="281">
        <v>4.12</v>
      </c>
      <c r="D19" s="307">
        <f t="shared" si="3"/>
        <v>21</v>
      </c>
      <c r="E19" s="283">
        <v>232</v>
      </c>
      <c r="F19" s="284">
        <v>2.04</v>
      </c>
      <c r="G19" s="278"/>
      <c r="H19" s="281">
        <v>3.65</v>
      </c>
      <c r="I19" s="307">
        <f>RANK(H19,H$5:H$48)</f>
        <v>31</v>
      </c>
      <c r="J19" s="283">
        <v>231</v>
      </c>
      <c r="K19" s="284">
        <v>2.0299999999999998</v>
      </c>
      <c r="L19" s="278"/>
      <c r="M19" s="979"/>
      <c r="N19" s="347" t="s">
        <v>184</v>
      </c>
      <c r="O19" s="281">
        <v>2.73</v>
      </c>
      <c r="P19" s="307">
        <f t="shared" si="4"/>
        <v>30</v>
      </c>
      <c r="Q19" s="283">
        <v>248.33</v>
      </c>
      <c r="R19" s="284">
        <v>4.2699999999999996</v>
      </c>
      <c r="S19" s="284">
        <v>26</v>
      </c>
      <c r="T19" s="283">
        <v>93.33</v>
      </c>
      <c r="U19" s="278"/>
      <c r="V19" s="281">
        <v>4.13</v>
      </c>
      <c r="W19" s="307">
        <f t="shared" si="5"/>
        <v>17</v>
      </c>
      <c r="X19" s="283">
        <v>216.67</v>
      </c>
      <c r="Y19" s="284">
        <v>2.36</v>
      </c>
      <c r="Z19" s="284">
        <v>26.87</v>
      </c>
      <c r="AA19" s="283">
        <v>105</v>
      </c>
      <c r="AB19" s="278"/>
      <c r="AC19" s="979"/>
      <c r="AD19" s="347" t="s">
        <v>184</v>
      </c>
      <c r="AE19" s="294">
        <v>3.82</v>
      </c>
      <c r="AF19" s="307">
        <f t="shared" si="6"/>
        <v>25</v>
      </c>
      <c r="AG19" s="291">
        <v>28.31</v>
      </c>
      <c r="AH19" s="283">
        <v>92.33</v>
      </c>
      <c r="AI19" s="278"/>
      <c r="AJ19" s="281" t="s">
        <v>30</v>
      </c>
      <c r="AK19" s="307"/>
      <c r="AL19" s="283" t="s">
        <v>30</v>
      </c>
      <c r="AM19" s="284" t="s">
        <v>30</v>
      </c>
      <c r="AN19" s="284" t="s">
        <v>30</v>
      </c>
      <c r="AO19" s="283" t="s">
        <v>30</v>
      </c>
      <c r="AP19" s="278"/>
      <c r="AQ19" s="979"/>
      <c r="AR19" s="345" t="s">
        <v>184</v>
      </c>
      <c r="AS19" s="281">
        <v>4.8499999999999996</v>
      </c>
      <c r="AT19" s="307">
        <f t="shared" si="8"/>
        <v>19</v>
      </c>
      <c r="AU19" s="283">
        <v>248</v>
      </c>
      <c r="AV19" s="284">
        <v>2.73</v>
      </c>
      <c r="AW19" s="284">
        <v>26.2</v>
      </c>
      <c r="AX19" s="278"/>
      <c r="AY19" s="281">
        <v>5.17</v>
      </c>
      <c r="AZ19" s="307">
        <f t="shared" si="9"/>
        <v>16</v>
      </c>
      <c r="BA19" s="283">
        <v>310.67</v>
      </c>
      <c r="BB19" s="284">
        <v>3.47</v>
      </c>
      <c r="BC19" s="284">
        <v>25.72</v>
      </c>
      <c r="BD19" s="283">
        <v>98</v>
      </c>
      <c r="BE19" s="252"/>
      <c r="BF19" s="979"/>
      <c r="BG19" s="345" t="s">
        <v>184</v>
      </c>
      <c r="BH19" s="281">
        <v>2.04</v>
      </c>
      <c r="BI19" s="307">
        <f t="shared" si="10"/>
        <v>27</v>
      </c>
      <c r="BJ19" s="283">
        <v>205.67</v>
      </c>
      <c r="BK19" s="284">
        <v>2.4900000000000002</v>
      </c>
      <c r="BL19" s="284">
        <v>23.53</v>
      </c>
      <c r="BM19" s="283">
        <v>116</v>
      </c>
      <c r="BN19" s="278"/>
      <c r="BO19" s="281">
        <v>3.76</v>
      </c>
      <c r="BP19" s="307">
        <f t="shared" si="11"/>
        <v>26</v>
      </c>
      <c r="BQ19" s="283">
        <v>331.56</v>
      </c>
      <c r="BR19" s="284">
        <v>3.38</v>
      </c>
      <c r="BS19" s="284">
        <v>26.42</v>
      </c>
      <c r="BT19" s="283">
        <v>92.33</v>
      </c>
      <c r="BU19" s="278"/>
      <c r="BV19" s="980"/>
      <c r="BW19" s="347" t="s">
        <v>184</v>
      </c>
      <c r="BX19" s="281">
        <v>5.64</v>
      </c>
      <c r="BY19" s="307">
        <f t="shared" si="12"/>
        <v>20</v>
      </c>
      <c r="BZ19" s="283">
        <v>261.33</v>
      </c>
      <c r="CA19" s="284">
        <v>3.49</v>
      </c>
      <c r="CB19" s="284">
        <v>24.87</v>
      </c>
      <c r="CC19" s="283">
        <v>101.33</v>
      </c>
      <c r="CD19" s="278"/>
      <c r="CE19" s="281">
        <v>4.09</v>
      </c>
      <c r="CF19" s="307">
        <f t="shared" si="13"/>
        <v>15</v>
      </c>
      <c r="CG19" s="283">
        <v>227.67</v>
      </c>
      <c r="CH19" s="284">
        <v>1.9</v>
      </c>
      <c r="CI19" s="284">
        <v>26.23</v>
      </c>
      <c r="CJ19" s="283">
        <v>98.67</v>
      </c>
      <c r="CK19" s="278"/>
      <c r="CL19" s="979"/>
      <c r="CM19" s="347" t="s">
        <v>184</v>
      </c>
      <c r="CN19" s="281">
        <v>4.7699999999999996</v>
      </c>
      <c r="CO19" s="307">
        <f t="shared" si="14"/>
        <v>22</v>
      </c>
      <c r="CP19" s="283">
        <v>219.67</v>
      </c>
      <c r="CQ19" s="284">
        <v>3.39</v>
      </c>
      <c r="CR19" s="284">
        <v>12.4</v>
      </c>
      <c r="CS19" s="278"/>
      <c r="CT19" s="281" t="s">
        <v>30</v>
      </c>
      <c r="CU19" s="307"/>
      <c r="CV19" s="283" t="s">
        <v>30</v>
      </c>
      <c r="CW19" s="284" t="s">
        <v>30</v>
      </c>
      <c r="CX19" s="284" t="s">
        <v>30</v>
      </c>
      <c r="CY19" s="283" t="s">
        <v>30</v>
      </c>
      <c r="CZ19" s="278"/>
      <c r="DA19" s="979"/>
      <c r="DB19" s="347" t="s">
        <v>184</v>
      </c>
      <c r="DC19" s="281">
        <v>3.08</v>
      </c>
      <c r="DD19" s="307">
        <f t="shared" si="16"/>
        <v>25</v>
      </c>
      <c r="DE19" s="283">
        <v>243</v>
      </c>
      <c r="DF19" s="284">
        <v>2.97</v>
      </c>
      <c r="DG19" s="284">
        <v>25.33</v>
      </c>
      <c r="DH19" s="278"/>
      <c r="DI19" s="281">
        <v>6.43</v>
      </c>
      <c r="DJ19" s="307">
        <f t="shared" si="17"/>
        <v>13</v>
      </c>
      <c r="DK19" s="283">
        <v>269.33</v>
      </c>
      <c r="DL19" s="284">
        <v>4</v>
      </c>
      <c r="DM19" s="284">
        <v>21.43</v>
      </c>
      <c r="DN19" s="283">
        <v>93</v>
      </c>
      <c r="DO19" s="278"/>
      <c r="DP19" s="979"/>
      <c r="DQ19" s="347" t="s">
        <v>184</v>
      </c>
      <c r="DR19" s="281">
        <v>3.63</v>
      </c>
      <c r="DS19" s="307">
        <f t="shared" si="18"/>
        <v>20</v>
      </c>
      <c r="DT19" s="283">
        <v>188</v>
      </c>
      <c r="DU19" s="284">
        <v>34.49</v>
      </c>
      <c r="DV19" s="284">
        <v>24.26</v>
      </c>
      <c r="DW19" s="283">
        <v>108</v>
      </c>
      <c r="DX19" s="252"/>
      <c r="DY19" s="281">
        <v>3.66</v>
      </c>
      <c r="DZ19" s="307">
        <f t="shared" si="19"/>
        <v>20</v>
      </c>
      <c r="EA19" s="283">
        <v>341</v>
      </c>
      <c r="EB19" s="284">
        <v>4.7</v>
      </c>
      <c r="EC19" s="284">
        <v>19.13</v>
      </c>
      <c r="ED19" s="283">
        <v>85.33</v>
      </c>
      <c r="EE19" s="278"/>
      <c r="EF19" s="278">
        <f t="shared" si="1"/>
        <v>4.0981249999999996</v>
      </c>
      <c r="EG19" s="279">
        <f t="shared" si="2"/>
        <v>26</v>
      </c>
    </row>
    <row r="20" spans="1:137" s="280" customFormat="1" ht="15.75" customHeight="1" x14ac:dyDescent="0.25">
      <c r="A20" s="979"/>
      <c r="B20" s="347" t="s">
        <v>185</v>
      </c>
      <c r="C20" s="281" t="s">
        <v>30</v>
      </c>
      <c r="D20" s="307"/>
      <c r="E20" s="283" t="s">
        <v>30</v>
      </c>
      <c r="F20" s="284" t="s">
        <v>30</v>
      </c>
      <c r="G20" s="278"/>
      <c r="H20" s="281" t="s">
        <v>30</v>
      </c>
      <c r="I20" s="307"/>
      <c r="J20" s="283" t="s">
        <v>30</v>
      </c>
      <c r="K20" s="284" t="s">
        <v>30</v>
      </c>
      <c r="L20" s="278"/>
      <c r="M20" s="979"/>
      <c r="N20" s="347" t="s">
        <v>185</v>
      </c>
      <c r="O20" s="281" t="s">
        <v>30</v>
      </c>
      <c r="P20" s="307"/>
      <c r="Q20" s="283" t="s">
        <v>30</v>
      </c>
      <c r="R20" s="284" t="s">
        <v>30</v>
      </c>
      <c r="S20" s="284" t="s">
        <v>30</v>
      </c>
      <c r="T20" s="283" t="s">
        <v>30</v>
      </c>
      <c r="U20" s="278"/>
      <c r="V20" s="281" t="s">
        <v>30</v>
      </c>
      <c r="W20" s="307"/>
      <c r="X20" s="283" t="s">
        <v>30</v>
      </c>
      <c r="Y20" s="284" t="s">
        <v>30</v>
      </c>
      <c r="Z20" s="284" t="s">
        <v>30</v>
      </c>
      <c r="AA20" s="283" t="s">
        <v>30</v>
      </c>
      <c r="AB20" s="278"/>
      <c r="AC20" s="979"/>
      <c r="AD20" s="347" t="s">
        <v>185</v>
      </c>
      <c r="AE20" s="294" t="s">
        <v>30</v>
      </c>
      <c r="AF20" s="307"/>
      <c r="AG20" s="291" t="s">
        <v>30</v>
      </c>
      <c r="AH20" s="283" t="s">
        <v>30</v>
      </c>
      <c r="AI20" s="278"/>
      <c r="AJ20" s="281">
        <v>2.86</v>
      </c>
      <c r="AK20" s="307">
        <f t="shared" si="7"/>
        <v>30</v>
      </c>
      <c r="AL20" s="283">
        <v>240.9</v>
      </c>
      <c r="AM20" s="284">
        <v>2.72</v>
      </c>
      <c r="AN20" s="284">
        <v>21.62</v>
      </c>
      <c r="AO20" s="283">
        <v>95</v>
      </c>
      <c r="AP20" s="278"/>
      <c r="AQ20" s="979"/>
      <c r="AR20" s="345" t="s">
        <v>185</v>
      </c>
      <c r="AS20" s="281" t="s">
        <v>30</v>
      </c>
      <c r="AT20" s="307"/>
      <c r="AU20" s="283" t="s">
        <v>30</v>
      </c>
      <c r="AV20" s="284" t="s">
        <v>30</v>
      </c>
      <c r="AW20" s="284" t="s">
        <v>30</v>
      </c>
      <c r="AX20" s="278"/>
      <c r="AY20" s="289" t="s">
        <v>30</v>
      </c>
      <c r="AZ20" s="257"/>
      <c r="BA20" s="257" t="s">
        <v>30</v>
      </c>
      <c r="BB20" s="250" t="s">
        <v>30</v>
      </c>
      <c r="BC20" s="250" t="s">
        <v>30</v>
      </c>
      <c r="BD20" s="257" t="s">
        <v>30</v>
      </c>
      <c r="BE20" s="252"/>
      <c r="BF20" s="979"/>
      <c r="BG20" s="345" t="s">
        <v>185</v>
      </c>
      <c r="BH20" s="281" t="s">
        <v>30</v>
      </c>
      <c r="BI20" s="307"/>
      <c r="BJ20" s="283" t="s">
        <v>30</v>
      </c>
      <c r="BK20" s="284" t="s">
        <v>30</v>
      </c>
      <c r="BL20" s="284" t="s">
        <v>30</v>
      </c>
      <c r="BM20" s="283" t="s">
        <v>30</v>
      </c>
      <c r="BN20" s="278"/>
      <c r="BO20" s="281" t="s">
        <v>30</v>
      </c>
      <c r="BP20" s="307"/>
      <c r="BQ20" s="283" t="s">
        <v>30</v>
      </c>
      <c r="BR20" s="284" t="s">
        <v>30</v>
      </c>
      <c r="BS20" s="284" t="s">
        <v>30</v>
      </c>
      <c r="BT20" s="283" t="s">
        <v>30</v>
      </c>
      <c r="BU20" s="278"/>
      <c r="BV20" s="980"/>
      <c r="BW20" s="347" t="s">
        <v>185</v>
      </c>
      <c r="BX20" s="281" t="s">
        <v>30</v>
      </c>
      <c r="BY20" s="307"/>
      <c r="BZ20" s="283" t="s">
        <v>30</v>
      </c>
      <c r="CA20" s="284" t="s">
        <v>30</v>
      </c>
      <c r="CB20" s="284" t="s">
        <v>30</v>
      </c>
      <c r="CC20" s="283" t="s">
        <v>30</v>
      </c>
      <c r="CD20" s="278"/>
      <c r="CE20" s="281" t="s">
        <v>30</v>
      </c>
      <c r="CF20" s="307"/>
      <c r="CG20" s="283" t="s">
        <v>30</v>
      </c>
      <c r="CH20" s="284" t="s">
        <v>30</v>
      </c>
      <c r="CI20" s="284" t="s">
        <v>30</v>
      </c>
      <c r="CJ20" s="283" t="s">
        <v>30</v>
      </c>
      <c r="CK20" s="278"/>
      <c r="CL20" s="979"/>
      <c r="CM20" s="347" t="s">
        <v>185</v>
      </c>
      <c r="CN20" s="281" t="s">
        <v>30</v>
      </c>
      <c r="CO20" s="307"/>
      <c r="CP20" s="283" t="s">
        <v>30</v>
      </c>
      <c r="CQ20" s="284" t="s">
        <v>30</v>
      </c>
      <c r="CR20" s="284" t="s">
        <v>30</v>
      </c>
      <c r="CS20" s="278"/>
      <c r="CT20" s="281">
        <v>4.26</v>
      </c>
      <c r="CU20" s="307">
        <f t="shared" si="15"/>
        <v>8</v>
      </c>
      <c r="CV20" s="283">
        <v>201.33</v>
      </c>
      <c r="CW20" s="284">
        <v>2.1</v>
      </c>
      <c r="CX20" s="284">
        <v>23.43</v>
      </c>
      <c r="CY20" s="283">
        <v>99.67</v>
      </c>
      <c r="CZ20" s="278"/>
      <c r="DA20" s="979"/>
      <c r="DB20" s="347" t="s">
        <v>185</v>
      </c>
      <c r="DC20" s="281" t="s">
        <v>30</v>
      </c>
      <c r="DD20" s="307"/>
      <c r="DE20" s="283" t="s">
        <v>30</v>
      </c>
      <c r="DF20" s="284" t="s">
        <v>30</v>
      </c>
      <c r="DG20" s="284" t="s">
        <v>30</v>
      </c>
      <c r="DH20" s="278"/>
      <c r="DI20" s="281">
        <v>3.85</v>
      </c>
      <c r="DJ20" s="307">
        <f t="shared" si="17"/>
        <v>36</v>
      </c>
      <c r="DK20" s="283">
        <v>255.33</v>
      </c>
      <c r="DL20" s="284">
        <v>5.03</v>
      </c>
      <c r="DM20" s="284">
        <v>21.63</v>
      </c>
      <c r="DN20" s="283">
        <v>97</v>
      </c>
      <c r="DO20" s="278"/>
      <c r="DP20" s="979"/>
      <c r="DQ20" s="347" t="s">
        <v>185</v>
      </c>
      <c r="DR20" s="281" t="s">
        <v>30</v>
      </c>
      <c r="DS20" s="307"/>
      <c r="DT20" s="283" t="s">
        <v>30</v>
      </c>
      <c r="DU20" s="284" t="s">
        <v>30</v>
      </c>
      <c r="DV20" s="284" t="s">
        <v>30</v>
      </c>
      <c r="DW20" s="283" t="s">
        <v>30</v>
      </c>
      <c r="DX20" s="252"/>
      <c r="DY20" s="281" t="s">
        <v>30</v>
      </c>
      <c r="DZ20" s="307"/>
      <c r="EA20" s="283" t="s">
        <v>30</v>
      </c>
      <c r="EB20" s="284" t="s">
        <v>30</v>
      </c>
      <c r="EC20" s="284" t="s">
        <v>30</v>
      </c>
      <c r="ED20" s="283" t="s">
        <v>30</v>
      </c>
      <c r="EE20" s="278"/>
      <c r="EF20" s="278">
        <f t="shared" si="1"/>
        <v>3.6566666666666663</v>
      </c>
      <c r="EG20" s="279">
        <f t="shared" si="2"/>
        <v>36</v>
      </c>
    </row>
    <row r="21" spans="1:137" s="280" customFormat="1" ht="15.75" customHeight="1" x14ac:dyDescent="0.25">
      <c r="A21" s="979"/>
      <c r="B21" s="347" t="s">
        <v>186</v>
      </c>
      <c r="C21" s="281">
        <v>3.14</v>
      </c>
      <c r="D21" s="307">
        <f t="shared" si="3"/>
        <v>32</v>
      </c>
      <c r="E21" s="283">
        <v>243</v>
      </c>
      <c r="F21" s="284">
        <v>2.11</v>
      </c>
      <c r="G21" s="278"/>
      <c r="H21" s="281">
        <v>3.98</v>
      </c>
      <c r="I21" s="307">
        <f>RANK(H21,H$5:H$48)</f>
        <v>28</v>
      </c>
      <c r="J21" s="283">
        <v>236.33</v>
      </c>
      <c r="K21" s="284">
        <v>2.08</v>
      </c>
      <c r="L21" s="278"/>
      <c r="M21" s="979"/>
      <c r="N21" s="347" t="s">
        <v>186</v>
      </c>
      <c r="O21" s="281">
        <v>3.08</v>
      </c>
      <c r="P21" s="307">
        <f t="shared" si="4"/>
        <v>22</v>
      </c>
      <c r="Q21" s="283">
        <v>268</v>
      </c>
      <c r="R21" s="284">
        <v>4.92</v>
      </c>
      <c r="S21" s="284">
        <v>20.27</v>
      </c>
      <c r="T21" s="283">
        <v>96.67</v>
      </c>
      <c r="U21" s="278"/>
      <c r="V21" s="281">
        <v>3.5</v>
      </c>
      <c r="W21" s="307">
        <f t="shared" si="5"/>
        <v>21</v>
      </c>
      <c r="X21" s="283">
        <v>199.67</v>
      </c>
      <c r="Y21" s="284">
        <v>3.57</v>
      </c>
      <c r="Z21" s="284">
        <v>18.87</v>
      </c>
      <c r="AA21" s="283">
        <v>101</v>
      </c>
      <c r="AB21" s="278"/>
      <c r="AC21" s="979"/>
      <c r="AD21" s="347" t="s">
        <v>186</v>
      </c>
      <c r="AE21" s="294">
        <v>5.01</v>
      </c>
      <c r="AF21" s="307">
        <f t="shared" si="6"/>
        <v>6</v>
      </c>
      <c r="AG21" s="291">
        <v>18.66</v>
      </c>
      <c r="AH21" s="283">
        <v>91</v>
      </c>
      <c r="AI21" s="278"/>
      <c r="AJ21" s="281">
        <v>2.46</v>
      </c>
      <c r="AK21" s="307">
        <f t="shared" si="7"/>
        <v>32</v>
      </c>
      <c r="AL21" s="283">
        <v>265.33</v>
      </c>
      <c r="AM21" s="284">
        <v>2.46</v>
      </c>
      <c r="AN21" s="284">
        <v>19.420000000000002</v>
      </c>
      <c r="AO21" s="283">
        <v>97</v>
      </c>
      <c r="AP21" s="278"/>
      <c r="AQ21" s="979"/>
      <c r="AR21" s="345" t="s">
        <v>186</v>
      </c>
      <c r="AS21" s="281">
        <v>4.28</v>
      </c>
      <c r="AT21" s="307">
        <f t="shared" si="8"/>
        <v>23</v>
      </c>
      <c r="AU21" s="283">
        <v>225.33</v>
      </c>
      <c r="AV21" s="284">
        <v>2.4300000000000002</v>
      </c>
      <c r="AW21" s="284">
        <v>24.73</v>
      </c>
      <c r="AX21" s="278"/>
      <c r="AY21" s="281">
        <v>5.5</v>
      </c>
      <c r="AZ21" s="307">
        <f t="shared" si="9"/>
        <v>14</v>
      </c>
      <c r="BA21" s="283">
        <v>253.33</v>
      </c>
      <c r="BB21" s="284">
        <v>4.22</v>
      </c>
      <c r="BC21" s="284">
        <v>6.08</v>
      </c>
      <c r="BD21" s="283">
        <v>97.33</v>
      </c>
      <c r="BE21" s="252"/>
      <c r="BF21" s="979"/>
      <c r="BG21" s="345" t="s">
        <v>186</v>
      </c>
      <c r="BH21" s="281">
        <v>2.0099999999999998</v>
      </c>
      <c r="BI21" s="307">
        <f t="shared" si="10"/>
        <v>28</v>
      </c>
      <c r="BJ21" s="283">
        <v>199</v>
      </c>
      <c r="BK21" s="284">
        <v>2.5</v>
      </c>
      <c r="BL21" s="284">
        <v>23.53</v>
      </c>
      <c r="BM21" s="283">
        <v>115</v>
      </c>
      <c r="BN21" s="278"/>
      <c r="BO21" s="281">
        <v>3.93</v>
      </c>
      <c r="BP21" s="307">
        <f t="shared" si="11"/>
        <v>19</v>
      </c>
      <c r="BQ21" s="283">
        <v>334.11</v>
      </c>
      <c r="BR21" s="284">
        <v>6.38</v>
      </c>
      <c r="BS21" s="284">
        <v>22.21</v>
      </c>
      <c r="BT21" s="283">
        <v>94.67</v>
      </c>
      <c r="BU21" s="278"/>
      <c r="BV21" s="980"/>
      <c r="BW21" s="347" t="s">
        <v>186</v>
      </c>
      <c r="BX21" s="281">
        <v>5.09</v>
      </c>
      <c r="BY21" s="307">
        <f t="shared" si="12"/>
        <v>27</v>
      </c>
      <c r="BZ21" s="283">
        <v>266.93</v>
      </c>
      <c r="CA21" s="284">
        <v>4</v>
      </c>
      <c r="CB21" s="284">
        <v>17.5</v>
      </c>
      <c r="CC21" s="283">
        <v>112</v>
      </c>
      <c r="CD21" s="278"/>
      <c r="CE21" s="281">
        <v>3.13</v>
      </c>
      <c r="CF21" s="307">
        <f t="shared" si="13"/>
        <v>21</v>
      </c>
      <c r="CG21" s="283">
        <v>223.33</v>
      </c>
      <c r="CH21" s="284">
        <v>1.6</v>
      </c>
      <c r="CI21" s="284">
        <v>29.57</v>
      </c>
      <c r="CJ21" s="283">
        <v>96.67</v>
      </c>
      <c r="CK21" s="278"/>
      <c r="CL21" s="979"/>
      <c r="CM21" s="347" t="s">
        <v>186</v>
      </c>
      <c r="CN21" s="281">
        <v>4.5599999999999996</v>
      </c>
      <c r="CO21" s="307">
        <f t="shared" si="14"/>
        <v>27</v>
      </c>
      <c r="CP21" s="283">
        <v>171.33</v>
      </c>
      <c r="CQ21" s="284">
        <v>4.28</v>
      </c>
      <c r="CR21" s="284">
        <v>23.32</v>
      </c>
      <c r="CS21" s="278"/>
      <c r="CT21" s="281" t="s">
        <v>30</v>
      </c>
      <c r="CU21" s="307"/>
      <c r="CV21" s="283" t="s">
        <v>30</v>
      </c>
      <c r="CW21" s="284" t="s">
        <v>30</v>
      </c>
      <c r="CX21" s="284" t="s">
        <v>30</v>
      </c>
      <c r="CY21" s="283" t="s">
        <v>30</v>
      </c>
      <c r="CZ21" s="278"/>
      <c r="DA21" s="979"/>
      <c r="DB21" s="347" t="s">
        <v>186</v>
      </c>
      <c r="DC21" s="281">
        <v>3.59</v>
      </c>
      <c r="DD21" s="307">
        <f t="shared" si="16"/>
        <v>20</v>
      </c>
      <c r="DE21" s="283">
        <v>263.33</v>
      </c>
      <c r="DF21" s="284">
        <v>3.27</v>
      </c>
      <c r="DG21" s="284">
        <v>16.23</v>
      </c>
      <c r="DH21" s="278"/>
      <c r="DI21" s="281">
        <v>4.58</v>
      </c>
      <c r="DJ21" s="307">
        <f t="shared" si="17"/>
        <v>32</v>
      </c>
      <c r="DK21" s="283">
        <v>203.67</v>
      </c>
      <c r="DL21" s="284">
        <v>3.93</v>
      </c>
      <c r="DM21" s="284">
        <v>24.17</v>
      </c>
      <c r="DN21" s="283">
        <v>122.67</v>
      </c>
      <c r="DO21" s="278"/>
      <c r="DP21" s="979"/>
      <c r="DQ21" s="347" t="s">
        <v>186</v>
      </c>
      <c r="DR21" s="281">
        <v>3.99</v>
      </c>
      <c r="DS21" s="307">
        <f t="shared" si="18"/>
        <v>17</v>
      </c>
      <c r="DT21" s="283">
        <v>187</v>
      </c>
      <c r="DU21" s="284">
        <v>29.9</v>
      </c>
      <c r="DV21" s="284">
        <v>23.66</v>
      </c>
      <c r="DW21" s="283">
        <v>116</v>
      </c>
      <c r="DX21" s="252"/>
      <c r="DY21" s="281">
        <v>4.8</v>
      </c>
      <c r="DZ21" s="307">
        <f t="shared" si="19"/>
        <v>11</v>
      </c>
      <c r="EA21" s="283">
        <v>347.33</v>
      </c>
      <c r="EB21" s="284">
        <v>3.37</v>
      </c>
      <c r="EC21" s="284">
        <v>21.93</v>
      </c>
      <c r="ED21" s="283">
        <v>84.33</v>
      </c>
      <c r="EE21" s="278"/>
      <c r="EF21" s="278">
        <f t="shared" si="1"/>
        <v>3.9194117647058819</v>
      </c>
      <c r="EG21" s="279">
        <f t="shared" si="2"/>
        <v>30</v>
      </c>
    </row>
    <row r="22" spans="1:137" s="280" customFormat="1" ht="15.75" customHeight="1" x14ac:dyDescent="0.25">
      <c r="A22" s="979"/>
      <c r="B22" s="347" t="s">
        <v>187</v>
      </c>
      <c r="C22" s="281" t="s">
        <v>30</v>
      </c>
      <c r="D22" s="307"/>
      <c r="E22" s="283" t="s">
        <v>30</v>
      </c>
      <c r="F22" s="284" t="s">
        <v>30</v>
      </c>
      <c r="G22" s="278"/>
      <c r="H22" s="281" t="s">
        <v>30</v>
      </c>
      <c r="I22" s="307"/>
      <c r="J22" s="283" t="s">
        <v>30</v>
      </c>
      <c r="K22" s="284" t="s">
        <v>30</v>
      </c>
      <c r="L22" s="278"/>
      <c r="M22" s="979"/>
      <c r="N22" s="347" t="s">
        <v>187</v>
      </c>
      <c r="O22" s="281" t="s">
        <v>30</v>
      </c>
      <c r="P22" s="307"/>
      <c r="Q22" s="283" t="s">
        <v>30</v>
      </c>
      <c r="R22" s="284" t="s">
        <v>30</v>
      </c>
      <c r="S22" s="284" t="s">
        <v>30</v>
      </c>
      <c r="T22" s="283" t="s">
        <v>30</v>
      </c>
      <c r="U22" s="278"/>
      <c r="V22" s="281" t="s">
        <v>30</v>
      </c>
      <c r="W22" s="307"/>
      <c r="X22" s="283" t="s">
        <v>30</v>
      </c>
      <c r="Y22" s="284" t="s">
        <v>30</v>
      </c>
      <c r="Z22" s="284" t="s">
        <v>30</v>
      </c>
      <c r="AA22" s="283" t="s">
        <v>30</v>
      </c>
      <c r="AB22" s="278"/>
      <c r="AC22" s="979"/>
      <c r="AD22" s="347" t="s">
        <v>187</v>
      </c>
      <c r="AE22" s="294" t="s">
        <v>30</v>
      </c>
      <c r="AF22" s="307"/>
      <c r="AG22" s="291" t="s">
        <v>30</v>
      </c>
      <c r="AH22" s="283" t="s">
        <v>30</v>
      </c>
      <c r="AI22" s="278"/>
      <c r="AJ22" s="281" t="s">
        <v>30</v>
      </c>
      <c r="AK22" s="307"/>
      <c r="AL22" s="283" t="s">
        <v>30</v>
      </c>
      <c r="AM22" s="284" t="s">
        <v>30</v>
      </c>
      <c r="AN22" s="284" t="s">
        <v>30</v>
      </c>
      <c r="AO22" s="283" t="s">
        <v>30</v>
      </c>
      <c r="AP22" s="278"/>
      <c r="AQ22" s="979"/>
      <c r="AR22" s="345" t="s">
        <v>187</v>
      </c>
      <c r="AS22" s="281" t="s">
        <v>30</v>
      </c>
      <c r="AT22" s="307"/>
      <c r="AU22" s="283" t="s">
        <v>30</v>
      </c>
      <c r="AV22" s="284" t="s">
        <v>30</v>
      </c>
      <c r="AW22" s="284" t="s">
        <v>30</v>
      </c>
      <c r="AX22" s="278"/>
      <c r="AY22" s="289" t="s">
        <v>30</v>
      </c>
      <c r="AZ22" s="257"/>
      <c r="BA22" s="257" t="s">
        <v>30</v>
      </c>
      <c r="BB22" s="250" t="s">
        <v>30</v>
      </c>
      <c r="BC22" s="250" t="s">
        <v>30</v>
      </c>
      <c r="BD22" s="257" t="s">
        <v>30</v>
      </c>
      <c r="BE22" s="252"/>
      <c r="BF22" s="979"/>
      <c r="BG22" s="345" t="s">
        <v>187</v>
      </c>
      <c r="BH22" s="281" t="s">
        <v>30</v>
      </c>
      <c r="BI22" s="307"/>
      <c r="BJ22" s="283" t="s">
        <v>30</v>
      </c>
      <c r="BK22" s="284" t="s">
        <v>30</v>
      </c>
      <c r="BL22" s="284" t="s">
        <v>30</v>
      </c>
      <c r="BM22" s="283" t="s">
        <v>30</v>
      </c>
      <c r="BN22" s="278"/>
      <c r="BO22" s="281">
        <v>3.85</v>
      </c>
      <c r="BP22" s="307">
        <f t="shared" si="11"/>
        <v>24</v>
      </c>
      <c r="BQ22" s="283">
        <v>335.33</v>
      </c>
      <c r="BR22" s="284">
        <v>3.47</v>
      </c>
      <c r="BS22" s="284">
        <v>30.76</v>
      </c>
      <c r="BT22" s="283">
        <v>96.67</v>
      </c>
      <c r="BU22" s="278"/>
      <c r="BV22" s="980"/>
      <c r="BW22" s="347" t="s">
        <v>187</v>
      </c>
      <c r="BX22" s="281" t="s">
        <v>30</v>
      </c>
      <c r="BY22" s="307"/>
      <c r="BZ22" s="283" t="s">
        <v>30</v>
      </c>
      <c r="CA22" s="284" t="s">
        <v>30</v>
      </c>
      <c r="CB22" s="284" t="s">
        <v>30</v>
      </c>
      <c r="CC22" s="283" t="s">
        <v>30</v>
      </c>
      <c r="CD22" s="278"/>
      <c r="CE22" s="281" t="s">
        <v>30</v>
      </c>
      <c r="CF22" s="307"/>
      <c r="CG22" s="283" t="s">
        <v>30</v>
      </c>
      <c r="CH22" s="284" t="s">
        <v>30</v>
      </c>
      <c r="CI22" s="284" t="s">
        <v>30</v>
      </c>
      <c r="CJ22" s="283" t="s">
        <v>30</v>
      </c>
      <c r="CK22" s="278"/>
      <c r="CL22" s="979"/>
      <c r="CM22" s="347" t="s">
        <v>187</v>
      </c>
      <c r="CN22" s="281" t="s">
        <v>30</v>
      </c>
      <c r="CO22" s="307"/>
      <c r="CP22" s="283" t="s">
        <v>30</v>
      </c>
      <c r="CQ22" s="284" t="s">
        <v>30</v>
      </c>
      <c r="CR22" s="284" t="s">
        <v>30</v>
      </c>
      <c r="CS22" s="278"/>
      <c r="CT22" s="281" t="s">
        <v>30</v>
      </c>
      <c r="CU22" s="307"/>
      <c r="CV22" s="283" t="s">
        <v>30</v>
      </c>
      <c r="CW22" s="284" t="s">
        <v>30</v>
      </c>
      <c r="CX22" s="284" t="s">
        <v>30</v>
      </c>
      <c r="CY22" s="283" t="s">
        <v>30</v>
      </c>
      <c r="CZ22" s="278"/>
      <c r="DA22" s="979"/>
      <c r="DB22" s="347" t="s">
        <v>187</v>
      </c>
      <c r="DC22" s="281" t="s">
        <v>30</v>
      </c>
      <c r="DD22" s="307"/>
      <c r="DE22" s="283" t="s">
        <v>30</v>
      </c>
      <c r="DF22" s="284" t="s">
        <v>30</v>
      </c>
      <c r="DG22" s="284" t="s">
        <v>30</v>
      </c>
      <c r="DH22" s="278"/>
      <c r="DI22" s="281">
        <v>2.75</v>
      </c>
      <c r="DJ22" s="307">
        <f t="shared" si="17"/>
        <v>42</v>
      </c>
      <c r="DK22" s="283">
        <v>233.67</v>
      </c>
      <c r="DL22" s="284">
        <v>4.07</v>
      </c>
      <c r="DM22" s="284">
        <v>28.7</v>
      </c>
      <c r="DN22" s="283">
        <v>100</v>
      </c>
      <c r="DO22" s="278"/>
      <c r="DP22" s="979"/>
      <c r="DQ22" s="347" t="s">
        <v>187</v>
      </c>
      <c r="DR22" s="281" t="s">
        <v>30</v>
      </c>
      <c r="DS22" s="307"/>
      <c r="DT22" s="283" t="s">
        <v>30</v>
      </c>
      <c r="DU22" s="284" t="s">
        <v>30</v>
      </c>
      <c r="DV22" s="284" t="s">
        <v>30</v>
      </c>
      <c r="DW22" s="283" t="s">
        <v>30</v>
      </c>
      <c r="DX22" s="252"/>
      <c r="DY22" s="281" t="s">
        <v>30</v>
      </c>
      <c r="DZ22" s="307"/>
      <c r="EA22" s="283" t="s">
        <v>30</v>
      </c>
      <c r="EB22" s="284" t="s">
        <v>30</v>
      </c>
      <c r="EC22" s="284" t="s">
        <v>30</v>
      </c>
      <c r="ED22" s="283" t="s">
        <v>30</v>
      </c>
      <c r="EE22" s="278"/>
      <c r="EF22" s="278">
        <f t="shared" si="1"/>
        <v>3.3</v>
      </c>
      <c r="EG22" s="279">
        <f t="shared" si="2"/>
        <v>42</v>
      </c>
    </row>
    <row r="23" spans="1:137" s="280" customFormat="1" ht="15.75" customHeight="1" x14ac:dyDescent="0.25">
      <c r="A23" s="979"/>
      <c r="B23" s="347" t="s">
        <v>258</v>
      </c>
      <c r="C23" s="281" t="s">
        <v>30</v>
      </c>
      <c r="D23" s="307"/>
      <c r="E23" s="283" t="s">
        <v>30</v>
      </c>
      <c r="F23" s="284" t="s">
        <v>30</v>
      </c>
      <c r="G23" s="278"/>
      <c r="H23" s="281" t="s">
        <v>30</v>
      </c>
      <c r="I23" s="307"/>
      <c r="J23" s="283" t="s">
        <v>30</v>
      </c>
      <c r="K23" s="284" t="s">
        <v>30</v>
      </c>
      <c r="L23" s="278"/>
      <c r="M23" s="979"/>
      <c r="N23" s="347" t="s">
        <v>258</v>
      </c>
      <c r="O23" s="281" t="s">
        <v>30</v>
      </c>
      <c r="P23" s="307"/>
      <c r="Q23" s="283" t="s">
        <v>30</v>
      </c>
      <c r="R23" s="284" t="s">
        <v>30</v>
      </c>
      <c r="S23" s="284" t="s">
        <v>30</v>
      </c>
      <c r="T23" s="283" t="s">
        <v>30</v>
      </c>
      <c r="U23" s="278"/>
      <c r="V23" s="281" t="s">
        <v>30</v>
      </c>
      <c r="W23" s="307"/>
      <c r="X23" s="283" t="s">
        <v>30</v>
      </c>
      <c r="Y23" s="284" t="s">
        <v>30</v>
      </c>
      <c r="Z23" s="284" t="s">
        <v>30</v>
      </c>
      <c r="AA23" s="283" t="s">
        <v>30</v>
      </c>
      <c r="AB23" s="278"/>
      <c r="AC23" s="979"/>
      <c r="AD23" s="347" t="s">
        <v>258</v>
      </c>
      <c r="AE23" s="294" t="s">
        <v>30</v>
      </c>
      <c r="AF23" s="307"/>
      <c r="AG23" s="291" t="s">
        <v>30</v>
      </c>
      <c r="AH23" s="283" t="s">
        <v>30</v>
      </c>
      <c r="AI23" s="278"/>
      <c r="AJ23" s="281" t="s">
        <v>30</v>
      </c>
      <c r="AK23" s="307"/>
      <c r="AL23" s="283" t="s">
        <v>30</v>
      </c>
      <c r="AM23" s="284" t="s">
        <v>30</v>
      </c>
      <c r="AN23" s="284" t="s">
        <v>30</v>
      </c>
      <c r="AO23" s="283" t="s">
        <v>30</v>
      </c>
      <c r="AP23" s="278"/>
      <c r="AQ23" s="979"/>
      <c r="AR23" s="345" t="s">
        <v>258</v>
      </c>
      <c r="AS23" s="281" t="s">
        <v>30</v>
      </c>
      <c r="AT23" s="307"/>
      <c r="AU23" s="283" t="s">
        <v>30</v>
      </c>
      <c r="AV23" s="284" t="s">
        <v>30</v>
      </c>
      <c r="AW23" s="284" t="s">
        <v>30</v>
      </c>
      <c r="AX23" s="278"/>
      <c r="AY23" s="289" t="s">
        <v>30</v>
      </c>
      <c r="AZ23" s="257"/>
      <c r="BA23" s="257" t="s">
        <v>30</v>
      </c>
      <c r="BB23" s="250" t="s">
        <v>30</v>
      </c>
      <c r="BC23" s="250" t="s">
        <v>30</v>
      </c>
      <c r="BD23" s="257" t="s">
        <v>30</v>
      </c>
      <c r="BE23" s="252"/>
      <c r="BF23" s="979"/>
      <c r="BG23" s="345" t="s">
        <v>258</v>
      </c>
      <c r="BH23" s="281" t="s">
        <v>30</v>
      </c>
      <c r="BI23" s="307"/>
      <c r="BJ23" s="283" t="s">
        <v>30</v>
      </c>
      <c r="BK23" s="284" t="s">
        <v>30</v>
      </c>
      <c r="BL23" s="284" t="s">
        <v>30</v>
      </c>
      <c r="BM23" s="283" t="s">
        <v>30</v>
      </c>
      <c r="BN23" s="278"/>
      <c r="BO23" s="281">
        <v>2.97</v>
      </c>
      <c r="BP23" s="307">
        <f t="shared" si="11"/>
        <v>40</v>
      </c>
      <c r="BQ23" s="283">
        <v>341.44</v>
      </c>
      <c r="BR23" s="284">
        <v>5.57</v>
      </c>
      <c r="BS23" s="284">
        <v>30.08</v>
      </c>
      <c r="BT23" s="283">
        <v>95</v>
      </c>
      <c r="BU23" s="278"/>
      <c r="BV23" s="980"/>
      <c r="BW23" s="347" t="s">
        <v>258</v>
      </c>
      <c r="BX23" s="281" t="s">
        <v>30</v>
      </c>
      <c r="BY23" s="307"/>
      <c r="BZ23" s="283" t="s">
        <v>30</v>
      </c>
      <c r="CA23" s="284" t="s">
        <v>30</v>
      </c>
      <c r="CB23" s="284" t="s">
        <v>30</v>
      </c>
      <c r="CC23" s="283" t="s">
        <v>30</v>
      </c>
      <c r="CD23" s="278"/>
      <c r="CE23" s="281" t="s">
        <v>30</v>
      </c>
      <c r="CF23" s="307"/>
      <c r="CG23" s="283" t="s">
        <v>30</v>
      </c>
      <c r="CH23" s="284" t="s">
        <v>30</v>
      </c>
      <c r="CI23" s="284" t="s">
        <v>30</v>
      </c>
      <c r="CJ23" s="283" t="s">
        <v>30</v>
      </c>
      <c r="CK23" s="278"/>
      <c r="CL23" s="979"/>
      <c r="CM23" s="347" t="s">
        <v>258</v>
      </c>
      <c r="CN23" s="281" t="s">
        <v>30</v>
      </c>
      <c r="CO23" s="307"/>
      <c r="CP23" s="283" t="s">
        <v>30</v>
      </c>
      <c r="CQ23" s="284" t="s">
        <v>30</v>
      </c>
      <c r="CR23" s="284" t="s">
        <v>30</v>
      </c>
      <c r="CS23" s="278"/>
      <c r="CT23" s="281" t="s">
        <v>30</v>
      </c>
      <c r="CU23" s="307"/>
      <c r="CV23" s="283" t="s">
        <v>30</v>
      </c>
      <c r="CW23" s="284" t="s">
        <v>30</v>
      </c>
      <c r="CX23" s="284" t="s">
        <v>30</v>
      </c>
      <c r="CY23" s="283" t="s">
        <v>30</v>
      </c>
      <c r="CZ23" s="278"/>
      <c r="DA23" s="979"/>
      <c r="DB23" s="347" t="s">
        <v>258</v>
      </c>
      <c r="DC23" s="281" t="s">
        <v>30</v>
      </c>
      <c r="DD23" s="307"/>
      <c r="DE23" s="283" t="s">
        <v>30</v>
      </c>
      <c r="DF23" s="284" t="s">
        <v>30</v>
      </c>
      <c r="DG23" s="284" t="s">
        <v>30</v>
      </c>
      <c r="DH23" s="278"/>
      <c r="DI23" s="281">
        <v>3.61</v>
      </c>
      <c r="DJ23" s="307">
        <f t="shared" si="17"/>
        <v>40</v>
      </c>
      <c r="DK23" s="283">
        <v>222.33</v>
      </c>
      <c r="DL23" s="284">
        <v>4.03</v>
      </c>
      <c r="DM23" s="284">
        <v>21.9</v>
      </c>
      <c r="DN23" s="283">
        <v>88.67</v>
      </c>
      <c r="DO23" s="278"/>
      <c r="DP23" s="979"/>
      <c r="DQ23" s="347" t="s">
        <v>258</v>
      </c>
      <c r="DR23" s="281" t="s">
        <v>30</v>
      </c>
      <c r="DS23" s="307"/>
      <c r="DT23" s="283" t="s">
        <v>30</v>
      </c>
      <c r="DU23" s="284" t="s">
        <v>30</v>
      </c>
      <c r="DV23" s="284" t="s">
        <v>30</v>
      </c>
      <c r="DW23" s="283" t="s">
        <v>30</v>
      </c>
      <c r="DX23" s="252"/>
      <c r="DY23" s="281" t="s">
        <v>30</v>
      </c>
      <c r="DZ23" s="307"/>
      <c r="EA23" s="283" t="s">
        <v>30</v>
      </c>
      <c r="EB23" s="284" t="s">
        <v>30</v>
      </c>
      <c r="EC23" s="284" t="s">
        <v>30</v>
      </c>
      <c r="ED23" s="283" t="s">
        <v>30</v>
      </c>
      <c r="EE23" s="278"/>
      <c r="EF23" s="278">
        <f t="shared" si="1"/>
        <v>3.29</v>
      </c>
      <c r="EG23" s="279">
        <f t="shared" si="2"/>
        <v>43</v>
      </c>
    </row>
    <row r="24" spans="1:137" s="280" customFormat="1" ht="15.75" customHeight="1" x14ac:dyDescent="0.25">
      <c r="A24" s="979"/>
      <c r="B24" s="347" t="s">
        <v>259</v>
      </c>
      <c r="C24" s="281" t="s">
        <v>30</v>
      </c>
      <c r="D24" s="307"/>
      <c r="E24" s="283" t="s">
        <v>30</v>
      </c>
      <c r="F24" s="284" t="s">
        <v>30</v>
      </c>
      <c r="G24" s="278"/>
      <c r="H24" s="281" t="s">
        <v>30</v>
      </c>
      <c r="I24" s="307"/>
      <c r="J24" s="283" t="s">
        <v>30</v>
      </c>
      <c r="K24" s="284" t="s">
        <v>30</v>
      </c>
      <c r="L24" s="278"/>
      <c r="M24" s="979"/>
      <c r="N24" s="347" t="s">
        <v>259</v>
      </c>
      <c r="O24" s="281">
        <v>2.54</v>
      </c>
      <c r="P24" s="307">
        <f t="shared" si="4"/>
        <v>35</v>
      </c>
      <c r="Q24" s="283">
        <v>236</v>
      </c>
      <c r="R24" s="284">
        <v>3.85</v>
      </c>
      <c r="S24" s="284">
        <v>24.67</v>
      </c>
      <c r="T24" s="283">
        <v>87.67</v>
      </c>
      <c r="U24" s="278"/>
      <c r="V24" s="281" t="s">
        <v>30</v>
      </c>
      <c r="W24" s="307"/>
      <c r="X24" s="283" t="s">
        <v>30</v>
      </c>
      <c r="Y24" s="284" t="s">
        <v>30</v>
      </c>
      <c r="Z24" s="284" t="s">
        <v>30</v>
      </c>
      <c r="AA24" s="283" t="s">
        <v>30</v>
      </c>
      <c r="AB24" s="278"/>
      <c r="AC24" s="979"/>
      <c r="AD24" s="347" t="s">
        <v>259</v>
      </c>
      <c r="AE24" s="294" t="s">
        <v>30</v>
      </c>
      <c r="AF24" s="307"/>
      <c r="AG24" s="291" t="s">
        <v>30</v>
      </c>
      <c r="AH24" s="283" t="s">
        <v>30</v>
      </c>
      <c r="AI24" s="278"/>
      <c r="AJ24" s="281" t="s">
        <v>30</v>
      </c>
      <c r="AK24" s="307"/>
      <c r="AL24" s="283" t="s">
        <v>30</v>
      </c>
      <c r="AM24" s="284" t="s">
        <v>30</v>
      </c>
      <c r="AN24" s="284" t="s">
        <v>30</v>
      </c>
      <c r="AO24" s="283" t="s">
        <v>30</v>
      </c>
      <c r="AP24" s="278"/>
      <c r="AQ24" s="979"/>
      <c r="AR24" s="345" t="s">
        <v>259</v>
      </c>
      <c r="AS24" s="281" t="s">
        <v>30</v>
      </c>
      <c r="AT24" s="307"/>
      <c r="AU24" s="283" t="s">
        <v>30</v>
      </c>
      <c r="AV24" s="284" t="s">
        <v>30</v>
      </c>
      <c r="AW24" s="284" t="s">
        <v>30</v>
      </c>
      <c r="AX24" s="278"/>
      <c r="AY24" s="289" t="s">
        <v>30</v>
      </c>
      <c r="AZ24" s="257"/>
      <c r="BA24" s="257" t="s">
        <v>30</v>
      </c>
      <c r="BB24" s="250" t="s">
        <v>30</v>
      </c>
      <c r="BC24" s="250" t="s">
        <v>30</v>
      </c>
      <c r="BD24" s="257" t="s">
        <v>30</v>
      </c>
      <c r="BE24" s="252"/>
      <c r="BF24" s="979"/>
      <c r="BG24" s="345" t="s">
        <v>259</v>
      </c>
      <c r="BH24" s="281" t="s">
        <v>30</v>
      </c>
      <c r="BI24" s="307"/>
      <c r="BJ24" s="283" t="s">
        <v>30</v>
      </c>
      <c r="BK24" s="284" t="s">
        <v>30</v>
      </c>
      <c r="BL24" s="284" t="s">
        <v>30</v>
      </c>
      <c r="BM24" s="283" t="s">
        <v>30</v>
      </c>
      <c r="BN24" s="278"/>
      <c r="BO24" s="281">
        <v>3.14</v>
      </c>
      <c r="BP24" s="307">
        <f t="shared" si="11"/>
        <v>39</v>
      </c>
      <c r="BQ24" s="283">
        <v>337</v>
      </c>
      <c r="BR24" s="284">
        <v>4.72</v>
      </c>
      <c r="BS24" s="284">
        <v>25.49</v>
      </c>
      <c r="BT24" s="283">
        <v>91.67</v>
      </c>
      <c r="BU24" s="278"/>
      <c r="BV24" s="980"/>
      <c r="BW24" s="347" t="s">
        <v>259</v>
      </c>
      <c r="BX24" s="281" t="s">
        <v>30</v>
      </c>
      <c r="BY24" s="307"/>
      <c r="BZ24" s="283" t="s">
        <v>30</v>
      </c>
      <c r="CA24" s="284" t="s">
        <v>30</v>
      </c>
      <c r="CB24" s="284" t="s">
        <v>30</v>
      </c>
      <c r="CC24" s="283" t="s">
        <v>30</v>
      </c>
      <c r="CD24" s="278"/>
      <c r="CE24" s="281" t="s">
        <v>30</v>
      </c>
      <c r="CF24" s="307"/>
      <c r="CG24" s="283" t="s">
        <v>30</v>
      </c>
      <c r="CH24" s="284" t="s">
        <v>30</v>
      </c>
      <c r="CI24" s="284" t="s">
        <v>30</v>
      </c>
      <c r="CJ24" s="283" t="s">
        <v>30</v>
      </c>
      <c r="CK24" s="278"/>
      <c r="CL24" s="979"/>
      <c r="CM24" s="347" t="s">
        <v>259</v>
      </c>
      <c r="CN24" s="281" t="s">
        <v>30</v>
      </c>
      <c r="CO24" s="307"/>
      <c r="CP24" s="283" t="s">
        <v>30</v>
      </c>
      <c r="CQ24" s="284" t="s">
        <v>30</v>
      </c>
      <c r="CR24" s="284" t="s">
        <v>30</v>
      </c>
      <c r="CS24" s="278"/>
      <c r="CT24" s="281" t="s">
        <v>30</v>
      </c>
      <c r="CU24" s="307"/>
      <c r="CV24" s="283" t="s">
        <v>30</v>
      </c>
      <c r="CW24" s="284" t="s">
        <v>30</v>
      </c>
      <c r="CX24" s="284" t="s">
        <v>30</v>
      </c>
      <c r="CY24" s="283" t="s">
        <v>30</v>
      </c>
      <c r="CZ24" s="278"/>
      <c r="DA24" s="979"/>
      <c r="DB24" s="347" t="s">
        <v>259</v>
      </c>
      <c r="DC24" s="281" t="s">
        <v>30</v>
      </c>
      <c r="DD24" s="307"/>
      <c r="DE24" s="283" t="s">
        <v>30</v>
      </c>
      <c r="DF24" s="284" t="s">
        <v>30</v>
      </c>
      <c r="DG24" s="284" t="s">
        <v>30</v>
      </c>
      <c r="DH24" s="278"/>
      <c r="DI24" s="281" t="s">
        <v>30</v>
      </c>
      <c r="DJ24" s="307"/>
      <c r="DK24" s="283" t="s">
        <v>30</v>
      </c>
      <c r="DL24" s="284" t="s">
        <v>30</v>
      </c>
      <c r="DM24" s="284" t="s">
        <v>30</v>
      </c>
      <c r="DN24" s="283" t="s">
        <v>30</v>
      </c>
      <c r="DO24" s="278"/>
      <c r="DP24" s="979"/>
      <c r="DQ24" s="347" t="s">
        <v>259</v>
      </c>
      <c r="DR24" s="281" t="s">
        <v>30</v>
      </c>
      <c r="DS24" s="307"/>
      <c r="DT24" s="283" t="s">
        <v>30</v>
      </c>
      <c r="DU24" s="284" t="s">
        <v>30</v>
      </c>
      <c r="DV24" s="284" t="s">
        <v>30</v>
      </c>
      <c r="DW24" s="283" t="s">
        <v>30</v>
      </c>
      <c r="DX24" s="252"/>
      <c r="DY24" s="281" t="s">
        <v>30</v>
      </c>
      <c r="DZ24" s="307"/>
      <c r="EA24" s="283" t="s">
        <v>30</v>
      </c>
      <c r="EB24" s="284" t="s">
        <v>30</v>
      </c>
      <c r="EC24" s="284" t="s">
        <v>30</v>
      </c>
      <c r="ED24" s="283" t="s">
        <v>30</v>
      </c>
      <c r="EE24" s="278"/>
      <c r="EF24" s="278">
        <f t="shared" si="1"/>
        <v>2.84</v>
      </c>
      <c r="EG24" s="279">
        <f t="shared" si="2"/>
        <v>44</v>
      </c>
    </row>
    <row r="25" spans="1:137" s="280" customFormat="1" ht="15.75" customHeight="1" x14ac:dyDescent="0.25">
      <c r="A25" s="979"/>
      <c r="B25" s="347" t="s">
        <v>260</v>
      </c>
      <c r="C25" s="281">
        <v>3.56</v>
      </c>
      <c r="D25" s="307">
        <f t="shared" si="3"/>
        <v>27</v>
      </c>
      <c r="E25" s="283">
        <v>300.67</v>
      </c>
      <c r="F25" s="284">
        <v>3.12</v>
      </c>
      <c r="G25" s="278"/>
      <c r="H25" s="281" t="s">
        <v>30</v>
      </c>
      <c r="I25" s="307"/>
      <c r="J25" s="283" t="s">
        <v>30</v>
      </c>
      <c r="K25" s="284" t="s">
        <v>30</v>
      </c>
      <c r="L25" s="278"/>
      <c r="M25" s="979"/>
      <c r="N25" s="347" t="s">
        <v>260</v>
      </c>
      <c r="O25" s="281">
        <v>2.5099999999999998</v>
      </c>
      <c r="P25" s="307">
        <f t="shared" si="4"/>
        <v>36</v>
      </c>
      <c r="Q25" s="283">
        <v>231</v>
      </c>
      <c r="R25" s="284">
        <v>3.72</v>
      </c>
      <c r="S25" s="284">
        <v>21.47</v>
      </c>
      <c r="T25" s="283">
        <v>87.67</v>
      </c>
      <c r="U25" s="278"/>
      <c r="V25" s="281" t="s">
        <v>30</v>
      </c>
      <c r="W25" s="307"/>
      <c r="X25" s="283" t="s">
        <v>30</v>
      </c>
      <c r="Y25" s="284" t="s">
        <v>30</v>
      </c>
      <c r="Z25" s="284" t="s">
        <v>30</v>
      </c>
      <c r="AA25" s="283" t="s">
        <v>30</v>
      </c>
      <c r="AB25" s="278"/>
      <c r="AC25" s="979"/>
      <c r="AD25" s="347" t="s">
        <v>260</v>
      </c>
      <c r="AE25" s="294" t="s">
        <v>30</v>
      </c>
      <c r="AF25" s="307"/>
      <c r="AG25" s="291" t="s">
        <v>30</v>
      </c>
      <c r="AH25" s="283" t="s">
        <v>30</v>
      </c>
      <c r="AI25" s="278"/>
      <c r="AJ25" s="281" t="s">
        <v>30</v>
      </c>
      <c r="AK25" s="307"/>
      <c r="AL25" s="283" t="s">
        <v>30</v>
      </c>
      <c r="AM25" s="284" t="s">
        <v>30</v>
      </c>
      <c r="AN25" s="284" t="s">
        <v>30</v>
      </c>
      <c r="AO25" s="283" t="s">
        <v>30</v>
      </c>
      <c r="AP25" s="278"/>
      <c r="AQ25" s="979"/>
      <c r="AR25" s="345" t="s">
        <v>260</v>
      </c>
      <c r="AS25" s="281" t="s">
        <v>30</v>
      </c>
      <c r="AT25" s="307"/>
      <c r="AU25" s="283" t="s">
        <v>30</v>
      </c>
      <c r="AV25" s="284" t="s">
        <v>30</v>
      </c>
      <c r="AW25" s="284" t="s">
        <v>30</v>
      </c>
      <c r="AX25" s="278"/>
      <c r="AY25" s="289" t="s">
        <v>30</v>
      </c>
      <c r="AZ25" s="257"/>
      <c r="BA25" s="257" t="s">
        <v>30</v>
      </c>
      <c r="BB25" s="250" t="s">
        <v>30</v>
      </c>
      <c r="BC25" s="250" t="s">
        <v>30</v>
      </c>
      <c r="BD25" s="257" t="s">
        <v>30</v>
      </c>
      <c r="BE25" s="252"/>
      <c r="BF25" s="979"/>
      <c r="BG25" s="345" t="s">
        <v>260</v>
      </c>
      <c r="BH25" s="281" t="s">
        <v>30</v>
      </c>
      <c r="BI25" s="307"/>
      <c r="BJ25" s="283" t="s">
        <v>30</v>
      </c>
      <c r="BK25" s="284" t="s">
        <v>30</v>
      </c>
      <c r="BL25" s="284" t="s">
        <v>30</v>
      </c>
      <c r="BM25" s="283" t="s">
        <v>30</v>
      </c>
      <c r="BN25" s="278"/>
      <c r="BO25" s="281">
        <v>3.93</v>
      </c>
      <c r="BP25" s="307">
        <f t="shared" si="11"/>
        <v>19</v>
      </c>
      <c r="BQ25" s="283">
        <v>334.67</v>
      </c>
      <c r="BR25" s="284">
        <v>4.41</v>
      </c>
      <c r="BS25" s="284">
        <v>17.579999999999998</v>
      </c>
      <c r="BT25" s="283">
        <v>88</v>
      </c>
      <c r="BU25" s="278"/>
      <c r="BV25" s="980"/>
      <c r="BW25" s="347" t="s">
        <v>260</v>
      </c>
      <c r="BX25" s="281" t="s">
        <v>30</v>
      </c>
      <c r="BY25" s="307"/>
      <c r="BZ25" s="283" t="s">
        <v>30</v>
      </c>
      <c r="CA25" s="284" t="s">
        <v>30</v>
      </c>
      <c r="CB25" s="284" t="s">
        <v>30</v>
      </c>
      <c r="CC25" s="283" t="s">
        <v>30</v>
      </c>
      <c r="CD25" s="278"/>
      <c r="CE25" s="281" t="s">
        <v>30</v>
      </c>
      <c r="CF25" s="307"/>
      <c r="CG25" s="283" t="s">
        <v>30</v>
      </c>
      <c r="CH25" s="284" t="s">
        <v>30</v>
      </c>
      <c r="CI25" s="284" t="s">
        <v>30</v>
      </c>
      <c r="CJ25" s="283" t="s">
        <v>30</v>
      </c>
      <c r="CK25" s="278"/>
      <c r="CL25" s="979"/>
      <c r="CM25" s="347" t="s">
        <v>260</v>
      </c>
      <c r="CN25" s="281" t="s">
        <v>30</v>
      </c>
      <c r="CO25" s="307"/>
      <c r="CP25" s="283" t="s">
        <v>30</v>
      </c>
      <c r="CQ25" s="284" t="s">
        <v>30</v>
      </c>
      <c r="CR25" s="284" t="s">
        <v>30</v>
      </c>
      <c r="CS25" s="278"/>
      <c r="CT25" s="281" t="s">
        <v>30</v>
      </c>
      <c r="CU25" s="307"/>
      <c r="CV25" s="283" t="s">
        <v>30</v>
      </c>
      <c r="CW25" s="284" t="s">
        <v>30</v>
      </c>
      <c r="CX25" s="284" t="s">
        <v>30</v>
      </c>
      <c r="CY25" s="283" t="s">
        <v>30</v>
      </c>
      <c r="CZ25" s="278"/>
      <c r="DA25" s="979"/>
      <c r="DB25" s="347" t="s">
        <v>260</v>
      </c>
      <c r="DC25" s="281" t="s">
        <v>30</v>
      </c>
      <c r="DD25" s="307"/>
      <c r="DE25" s="283" t="s">
        <v>30</v>
      </c>
      <c r="DF25" s="284" t="s">
        <v>30</v>
      </c>
      <c r="DG25" s="284" t="s">
        <v>30</v>
      </c>
      <c r="DH25" s="278"/>
      <c r="DI25" s="281">
        <v>4.43</v>
      </c>
      <c r="DJ25" s="307">
        <f t="shared" si="17"/>
        <v>34</v>
      </c>
      <c r="DK25" s="283">
        <v>296.33</v>
      </c>
      <c r="DL25" s="284">
        <v>4.8</v>
      </c>
      <c r="DM25" s="284">
        <v>21.17</v>
      </c>
      <c r="DN25" s="283">
        <v>90.33</v>
      </c>
      <c r="DO25" s="278"/>
      <c r="DP25" s="979"/>
      <c r="DQ25" s="347" t="s">
        <v>260</v>
      </c>
      <c r="DR25" s="281" t="s">
        <v>30</v>
      </c>
      <c r="DS25" s="307"/>
      <c r="DT25" s="283" t="s">
        <v>30</v>
      </c>
      <c r="DU25" s="284" t="s">
        <v>30</v>
      </c>
      <c r="DV25" s="284" t="s">
        <v>30</v>
      </c>
      <c r="DW25" s="283" t="s">
        <v>30</v>
      </c>
      <c r="DX25" s="252"/>
      <c r="DY25" s="281" t="s">
        <v>30</v>
      </c>
      <c r="DZ25" s="307"/>
      <c r="EA25" s="283" t="s">
        <v>30</v>
      </c>
      <c r="EB25" s="284" t="s">
        <v>30</v>
      </c>
      <c r="EC25" s="284" t="s">
        <v>30</v>
      </c>
      <c r="ED25" s="283" t="s">
        <v>30</v>
      </c>
      <c r="EE25" s="278"/>
      <c r="EF25" s="278">
        <f t="shared" si="1"/>
        <v>3.6074999999999999</v>
      </c>
      <c r="EG25" s="279">
        <f t="shared" si="2"/>
        <v>38</v>
      </c>
    </row>
    <row r="26" spans="1:137" s="280" customFormat="1" ht="15.75" customHeight="1" x14ac:dyDescent="0.25">
      <c r="A26" s="979"/>
      <c r="B26" s="347" t="s">
        <v>261</v>
      </c>
      <c r="C26" s="281" t="s">
        <v>30</v>
      </c>
      <c r="D26" s="307"/>
      <c r="E26" s="283" t="s">
        <v>30</v>
      </c>
      <c r="F26" s="284" t="s">
        <v>30</v>
      </c>
      <c r="G26" s="278"/>
      <c r="H26" s="281">
        <v>4.8499999999999996</v>
      </c>
      <c r="I26" s="307">
        <f t="shared" ref="I26:I39" si="20">RANK(H26,H$5:H$48)</f>
        <v>18</v>
      </c>
      <c r="J26" s="283">
        <v>291.33</v>
      </c>
      <c r="K26" s="284">
        <v>2.96</v>
      </c>
      <c r="L26" s="278"/>
      <c r="M26" s="979"/>
      <c r="N26" s="347" t="s">
        <v>261</v>
      </c>
      <c r="O26" s="281">
        <v>2.58</v>
      </c>
      <c r="P26" s="307">
        <f t="shared" si="4"/>
        <v>34</v>
      </c>
      <c r="Q26" s="283">
        <v>244.33</v>
      </c>
      <c r="R26" s="284">
        <v>3.87</v>
      </c>
      <c r="S26" s="284">
        <v>14</v>
      </c>
      <c r="T26" s="283">
        <v>107.67</v>
      </c>
      <c r="U26" s="278"/>
      <c r="V26" s="281">
        <v>4.5</v>
      </c>
      <c r="W26" s="307">
        <f t="shared" si="5"/>
        <v>13</v>
      </c>
      <c r="X26" s="283">
        <v>210.67</v>
      </c>
      <c r="Y26" s="284">
        <v>3.15</v>
      </c>
      <c r="Z26" s="284">
        <v>22.83</v>
      </c>
      <c r="AA26" s="283">
        <v>104</v>
      </c>
      <c r="AB26" s="278"/>
      <c r="AC26" s="979"/>
      <c r="AD26" s="347" t="s">
        <v>261</v>
      </c>
      <c r="AE26" s="294">
        <v>4.68</v>
      </c>
      <c r="AF26" s="307">
        <f t="shared" si="6"/>
        <v>10</v>
      </c>
      <c r="AG26" s="291">
        <v>20.7</v>
      </c>
      <c r="AH26" s="283">
        <v>92.33</v>
      </c>
      <c r="AI26" s="278"/>
      <c r="AJ26" s="281">
        <v>3.13</v>
      </c>
      <c r="AK26" s="307">
        <f t="shared" si="7"/>
        <v>26</v>
      </c>
      <c r="AL26" s="283">
        <v>211.27</v>
      </c>
      <c r="AM26" s="284">
        <v>3.67</v>
      </c>
      <c r="AN26" s="284">
        <v>22.35</v>
      </c>
      <c r="AO26" s="283">
        <v>90.67</v>
      </c>
      <c r="AP26" s="278"/>
      <c r="AQ26" s="979"/>
      <c r="AR26" s="345" t="s">
        <v>261</v>
      </c>
      <c r="AS26" s="281">
        <v>4.75</v>
      </c>
      <c r="AT26" s="307">
        <f t="shared" si="8"/>
        <v>20</v>
      </c>
      <c r="AU26" s="283">
        <v>245.67</v>
      </c>
      <c r="AV26" s="284">
        <v>2.6</v>
      </c>
      <c r="AW26" s="284">
        <v>26.1</v>
      </c>
      <c r="AX26" s="278"/>
      <c r="AY26" s="289" t="s">
        <v>30</v>
      </c>
      <c r="AZ26" s="257"/>
      <c r="BA26" s="257" t="s">
        <v>30</v>
      </c>
      <c r="BB26" s="250" t="s">
        <v>30</v>
      </c>
      <c r="BC26" s="250" t="s">
        <v>30</v>
      </c>
      <c r="BD26" s="257" t="s">
        <v>30</v>
      </c>
      <c r="BE26" s="252"/>
      <c r="BF26" s="979"/>
      <c r="BG26" s="345" t="s">
        <v>261</v>
      </c>
      <c r="BH26" s="281" t="s">
        <v>30</v>
      </c>
      <c r="BI26" s="307"/>
      <c r="BJ26" s="283" t="s">
        <v>30</v>
      </c>
      <c r="BK26" s="284" t="s">
        <v>30</v>
      </c>
      <c r="BL26" s="284" t="s">
        <v>30</v>
      </c>
      <c r="BM26" s="283" t="s">
        <v>30</v>
      </c>
      <c r="BN26" s="278"/>
      <c r="BO26" s="281">
        <v>3.79</v>
      </c>
      <c r="BP26" s="307">
        <f t="shared" si="11"/>
        <v>25</v>
      </c>
      <c r="BQ26" s="283">
        <v>337.67</v>
      </c>
      <c r="BR26" s="284">
        <v>4.91</v>
      </c>
      <c r="BS26" s="284">
        <v>32.659999999999997</v>
      </c>
      <c r="BT26" s="283">
        <v>83.33</v>
      </c>
      <c r="BU26" s="278"/>
      <c r="BV26" s="980"/>
      <c r="BW26" s="347" t="s">
        <v>261</v>
      </c>
      <c r="BX26" s="281">
        <v>5.82</v>
      </c>
      <c r="BY26" s="307">
        <f t="shared" si="12"/>
        <v>16</v>
      </c>
      <c r="BZ26" s="283">
        <v>235.2</v>
      </c>
      <c r="CA26" s="284">
        <v>3.35</v>
      </c>
      <c r="CB26" s="284">
        <v>16.670000000000002</v>
      </c>
      <c r="CC26" s="283">
        <v>93.67</v>
      </c>
      <c r="CD26" s="278"/>
      <c r="CE26" s="281" t="s">
        <v>30</v>
      </c>
      <c r="CF26" s="307"/>
      <c r="CG26" s="283" t="s">
        <v>30</v>
      </c>
      <c r="CH26" s="284" t="s">
        <v>30</v>
      </c>
      <c r="CI26" s="284" t="s">
        <v>30</v>
      </c>
      <c r="CJ26" s="283" t="s">
        <v>30</v>
      </c>
      <c r="CK26" s="278"/>
      <c r="CL26" s="979"/>
      <c r="CM26" s="347" t="s">
        <v>261</v>
      </c>
      <c r="CN26" s="281">
        <v>3.94</v>
      </c>
      <c r="CO26" s="307">
        <f t="shared" si="14"/>
        <v>32</v>
      </c>
      <c r="CP26" s="283">
        <v>159</v>
      </c>
      <c r="CQ26" s="284">
        <v>3.93</v>
      </c>
      <c r="CR26" s="284">
        <v>17.03</v>
      </c>
      <c r="CS26" s="278"/>
      <c r="CT26" s="281">
        <v>3.95</v>
      </c>
      <c r="CU26" s="307">
        <f t="shared" si="15"/>
        <v>17</v>
      </c>
      <c r="CV26" s="283">
        <v>207.67</v>
      </c>
      <c r="CW26" s="284">
        <v>2.13</v>
      </c>
      <c r="CX26" s="284">
        <v>21.07</v>
      </c>
      <c r="CY26" s="283">
        <v>92.33</v>
      </c>
      <c r="CZ26" s="278"/>
      <c r="DA26" s="979"/>
      <c r="DB26" s="347" t="s">
        <v>261</v>
      </c>
      <c r="DC26" s="281">
        <v>3.49</v>
      </c>
      <c r="DD26" s="307">
        <f t="shared" si="16"/>
        <v>22</v>
      </c>
      <c r="DE26" s="283">
        <v>255.67</v>
      </c>
      <c r="DF26" s="284">
        <v>3.14</v>
      </c>
      <c r="DG26" s="284">
        <v>11</v>
      </c>
      <c r="DH26" s="278"/>
      <c r="DI26" s="281">
        <v>3.68</v>
      </c>
      <c r="DJ26" s="307">
        <f t="shared" si="17"/>
        <v>39</v>
      </c>
      <c r="DK26" s="283">
        <v>229</v>
      </c>
      <c r="DL26" s="284">
        <v>4.2300000000000004</v>
      </c>
      <c r="DM26" s="284">
        <v>23.53</v>
      </c>
      <c r="DN26" s="283">
        <v>103</v>
      </c>
      <c r="DO26" s="278"/>
      <c r="DP26" s="979"/>
      <c r="DQ26" s="347" t="s">
        <v>261</v>
      </c>
      <c r="DR26" s="281">
        <v>1.39</v>
      </c>
      <c r="DS26" s="307">
        <f t="shared" si="18"/>
        <v>30</v>
      </c>
      <c r="DT26" s="283">
        <v>64.67</v>
      </c>
      <c r="DU26" s="284">
        <v>10.7</v>
      </c>
      <c r="DV26" s="284">
        <v>7.94</v>
      </c>
      <c r="DW26" s="283">
        <v>31.67</v>
      </c>
      <c r="DX26" s="252"/>
      <c r="DY26" s="281" t="s">
        <v>30</v>
      </c>
      <c r="DZ26" s="307"/>
      <c r="EA26" s="283" t="s">
        <v>30</v>
      </c>
      <c r="EB26" s="284" t="s">
        <v>30</v>
      </c>
      <c r="EC26" s="284" t="s">
        <v>30</v>
      </c>
      <c r="ED26" s="283" t="s">
        <v>30</v>
      </c>
      <c r="EE26" s="278"/>
      <c r="EF26" s="278">
        <f t="shared" si="1"/>
        <v>3.8884615384615384</v>
      </c>
      <c r="EG26" s="279">
        <f t="shared" si="2"/>
        <v>31</v>
      </c>
    </row>
    <row r="27" spans="1:137" s="286" customFormat="1" ht="15.75" customHeight="1" x14ac:dyDescent="0.25">
      <c r="A27" s="867" t="s">
        <v>526</v>
      </c>
      <c r="B27" s="792" t="s">
        <v>13</v>
      </c>
      <c r="C27" s="281">
        <v>6.12</v>
      </c>
      <c r="D27" s="307">
        <f t="shared" si="3"/>
        <v>7</v>
      </c>
      <c r="E27" s="283">
        <v>353.33</v>
      </c>
      <c r="F27" s="284">
        <v>3.56</v>
      </c>
      <c r="G27" s="285">
        <f>(C27-C5)/80*1000</f>
        <v>22</v>
      </c>
      <c r="H27" s="281">
        <v>6.49</v>
      </c>
      <c r="I27" s="307">
        <f t="shared" si="20"/>
        <v>6</v>
      </c>
      <c r="J27" s="283">
        <v>380.33</v>
      </c>
      <c r="K27" s="284">
        <v>3.16</v>
      </c>
      <c r="L27" s="285">
        <f>(H27-H5)/125*1000</f>
        <v>15.600000000000001</v>
      </c>
      <c r="M27" s="867" t="s">
        <v>526</v>
      </c>
      <c r="N27" s="792" t="s">
        <v>13</v>
      </c>
      <c r="O27" s="281">
        <v>4.2699999999999996</v>
      </c>
      <c r="P27" s="307">
        <f t="shared" si="4"/>
        <v>1</v>
      </c>
      <c r="Q27" s="283">
        <v>300.67</v>
      </c>
      <c r="R27" s="284">
        <v>6.25</v>
      </c>
      <c r="S27" s="284">
        <v>26.93</v>
      </c>
      <c r="T27" s="283">
        <v>89.67</v>
      </c>
      <c r="U27" s="285">
        <f>(O27-O5)/110*1000</f>
        <v>7.6363636363636314</v>
      </c>
      <c r="V27" s="281">
        <v>4.55</v>
      </c>
      <c r="W27" s="307">
        <f t="shared" si="5"/>
        <v>12</v>
      </c>
      <c r="X27" s="283">
        <v>263.33</v>
      </c>
      <c r="Y27" s="284">
        <v>3.2</v>
      </c>
      <c r="Z27" s="284">
        <v>29.53</v>
      </c>
      <c r="AA27" s="283">
        <v>105</v>
      </c>
      <c r="AB27" s="285">
        <f>(V27-V5)/120*1000</f>
        <v>10.333333333333332</v>
      </c>
      <c r="AC27" s="867" t="s">
        <v>526</v>
      </c>
      <c r="AD27" s="792" t="s">
        <v>13</v>
      </c>
      <c r="AE27" s="294">
        <v>5.5</v>
      </c>
      <c r="AF27" s="307">
        <f t="shared" si="6"/>
        <v>2</v>
      </c>
      <c r="AG27" s="291">
        <v>24.36</v>
      </c>
      <c r="AH27" s="283">
        <v>95.33</v>
      </c>
      <c r="AI27" s="285">
        <f>(AE27-AE5)/105*1000</f>
        <v>4.952380952380949</v>
      </c>
      <c r="AJ27" s="281">
        <v>4.5199999999999996</v>
      </c>
      <c r="AK27" s="307">
        <f t="shared" si="7"/>
        <v>6</v>
      </c>
      <c r="AL27" s="283">
        <v>259.73</v>
      </c>
      <c r="AM27" s="284">
        <v>4.49</v>
      </c>
      <c r="AN27" s="284">
        <v>26.76</v>
      </c>
      <c r="AO27" s="283">
        <v>96</v>
      </c>
      <c r="AP27" s="285">
        <f>(AJ27-AJ5)/100*1000</f>
        <v>9.5999999999999961</v>
      </c>
      <c r="AQ27" s="867" t="s">
        <v>526</v>
      </c>
      <c r="AR27" s="793" t="s">
        <v>13</v>
      </c>
      <c r="AS27" s="281">
        <v>6.55</v>
      </c>
      <c r="AT27" s="307">
        <f t="shared" si="8"/>
        <v>3</v>
      </c>
      <c r="AU27" s="283">
        <v>295.33</v>
      </c>
      <c r="AV27" s="284">
        <v>2.98</v>
      </c>
      <c r="AW27" s="284">
        <v>26.53</v>
      </c>
      <c r="AX27" s="285">
        <f>(AS27-AS5)/135*1000</f>
        <v>10.666666666666663</v>
      </c>
      <c r="AY27" s="281">
        <v>6.56</v>
      </c>
      <c r="AZ27" s="307">
        <f t="shared" si="9"/>
        <v>2</v>
      </c>
      <c r="BA27" s="283">
        <v>263.33</v>
      </c>
      <c r="BB27" s="284">
        <v>5.35</v>
      </c>
      <c r="BC27" s="284">
        <v>25.24</v>
      </c>
      <c r="BD27" s="283">
        <v>98</v>
      </c>
      <c r="BE27" s="250">
        <f>(AY27-AY5)/105*1000</f>
        <v>-2.5714285714285756</v>
      </c>
      <c r="BF27" s="867" t="s">
        <v>526</v>
      </c>
      <c r="BG27" s="793" t="s">
        <v>13</v>
      </c>
      <c r="BH27" s="281">
        <v>4.79</v>
      </c>
      <c r="BI27" s="307">
        <f t="shared" si="10"/>
        <v>8</v>
      </c>
      <c r="BJ27" s="283">
        <v>362.67</v>
      </c>
      <c r="BK27" s="284">
        <v>2.74</v>
      </c>
      <c r="BL27" s="284">
        <v>23.8</v>
      </c>
      <c r="BM27" s="283">
        <v>95.67</v>
      </c>
      <c r="BN27" s="285">
        <f>(BH27-BH5)/110*1000</f>
        <v>21.272727272727273</v>
      </c>
      <c r="BO27" s="281">
        <v>3.57</v>
      </c>
      <c r="BP27" s="307">
        <f t="shared" si="11"/>
        <v>30</v>
      </c>
      <c r="BQ27" s="283">
        <v>330</v>
      </c>
      <c r="BR27" s="284">
        <v>4.93</v>
      </c>
      <c r="BS27" s="284">
        <v>23.92</v>
      </c>
      <c r="BT27" s="283">
        <v>91.33</v>
      </c>
      <c r="BU27" s="285">
        <f>(BO27-BO5)/65*1000</f>
        <v>4.9230769230769207</v>
      </c>
      <c r="BV27" s="897" t="s">
        <v>526</v>
      </c>
      <c r="BW27" s="792" t="s">
        <v>13</v>
      </c>
      <c r="BX27" s="281">
        <v>6.99</v>
      </c>
      <c r="BY27" s="307">
        <f t="shared" si="12"/>
        <v>3</v>
      </c>
      <c r="BZ27" s="283">
        <v>296.8</v>
      </c>
      <c r="CA27" s="284">
        <v>4.75</v>
      </c>
      <c r="CB27" s="284">
        <v>23.17</v>
      </c>
      <c r="CC27" s="283">
        <v>109.33</v>
      </c>
      <c r="CD27" s="285">
        <f>(BX27-BX5)/62.5*1000</f>
        <v>5.2800000000000011</v>
      </c>
      <c r="CE27" s="281">
        <v>4.6399999999999997</v>
      </c>
      <c r="CF27" s="307">
        <f t="shared" si="13"/>
        <v>8</v>
      </c>
      <c r="CG27" s="283">
        <v>241.67</v>
      </c>
      <c r="CH27" s="284">
        <v>2.15</v>
      </c>
      <c r="CI27" s="284">
        <v>31.67</v>
      </c>
      <c r="CJ27" s="283">
        <v>95</v>
      </c>
      <c r="CK27" s="285">
        <f>(CE27-CE5)/110*1000</f>
        <v>17.818181818181813</v>
      </c>
      <c r="CL27" s="867" t="s">
        <v>526</v>
      </c>
      <c r="CM27" s="792" t="s">
        <v>13</v>
      </c>
      <c r="CN27" s="281">
        <v>6.63</v>
      </c>
      <c r="CO27" s="307">
        <f t="shared" si="14"/>
        <v>1</v>
      </c>
      <c r="CP27" s="283">
        <v>334</v>
      </c>
      <c r="CQ27" s="284">
        <v>5.53</v>
      </c>
      <c r="CR27" s="284">
        <v>23.66</v>
      </c>
      <c r="CS27" s="285">
        <f>(CN27-CN5)/100*1000</f>
        <v>17.5</v>
      </c>
      <c r="CT27" s="281">
        <v>4.79</v>
      </c>
      <c r="CU27" s="307">
        <f t="shared" si="15"/>
        <v>3</v>
      </c>
      <c r="CV27" s="283">
        <v>239.33</v>
      </c>
      <c r="CW27" s="284">
        <v>2.93</v>
      </c>
      <c r="CX27" s="284">
        <v>22.17</v>
      </c>
      <c r="CY27" s="283">
        <v>104.67</v>
      </c>
      <c r="CZ27" s="285">
        <f>(CT27-CT5)/110*1000</f>
        <v>6.8181818181818175</v>
      </c>
      <c r="DA27" s="867" t="s">
        <v>526</v>
      </c>
      <c r="DB27" s="792" t="s">
        <v>13</v>
      </c>
      <c r="DC27" s="281">
        <v>5.07</v>
      </c>
      <c r="DD27" s="307">
        <f t="shared" si="16"/>
        <v>14</v>
      </c>
      <c r="DE27" s="283">
        <v>305.67</v>
      </c>
      <c r="DF27" s="284">
        <v>3.52</v>
      </c>
      <c r="DG27" s="284">
        <v>22.57</v>
      </c>
      <c r="DH27" s="285">
        <f>(DC27-DC5)/110*1000</f>
        <v>20.72727272727273</v>
      </c>
      <c r="DI27" s="281">
        <v>6.1</v>
      </c>
      <c r="DJ27" s="307">
        <f t="shared" si="17"/>
        <v>17</v>
      </c>
      <c r="DK27" s="283">
        <v>270.33</v>
      </c>
      <c r="DL27" s="284">
        <v>4.47</v>
      </c>
      <c r="DM27" s="284">
        <v>23.67</v>
      </c>
      <c r="DN27" s="283">
        <v>101</v>
      </c>
      <c r="DO27" s="285">
        <f>(DI27-DI5)/60*1000</f>
        <v>21.666666666666664</v>
      </c>
      <c r="DP27" s="867" t="s">
        <v>526</v>
      </c>
      <c r="DQ27" s="792" t="s">
        <v>13</v>
      </c>
      <c r="DR27" s="281">
        <v>4.68</v>
      </c>
      <c r="DS27" s="307">
        <f t="shared" si="18"/>
        <v>7</v>
      </c>
      <c r="DT27" s="283">
        <v>168.67</v>
      </c>
      <c r="DU27" s="284">
        <v>40.229999999999997</v>
      </c>
      <c r="DV27" s="284">
        <v>22.79</v>
      </c>
      <c r="DW27" s="283">
        <v>98.33</v>
      </c>
      <c r="DX27" s="250">
        <f>(DR27-DR5)/110*1000</f>
        <v>-1.3636363636363669</v>
      </c>
      <c r="DY27" s="281">
        <v>7.34</v>
      </c>
      <c r="DZ27" s="307">
        <f t="shared" si="19"/>
        <v>2</v>
      </c>
      <c r="EA27" s="283">
        <v>360</v>
      </c>
      <c r="EB27" s="284">
        <v>3.43</v>
      </c>
      <c r="EC27" s="284">
        <v>24.93</v>
      </c>
      <c r="ED27" s="283">
        <v>93.33</v>
      </c>
      <c r="EE27" s="285">
        <f>(DY27-DY5)/110*1000</f>
        <v>8.9090909090909047</v>
      </c>
      <c r="EF27" s="278">
        <f t="shared" si="1"/>
        <v>5.5088888888888876</v>
      </c>
      <c r="EG27" s="279">
        <f t="shared" si="2"/>
        <v>2</v>
      </c>
    </row>
    <row r="28" spans="1:137" s="286" customFormat="1" ht="15.75" customHeight="1" x14ac:dyDescent="0.25">
      <c r="A28" s="979"/>
      <c r="B28" s="792" t="s">
        <v>14</v>
      </c>
      <c r="C28" s="281">
        <v>7.5</v>
      </c>
      <c r="D28" s="307">
        <f t="shared" si="3"/>
        <v>3</v>
      </c>
      <c r="E28" s="283">
        <v>382</v>
      </c>
      <c r="F28" s="284">
        <v>5.22</v>
      </c>
      <c r="G28" s="285">
        <f t="shared" ref="G28:G47" si="21">(C28-C6)/80*1000</f>
        <v>32.999999999999993</v>
      </c>
      <c r="H28" s="281">
        <v>7.69</v>
      </c>
      <c r="I28" s="307">
        <f t="shared" si="20"/>
        <v>1</v>
      </c>
      <c r="J28" s="283">
        <v>417.33</v>
      </c>
      <c r="K28" s="284">
        <v>4.33</v>
      </c>
      <c r="L28" s="285">
        <f t="shared" ref="L28:L48" si="22">(H28-H6)/125*1000</f>
        <v>21.840000000000003</v>
      </c>
      <c r="M28" s="979"/>
      <c r="N28" s="792" t="s">
        <v>14</v>
      </c>
      <c r="O28" s="281">
        <v>3.98</v>
      </c>
      <c r="P28" s="307">
        <f t="shared" si="4"/>
        <v>3</v>
      </c>
      <c r="Q28" s="283">
        <v>290.33</v>
      </c>
      <c r="R28" s="284">
        <v>6.05</v>
      </c>
      <c r="S28" s="284">
        <v>23.73</v>
      </c>
      <c r="T28" s="283">
        <v>88.67</v>
      </c>
      <c r="U28" s="285">
        <f t="shared" ref="U28:U48" si="23">(O28-O6)/110*1000</f>
        <v>6.9090909090909074</v>
      </c>
      <c r="V28" s="281">
        <v>5.08</v>
      </c>
      <c r="W28" s="307">
        <f t="shared" si="5"/>
        <v>6</v>
      </c>
      <c r="X28" s="283">
        <v>247.33</v>
      </c>
      <c r="Y28" s="284">
        <v>3.6</v>
      </c>
      <c r="Z28" s="284">
        <v>22.3</v>
      </c>
      <c r="AA28" s="283">
        <v>108</v>
      </c>
      <c r="AB28" s="285">
        <f t="shared" ref="AB28:AB48" si="24">(V28-V6)/120*1000</f>
        <v>14.750000000000002</v>
      </c>
      <c r="AC28" s="979"/>
      <c r="AD28" s="792" t="s">
        <v>14</v>
      </c>
      <c r="AE28" s="294">
        <v>5.32</v>
      </c>
      <c r="AF28" s="307">
        <f t="shared" si="6"/>
        <v>3</v>
      </c>
      <c r="AG28" s="291">
        <v>23.67</v>
      </c>
      <c r="AH28" s="283">
        <v>90.67</v>
      </c>
      <c r="AI28" s="285">
        <f t="shared" ref="AI28:AI48" si="25">(AE28-AE6)/105*1000</f>
        <v>10.000000000000007</v>
      </c>
      <c r="AJ28" s="281">
        <v>5.58</v>
      </c>
      <c r="AK28" s="307">
        <f t="shared" si="7"/>
        <v>1</v>
      </c>
      <c r="AL28" s="283">
        <v>243.1</v>
      </c>
      <c r="AM28" s="284">
        <v>7.68</v>
      </c>
      <c r="AN28" s="284">
        <v>30.81</v>
      </c>
      <c r="AO28" s="283">
        <v>92.33</v>
      </c>
      <c r="AP28" s="285">
        <f t="shared" ref="AP28:AP48" si="26">(AJ28-AJ6)/100*1000</f>
        <v>11.399999999999997</v>
      </c>
      <c r="AQ28" s="979"/>
      <c r="AR28" s="793" t="s">
        <v>14</v>
      </c>
      <c r="AS28" s="281">
        <v>5.84</v>
      </c>
      <c r="AT28" s="307">
        <f t="shared" si="8"/>
        <v>12</v>
      </c>
      <c r="AU28" s="283">
        <v>245.67</v>
      </c>
      <c r="AV28" s="284">
        <v>2.66</v>
      </c>
      <c r="AW28" s="284">
        <v>26.1</v>
      </c>
      <c r="AX28" s="285">
        <f t="shared" ref="AX28:AX48" si="27">(AS28-AS6)/135*1000</f>
        <v>9.7037037037037006</v>
      </c>
      <c r="AY28" s="281">
        <v>5.86</v>
      </c>
      <c r="AZ28" s="307">
        <f t="shared" si="9"/>
        <v>7</v>
      </c>
      <c r="BA28" s="283">
        <v>313</v>
      </c>
      <c r="BB28" s="284">
        <v>4.3899999999999997</v>
      </c>
      <c r="BC28" s="284">
        <v>23.71</v>
      </c>
      <c r="BD28" s="283">
        <v>97.33</v>
      </c>
      <c r="BE28" s="250">
        <f t="shared" ref="BE28:BE43" si="28">(AY28-AY6)/105*1000</f>
        <v>-6.1904761904761854</v>
      </c>
      <c r="BF28" s="979"/>
      <c r="BG28" s="793" t="s">
        <v>14</v>
      </c>
      <c r="BH28" s="281">
        <v>4.82</v>
      </c>
      <c r="BI28" s="307">
        <f t="shared" si="10"/>
        <v>7</v>
      </c>
      <c r="BJ28" s="283">
        <v>339</v>
      </c>
      <c r="BK28" s="284">
        <v>2.65</v>
      </c>
      <c r="BL28" s="284">
        <v>23.91</v>
      </c>
      <c r="BM28" s="283">
        <v>103.67</v>
      </c>
      <c r="BN28" s="285">
        <f t="shared" ref="BN28:BN43" si="29">(BH28-BH6)/110*1000</f>
        <v>22.363636363636367</v>
      </c>
      <c r="BO28" s="281">
        <v>4.32</v>
      </c>
      <c r="BP28" s="307">
        <f t="shared" si="11"/>
        <v>11</v>
      </c>
      <c r="BQ28" s="283">
        <v>338.67</v>
      </c>
      <c r="BR28" s="284">
        <v>4.5599999999999996</v>
      </c>
      <c r="BS28" s="284">
        <v>23</v>
      </c>
      <c r="BT28" s="283">
        <v>89.33</v>
      </c>
      <c r="BU28" s="285">
        <f t="shared" ref="BU28:BU48" si="30">(BO28-BO6)/65*1000</f>
        <v>11.384615384615387</v>
      </c>
      <c r="BV28" s="980"/>
      <c r="BW28" s="792" t="s">
        <v>14</v>
      </c>
      <c r="BX28" s="281">
        <v>7.64</v>
      </c>
      <c r="BY28" s="307">
        <f t="shared" si="12"/>
        <v>1</v>
      </c>
      <c r="BZ28" s="283">
        <v>315.47000000000003</v>
      </c>
      <c r="CA28" s="284">
        <v>5.47</v>
      </c>
      <c r="CB28" s="284">
        <v>22.2</v>
      </c>
      <c r="CC28" s="283">
        <v>104.33</v>
      </c>
      <c r="CD28" s="285">
        <f t="shared" ref="CD28:CD48" si="31">(BX28-BX6)/62.5*1000</f>
        <v>13.759999999999991</v>
      </c>
      <c r="CE28" s="281">
        <v>4.54</v>
      </c>
      <c r="CF28" s="307">
        <f t="shared" si="13"/>
        <v>10</v>
      </c>
      <c r="CG28" s="283">
        <v>217</v>
      </c>
      <c r="CH28" s="284">
        <v>2.31</v>
      </c>
      <c r="CI28" s="284">
        <v>22.4</v>
      </c>
      <c r="CJ28" s="283">
        <v>94.67</v>
      </c>
      <c r="CK28" s="285">
        <f t="shared" ref="CK28:CK43" si="32">(CE28-CE6)/110*1000</f>
        <v>17.454545454545457</v>
      </c>
      <c r="CL28" s="979"/>
      <c r="CM28" s="792" t="s">
        <v>14</v>
      </c>
      <c r="CN28" s="281">
        <v>6.12</v>
      </c>
      <c r="CO28" s="307">
        <f t="shared" si="14"/>
        <v>14</v>
      </c>
      <c r="CP28" s="283">
        <v>217.33</v>
      </c>
      <c r="CQ28" s="284">
        <v>5.19</v>
      </c>
      <c r="CR28" s="284">
        <v>20.23</v>
      </c>
      <c r="CS28" s="285">
        <f t="shared" ref="CS28:CS48" si="33">(CN28-CN6)/100*1000</f>
        <v>17.599999999999998</v>
      </c>
      <c r="CT28" s="281">
        <v>4.0599999999999996</v>
      </c>
      <c r="CU28" s="307">
        <f t="shared" si="15"/>
        <v>13</v>
      </c>
      <c r="CV28" s="283">
        <v>202</v>
      </c>
      <c r="CW28" s="284">
        <v>2.67</v>
      </c>
      <c r="CX28" s="284">
        <v>22.3</v>
      </c>
      <c r="CY28" s="283">
        <v>102.67</v>
      </c>
      <c r="CZ28" s="285">
        <f t="shared" ref="CZ28:CZ48" si="34">(CT28-CT6)/110*1000</f>
        <v>4.7272727272727231</v>
      </c>
      <c r="DA28" s="979"/>
      <c r="DB28" s="792" t="s">
        <v>14</v>
      </c>
      <c r="DC28" s="281">
        <v>5.95</v>
      </c>
      <c r="DD28" s="307">
        <f t="shared" si="16"/>
        <v>4</v>
      </c>
      <c r="DE28" s="283">
        <v>357</v>
      </c>
      <c r="DF28" s="284">
        <v>4.6399999999999997</v>
      </c>
      <c r="DG28" s="284">
        <v>25.03</v>
      </c>
      <c r="DH28" s="285">
        <f t="shared" ref="DH28:DH48" si="35">(DC28-DC6)/110*1000</f>
        <v>20.909090909090914</v>
      </c>
      <c r="DI28" s="281">
        <v>7.4</v>
      </c>
      <c r="DJ28" s="307">
        <f t="shared" si="17"/>
        <v>4</v>
      </c>
      <c r="DK28" s="283">
        <v>243.33</v>
      </c>
      <c r="DL28" s="284">
        <v>6.07</v>
      </c>
      <c r="DM28" s="284">
        <v>26.4</v>
      </c>
      <c r="DN28" s="283">
        <v>96</v>
      </c>
      <c r="DO28" s="285">
        <f t="shared" ref="DO28:DO48" si="36">(DI28-DI6)/60*1000</f>
        <v>14.333333333333339</v>
      </c>
      <c r="DP28" s="979"/>
      <c r="DQ28" s="792" t="s">
        <v>14</v>
      </c>
      <c r="DR28" s="281">
        <v>4.49</v>
      </c>
      <c r="DS28" s="307">
        <f t="shared" si="18"/>
        <v>12</v>
      </c>
      <c r="DT28" s="283">
        <v>191.33</v>
      </c>
      <c r="DU28" s="284">
        <v>46.32</v>
      </c>
      <c r="DV28" s="284">
        <v>24.34</v>
      </c>
      <c r="DW28" s="283">
        <v>95</v>
      </c>
      <c r="DX28" s="250">
        <f t="shared" ref="DX28:DX48" si="37">(DR28-DR6)/110*1000</f>
        <v>-4.3636363636363598</v>
      </c>
      <c r="DY28" s="281" t="s">
        <v>30</v>
      </c>
      <c r="DZ28" s="307"/>
      <c r="EA28" s="283" t="s">
        <v>30</v>
      </c>
      <c r="EB28" s="284" t="s">
        <v>30</v>
      </c>
      <c r="EC28" s="284" t="s">
        <v>30</v>
      </c>
      <c r="ED28" s="283" t="s">
        <v>30</v>
      </c>
      <c r="EE28" s="285"/>
      <c r="EF28" s="278">
        <f t="shared" si="1"/>
        <v>5.6582352941176479</v>
      </c>
      <c r="EG28" s="279">
        <f t="shared" si="2"/>
        <v>1</v>
      </c>
    </row>
    <row r="29" spans="1:137" s="286" customFormat="1" ht="15.75" customHeight="1" x14ac:dyDescent="0.25">
      <c r="A29" s="979"/>
      <c r="B29" s="792" t="s">
        <v>15</v>
      </c>
      <c r="C29" s="281">
        <v>6.26</v>
      </c>
      <c r="D29" s="307">
        <f t="shared" si="3"/>
        <v>5</v>
      </c>
      <c r="E29" s="283">
        <v>342</v>
      </c>
      <c r="F29" s="284">
        <v>4.25</v>
      </c>
      <c r="G29" s="285">
        <f t="shared" si="21"/>
        <v>33.749999999999993</v>
      </c>
      <c r="H29" s="281">
        <v>7.54</v>
      </c>
      <c r="I29" s="307">
        <f t="shared" si="20"/>
        <v>2</v>
      </c>
      <c r="J29" s="283">
        <v>402.33</v>
      </c>
      <c r="K29" s="284">
        <v>4.17</v>
      </c>
      <c r="L29" s="285">
        <f t="shared" si="22"/>
        <v>21.759999999999998</v>
      </c>
      <c r="M29" s="979"/>
      <c r="N29" s="792" t="s">
        <v>15</v>
      </c>
      <c r="O29" s="281">
        <v>3.52</v>
      </c>
      <c r="P29" s="307">
        <f t="shared" si="4"/>
        <v>9</v>
      </c>
      <c r="Q29" s="283">
        <v>272.33</v>
      </c>
      <c r="R29" s="284">
        <v>4.84</v>
      </c>
      <c r="S29" s="284">
        <v>24.27</v>
      </c>
      <c r="T29" s="283">
        <v>100.67</v>
      </c>
      <c r="U29" s="285">
        <f t="shared" si="23"/>
        <v>5.9090909090909083</v>
      </c>
      <c r="V29" s="281">
        <v>4.93</v>
      </c>
      <c r="W29" s="307">
        <f t="shared" si="5"/>
        <v>9</v>
      </c>
      <c r="X29" s="283">
        <v>251.67</v>
      </c>
      <c r="Y29" s="284">
        <v>3.93</v>
      </c>
      <c r="Z29" s="284">
        <v>25.8</v>
      </c>
      <c r="AA29" s="283">
        <v>108</v>
      </c>
      <c r="AB29" s="285">
        <f t="shared" si="24"/>
        <v>13.083333333333332</v>
      </c>
      <c r="AC29" s="979"/>
      <c r="AD29" s="792" t="s">
        <v>15</v>
      </c>
      <c r="AE29" s="294">
        <v>5.13</v>
      </c>
      <c r="AF29" s="307">
        <f t="shared" si="6"/>
        <v>5</v>
      </c>
      <c r="AG29" s="291">
        <v>19.36</v>
      </c>
      <c r="AH29" s="283">
        <v>99</v>
      </c>
      <c r="AI29" s="285">
        <f t="shared" si="25"/>
        <v>-0.85714285714285576</v>
      </c>
      <c r="AJ29" s="281">
        <v>3.97</v>
      </c>
      <c r="AK29" s="307">
        <f t="shared" si="7"/>
        <v>11</v>
      </c>
      <c r="AL29" s="283">
        <v>235.57</v>
      </c>
      <c r="AM29" s="284">
        <v>4.17</v>
      </c>
      <c r="AN29" s="284">
        <v>24.68</v>
      </c>
      <c r="AO29" s="283">
        <v>95.67</v>
      </c>
      <c r="AP29" s="285">
        <f t="shared" si="26"/>
        <v>5.8000000000000007</v>
      </c>
      <c r="AQ29" s="979"/>
      <c r="AR29" s="793" t="s">
        <v>15</v>
      </c>
      <c r="AS29" s="281">
        <v>5.85</v>
      </c>
      <c r="AT29" s="307">
        <f t="shared" si="8"/>
        <v>11</v>
      </c>
      <c r="AU29" s="283">
        <v>268.33</v>
      </c>
      <c r="AV29" s="284">
        <v>2.68</v>
      </c>
      <c r="AW29" s="284">
        <v>23.73</v>
      </c>
      <c r="AX29" s="285">
        <f t="shared" si="27"/>
        <v>16.592592592592588</v>
      </c>
      <c r="AY29" s="281">
        <v>5.58</v>
      </c>
      <c r="AZ29" s="307">
        <f t="shared" si="9"/>
        <v>12</v>
      </c>
      <c r="BA29" s="283">
        <v>313.33</v>
      </c>
      <c r="BB29" s="284">
        <v>5.38</v>
      </c>
      <c r="BC29" s="284">
        <v>22.56</v>
      </c>
      <c r="BD29" s="283">
        <v>107.67</v>
      </c>
      <c r="BE29" s="250">
        <f t="shared" si="28"/>
        <v>-9.5238095238093207E-2</v>
      </c>
      <c r="BF29" s="979"/>
      <c r="BG29" s="793" t="s">
        <v>15</v>
      </c>
      <c r="BH29" s="281" t="s">
        <v>30</v>
      </c>
      <c r="BI29" s="307"/>
      <c r="BJ29" s="283" t="s">
        <v>30</v>
      </c>
      <c r="BK29" s="284" t="s">
        <v>30</v>
      </c>
      <c r="BL29" s="284" t="s">
        <v>30</v>
      </c>
      <c r="BM29" s="283" t="s">
        <v>30</v>
      </c>
      <c r="BN29" s="285"/>
      <c r="BO29" s="281">
        <v>4.3600000000000003</v>
      </c>
      <c r="BP29" s="307">
        <f t="shared" si="11"/>
        <v>8</v>
      </c>
      <c r="BQ29" s="283">
        <v>346</v>
      </c>
      <c r="BR29" s="284">
        <v>6.05</v>
      </c>
      <c r="BS29" s="284">
        <v>20.329999999999998</v>
      </c>
      <c r="BT29" s="283">
        <v>88</v>
      </c>
      <c r="BU29" s="285">
        <f t="shared" si="30"/>
        <v>5.5384615384615437</v>
      </c>
      <c r="BV29" s="980"/>
      <c r="BW29" s="792" t="s">
        <v>15</v>
      </c>
      <c r="BX29" s="281">
        <v>6.47</v>
      </c>
      <c r="BY29" s="307">
        <f t="shared" si="12"/>
        <v>13</v>
      </c>
      <c r="BZ29" s="283">
        <v>263.2</v>
      </c>
      <c r="CA29" s="284">
        <v>4.8499999999999996</v>
      </c>
      <c r="CB29" s="284">
        <v>20.5</v>
      </c>
      <c r="CC29" s="283">
        <v>109.33</v>
      </c>
      <c r="CD29" s="285">
        <f t="shared" si="31"/>
        <v>17.759999999999991</v>
      </c>
      <c r="CE29" s="281">
        <v>4.37</v>
      </c>
      <c r="CF29" s="307">
        <f t="shared" si="13"/>
        <v>14</v>
      </c>
      <c r="CG29" s="283">
        <v>230</v>
      </c>
      <c r="CH29" s="284">
        <v>2.2000000000000002</v>
      </c>
      <c r="CI29" s="284">
        <v>26.17</v>
      </c>
      <c r="CJ29" s="283">
        <v>115.67</v>
      </c>
      <c r="CK29" s="285">
        <f t="shared" si="32"/>
        <v>13.363636363636365</v>
      </c>
      <c r="CL29" s="979"/>
      <c r="CM29" s="792" t="s">
        <v>15</v>
      </c>
      <c r="CN29" s="281">
        <v>6.2</v>
      </c>
      <c r="CO29" s="307">
        <f t="shared" si="14"/>
        <v>12</v>
      </c>
      <c r="CP29" s="283">
        <v>223.33</v>
      </c>
      <c r="CQ29" s="284">
        <v>5.33</v>
      </c>
      <c r="CR29" s="284">
        <v>23.15</v>
      </c>
      <c r="CS29" s="285">
        <f t="shared" si="33"/>
        <v>18</v>
      </c>
      <c r="CT29" s="281">
        <v>4.1100000000000003</v>
      </c>
      <c r="CU29" s="307">
        <f t="shared" si="15"/>
        <v>10</v>
      </c>
      <c r="CV29" s="283">
        <v>200.67</v>
      </c>
      <c r="CW29" s="284">
        <v>2.8</v>
      </c>
      <c r="CX29" s="284">
        <v>22.73</v>
      </c>
      <c r="CY29" s="283">
        <v>102.67</v>
      </c>
      <c r="CZ29" s="285">
        <f t="shared" si="34"/>
        <v>5.5454545454545485</v>
      </c>
      <c r="DA29" s="979"/>
      <c r="DB29" s="792" t="s">
        <v>15</v>
      </c>
      <c r="DC29" s="281">
        <v>5.84</v>
      </c>
      <c r="DD29" s="307">
        <f t="shared" si="16"/>
        <v>6</v>
      </c>
      <c r="DE29" s="283">
        <v>353</v>
      </c>
      <c r="DF29" s="284">
        <v>4.55</v>
      </c>
      <c r="DG29" s="284">
        <v>20.83</v>
      </c>
      <c r="DH29" s="285">
        <f t="shared" si="35"/>
        <v>21.181818181818183</v>
      </c>
      <c r="DI29" s="281">
        <v>6.87</v>
      </c>
      <c r="DJ29" s="307">
        <f t="shared" si="17"/>
        <v>8</v>
      </c>
      <c r="DK29" s="283">
        <v>257.33</v>
      </c>
      <c r="DL29" s="284">
        <v>5.37</v>
      </c>
      <c r="DM29" s="284">
        <v>25</v>
      </c>
      <c r="DN29" s="283">
        <v>122</v>
      </c>
      <c r="DO29" s="285">
        <f t="shared" si="36"/>
        <v>24.499999999999996</v>
      </c>
      <c r="DP29" s="979"/>
      <c r="DQ29" s="792" t="s">
        <v>15</v>
      </c>
      <c r="DR29" s="281">
        <v>4.7699999999999996</v>
      </c>
      <c r="DS29" s="307">
        <f t="shared" si="18"/>
        <v>4</v>
      </c>
      <c r="DT29" s="283">
        <v>203.33</v>
      </c>
      <c r="DU29" s="284">
        <v>34.840000000000003</v>
      </c>
      <c r="DV29" s="284">
        <v>14.41</v>
      </c>
      <c r="DW29" s="283">
        <v>112.67</v>
      </c>
      <c r="DX29" s="250">
        <f t="shared" si="37"/>
        <v>-10.27272727272728</v>
      </c>
      <c r="DY29" s="281">
        <v>5.28</v>
      </c>
      <c r="DZ29" s="307">
        <f t="shared" si="19"/>
        <v>8</v>
      </c>
      <c r="EA29" s="283">
        <v>352</v>
      </c>
      <c r="EB29" s="284">
        <v>5.83</v>
      </c>
      <c r="EC29" s="284">
        <v>24.67</v>
      </c>
      <c r="ED29" s="283">
        <v>95.67</v>
      </c>
      <c r="EE29" s="285">
        <f t="shared" ref="EE29:EE43" si="38">(DY29-DY7)/110*1000</f>
        <v>0.72727272727272785</v>
      </c>
      <c r="EF29" s="278">
        <f t="shared" si="1"/>
        <v>5.355882352941177</v>
      </c>
      <c r="EG29" s="279">
        <f t="shared" si="2"/>
        <v>4</v>
      </c>
    </row>
    <row r="30" spans="1:137" s="286" customFormat="1" ht="15.75" customHeight="1" x14ac:dyDescent="0.25">
      <c r="A30" s="979"/>
      <c r="B30" s="792" t="s">
        <v>16</v>
      </c>
      <c r="C30" s="281">
        <v>4.55</v>
      </c>
      <c r="D30" s="307">
        <f t="shared" si="3"/>
        <v>13</v>
      </c>
      <c r="E30" s="283">
        <v>277.67</v>
      </c>
      <c r="F30" s="284">
        <v>4.1900000000000004</v>
      </c>
      <c r="G30" s="285">
        <f t="shared" si="21"/>
        <v>13.124999999999998</v>
      </c>
      <c r="H30" s="281">
        <v>6.71</v>
      </c>
      <c r="I30" s="307">
        <f t="shared" si="20"/>
        <v>5</v>
      </c>
      <c r="J30" s="283">
        <v>385.67</v>
      </c>
      <c r="K30" s="284">
        <v>3.55</v>
      </c>
      <c r="L30" s="285">
        <f t="shared" si="22"/>
        <v>16.72</v>
      </c>
      <c r="M30" s="979"/>
      <c r="N30" s="792" t="s">
        <v>16</v>
      </c>
      <c r="O30" s="281">
        <v>3.58</v>
      </c>
      <c r="P30" s="307">
        <f t="shared" si="4"/>
        <v>8</v>
      </c>
      <c r="Q30" s="283">
        <v>273.33</v>
      </c>
      <c r="R30" s="284">
        <v>5</v>
      </c>
      <c r="S30" s="284">
        <v>22.8</v>
      </c>
      <c r="T30" s="283">
        <v>92</v>
      </c>
      <c r="U30" s="285">
        <f t="shared" si="23"/>
        <v>5.8181818181818192</v>
      </c>
      <c r="V30" s="281">
        <v>5.0999999999999996</v>
      </c>
      <c r="W30" s="307">
        <f t="shared" si="5"/>
        <v>5</v>
      </c>
      <c r="X30" s="283">
        <v>270.33</v>
      </c>
      <c r="Y30" s="284">
        <v>4.17</v>
      </c>
      <c r="Z30" s="284">
        <v>19.07</v>
      </c>
      <c r="AA30" s="283">
        <v>109</v>
      </c>
      <c r="AB30" s="285">
        <f t="shared" si="24"/>
        <v>17.333333333333329</v>
      </c>
      <c r="AC30" s="979"/>
      <c r="AD30" s="792" t="s">
        <v>16</v>
      </c>
      <c r="AE30" s="294">
        <v>1.76</v>
      </c>
      <c r="AF30" s="307">
        <f t="shared" si="6"/>
        <v>32</v>
      </c>
      <c r="AG30" s="291">
        <v>18.399999999999999</v>
      </c>
      <c r="AH30" s="283">
        <v>95.67</v>
      </c>
      <c r="AI30" s="285">
        <f t="shared" si="25"/>
        <v>-17.523809523809526</v>
      </c>
      <c r="AJ30" s="281">
        <v>5.24</v>
      </c>
      <c r="AK30" s="307">
        <f t="shared" si="7"/>
        <v>4</v>
      </c>
      <c r="AL30" s="283">
        <v>253</v>
      </c>
      <c r="AM30" s="284">
        <v>5.28</v>
      </c>
      <c r="AN30" s="284">
        <v>28.31</v>
      </c>
      <c r="AO30" s="283">
        <v>96.33</v>
      </c>
      <c r="AP30" s="285">
        <f t="shared" si="26"/>
        <v>14.000000000000004</v>
      </c>
      <c r="AQ30" s="979"/>
      <c r="AR30" s="793" t="s">
        <v>16</v>
      </c>
      <c r="AS30" s="281">
        <v>6.72</v>
      </c>
      <c r="AT30" s="307">
        <f t="shared" si="8"/>
        <v>2</v>
      </c>
      <c r="AU30" s="283">
        <v>287.67</v>
      </c>
      <c r="AV30" s="284">
        <v>2.89</v>
      </c>
      <c r="AW30" s="284">
        <v>26.97</v>
      </c>
      <c r="AX30" s="285">
        <f t="shared" si="27"/>
        <v>12.074074074074074</v>
      </c>
      <c r="AY30" s="281">
        <v>4.25</v>
      </c>
      <c r="AZ30" s="307">
        <f t="shared" si="9"/>
        <v>27</v>
      </c>
      <c r="BA30" s="283">
        <v>314</v>
      </c>
      <c r="BB30" s="284">
        <v>4.96</v>
      </c>
      <c r="BC30" s="284">
        <v>27.42</v>
      </c>
      <c r="BD30" s="283">
        <v>107.33</v>
      </c>
      <c r="BE30" s="250">
        <f t="shared" si="28"/>
        <v>-1.0476190476190508</v>
      </c>
      <c r="BF30" s="979"/>
      <c r="BG30" s="793" t="s">
        <v>16</v>
      </c>
      <c r="BH30" s="281">
        <v>4.87</v>
      </c>
      <c r="BI30" s="307">
        <f t="shared" si="10"/>
        <v>6</v>
      </c>
      <c r="BJ30" s="283">
        <v>352.67</v>
      </c>
      <c r="BK30" s="284">
        <v>2.83</v>
      </c>
      <c r="BL30" s="284">
        <v>23.56</v>
      </c>
      <c r="BM30" s="283">
        <v>102.67</v>
      </c>
      <c r="BN30" s="285">
        <f t="shared" si="29"/>
        <v>22.727272727272727</v>
      </c>
      <c r="BO30" s="281">
        <v>3.17</v>
      </c>
      <c r="BP30" s="307">
        <f t="shared" si="11"/>
        <v>38</v>
      </c>
      <c r="BQ30" s="283">
        <v>343.67</v>
      </c>
      <c r="BR30" s="284">
        <v>4.74</v>
      </c>
      <c r="BS30" s="284">
        <v>21.41</v>
      </c>
      <c r="BT30" s="283">
        <v>91.67</v>
      </c>
      <c r="BU30" s="285">
        <f t="shared" si="30"/>
        <v>5.2307692307692291</v>
      </c>
      <c r="BV30" s="980"/>
      <c r="BW30" s="792" t="s">
        <v>16</v>
      </c>
      <c r="BX30" s="281">
        <v>4.57</v>
      </c>
      <c r="BY30" s="307">
        <f t="shared" si="12"/>
        <v>29</v>
      </c>
      <c r="BZ30" s="283">
        <v>313.60000000000002</v>
      </c>
      <c r="CA30" s="284">
        <v>5.41</v>
      </c>
      <c r="CB30" s="284">
        <v>20.07</v>
      </c>
      <c r="CC30" s="283">
        <v>108</v>
      </c>
      <c r="CD30" s="285">
        <f t="shared" si="31"/>
        <v>6.2400000000000091</v>
      </c>
      <c r="CE30" s="281">
        <v>4.49</v>
      </c>
      <c r="CF30" s="307">
        <f t="shared" si="13"/>
        <v>11</v>
      </c>
      <c r="CG30" s="283">
        <v>234</v>
      </c>
      <c r="CH30" s="284">
        <v>2.17</v>
      </c>
      <c r="CI30" s="284">
        <v>21.43</v>
      </c>
      <c r="CJ30" s="283">
        <v>95.67</v>
      </c>
      <c r="CK30" s="285">
        <f t="shared" si="32"/>
        <v>12.636363636363638</v>
      </c>
      <c r="CL30" s="979"/>
      <c r="CM30" s="792" t="s">
        <v>16</v>
      </c>
      <c r="CN30" s="281">
        <v>6.27</v>
      </c>
      <c r="CO30" s="307">
        <f t="shared" si="14"/>
        <v>11</v>
      </c>
      <c r="CP30" s="283">
        <v>234.33</v>
      </c>
      <c r="CQ30" s="284">
        <v>4.5599999999999996</v>
      </c>
      <c r="CR30" s="284">
        <v>24.36</v>
      </c>
      <c r="CS30" s="285">
        <f t="shared" si="33"/>
        <v>17.5</v>
      </c>
      <c r="CT30" s="281">
        <v>4.63</v>
      </c>
      <c r="CU30" s="307">
        <f t="shared" si="15"/>
        <v>5</v>
      </c>
      <c r="CV30" s="283">
        <v>222.67</v>
      </c>
      <c r="CW30" s="284">
        <v>2.8</v>
      </c>
      <c r="CX30" s="284">
        <v>23.03</v>
      </c>
      <c r="CY30" s="283">
        <v>103</v>
      </c>
      <c r="CZ30" s="285">
        <f t="shared" si="34"/>
        <v>6.4545454545454541</v>
      </c>
      <c r="DA30" s="979"/>
      <c r="DB30" s="792" t="s">
        <v>16</v>
      </c>
      <c r="DC30" s="281">
        <v>6.28</v>
      </c>
      <c r="DD30" s="307">
        <f t="shared" si="16"/>
        <v>2</v>
      </c>
      <c r="DE30" s="283">
        <v>367</v>
      </c>
      <c r="DF30" s="284">
        <v>5.95</v>
      </c>
      <c r="DG30" s="284">
        <v>16.670000000000002</v>
      </c>
      <c r="DH30" s="285">
        <f t="shared" si="35"/>
        <v>30.272727272727273</v>
      </c>
      <c r="DI30" s="281">
        <v>7.12</v>
      </c>
      <c r="DJ30" s="307">
        <f t="shared" si="17"/>
        <v>6</v>
      </c>
      <c r="DK30" s="283">
        <v>263.33</v>
      </c>
      <c r="DL30" s="284">
        <v>4.5</v>
      </c>
      <c r="DM30" s="284">
        <v>22.07</v>
      </c>
      <c r="DN30" s="283">
        <v>99.33</v>
      </c>
      <c r="DO30" s="285">
        <f t="shared" si="36"/>
        <v>14.666666666666664</v>
      </c>
      <c r="DP30" s="979"/>
      <c r="DQ30" s="792" t="s">
        <v>16</v>
      </c>
      <c r="DR30" s="281">
        <v>3.5</v>
      </c>
      <c r="DS30" s="307">
        <f t="shared" si="18"/>
        <v>22</v>
      </c>
      <c r="DT30" s="283">
        <v>169.67</v>
      </c>
      <c r="DU30" s="284">
        <v>38.83</v>
      </c>
      <c r="DV30" s="284">
        <v>24.91</v>
      </c>
      <c r="DW30" s="283">
        <v>100</v>
      </c>
      <c r="DX30" s="250">
        <f t="shared" si="37"/>
        <v>0.99999999999999889</v>
      </c>
      <c r="DY30" s="281">
        <v>3.2</v>
      </c>
      <c r="DZ30" s="307">
        <f t="shared" si="19"/>
        <v>24</v>
      </c>
      <c r="EA30" s="283">
        <v>350</v>
      </c>
      <c r="EB30" s="284">
        <v>7.47</v>
      </c>
      <c r="EC30" s="284">
        <v>27.13</v>
      </c>
      <c r="ED30" s="283">
        <v>93.33</v>
      </c>
      <c r="EE30" s="285">
        <f t="shared" si="38"/>
        <v>-2.1818181818181799</v>
      </c>
      <c r="EF30" s="278">
        <f t="shared" si="1"/>
        <v>4.7783333333333333</v>
      </c>
      <c r="EG30" s="279">
        <f t="shared" si="2"/>
        <v>13</v>
      </c>
    </row>
    <row r="31" spans="1:137" s="286" customFormat="1" ht="15.75" customHeight="1" x14ac:dyDescent="0.25">
      <c r="A31" s="979"/>
      <c r="B31" s="792" t="s">
        <v>56</v>
      </c>
      <c r="C31" s="281">
        <v>4.67</v>
      </c>
      <c r="D31" s="307">
        <f t="shared" si="3"/>
        <v>12</v>
      </c>
      <c r="E31" s="283">
        <v>330.67</v>
      </c>
      <c r="F31" s="284">
        <v>4.25</v>
      </c>
      <c r="G31" s="285">
        <f t="shared" si="21"/>
        <v>8.3749999999999982</v>
      </c>
      <c r="H31" s="281">
        <v>6.45</v>
      </c>
      <c r="I31" s="307">
        <f t="shared" si="20"/>
        <v>7</v>
      </c>
      <c r="J31" s="283">
        <v>375</v>
      </c>
      <c r="K31" s="284">
        <v>3.12</v>
      </c>
      <c r="L31" s="285">
        <f t="shared" si="22"/>
        <v>15.280000000000001</v>
      </c>
      <c r="M31" s="979"/>
      <c r="N31" s="792" t="s">
        <v>56</v>
      </c>
      <c r="O31" s="281">
        <v>3.91</v>
      </c>
      <c r="P31" s="307">
        <f t="shared" si="4"/>
        <v>4</v>
      </c>
      <c r="Q31" s="283">
        <v>287.33</v>
      </c>
      <c r="R31" s="284">
        <v>5.78</v>
      </c>
      <c r="S31" s="284">
        <v>24.27</v>
      </c>
      <c r="T31" s="283">
        <v>94.33</v>
      </c>
      <c r="U31" s="285">
        <f t="shared" si="23"/>
        <v>6.8181818181818175</v>
      </c>
      <c r="V31" s="281">
        <v>5.52</v>
      </c>
      <c r="W31" s="307">
        <f t="shared" si="5"/>
        <v>2</v>
      </c>
      <c r="X31" s="283">
        <v>243.33</v>
      </c>
      <c r="Y31" s="284">
        <v>3.37</v>
      </c>
      <c r="Z31" s="284">
        <v>19.13</v>
      </c>
      <c r="AA31" s="283">
        <v>106.33</v>
      </c>
      <c r="AB31" s="285">
        <f t="shared" si="24"/>
        <v>19.833333333333329</v>
      </c>
      <c r="AC31" s="979"/>
      <c r="AD31" s="792" t="s">
        <v>56</v>
      </c>
      <c r="AE31" s="294">
        <v>5.83</v>
      </c>
      <c r="AF31" s="307">
        <f t="shared" si="6"/>
        <v>1</v>
      </c>
      <c r="AG31" s="291">
        <v>24.24</v>
      </c>
      <c r="AH31" s="283">
        <v>95</v>
      </c>
      <c r="AI31" s="285">
        <f t="shared" si="25"/>
        <v>8.5714285714285747</v>
      </c>
      <c r="AJ31" s="281">
        <v>4.6500000000000004</v>
      </c>
      <c r="AK31" s="307">
        <f t="shared" si="7"/>
        <v>5</v>
      </c>
      <c r="AL31" s="283">
        <v>253</v>
      </c>
      <c r="AM31" s="284">
        <v>4.58</v>
      </c>
      <c r="AN31" s="284">
        <v>28.06</v>
      </c>
      <c r="AO31" s="283">
        <v>98</v>
      </c>
      <c r="AP31" s="285">
        <f t="shared" si="26"/>
        <v>8.8000000000000043</v>
      </c>
      <c r="AQ31" s="979"/>
      <c r="AR31" s="793" t="s">
        <v>56</v>
      </c>
      <c r="AS31" s="281">
        <v>5.82</v>
      </c>
      <c r="AT31" s="307">
        <f t="shared" si="8"/>
        <v>13</v>
      </c>
      <c r="AU31" s="283">
        <v>264.67</v>
      </c>
      <c r="AV31" s="284">
        <v>2.66</v>
      </c>
      <c r="AW31" s="284">
        <v>26.63</v>
      </c>
      <c r="AX31" s="285">
        <f t="shared" si="27"/>
        <v>9.4074074074074119</v>
      </c>
      <c r="AY31" s="281">
        <v>4.84</v>
      </c>
      <c r="AZ31" s="307">
        <f t="shared" si="9"/>
        <v>21</v>
      </c>
      <c r="BA31" s="283">
        <v>228.33</v>
      </c>
      <c r="BB31" s="284">
        <v>5.95</v>
      </c>
      <c r="BC31" s="284">
        <v>26.27</v>
      </c>
      <c r="BD31" s="283">
        <v>100</v>
      </c>
      <c r="BE31" s="250">
        <f t="shared" si="28"/>
        <v>-8.6666666666666679</v>
      </c>
      <c r="BF31" s="979"/>
      <c r="BG31" s="793" t="s">
        <v>56</v>
      </c>
      <c r="BH31" s="281">
        <v>4.8899999999999997</v>
      </c>
      <c r="BI31" s="307">
        <f t="shared" si="10"/>
        <v>3</v>
      </c>
      <c r="BJ31" s="283">
        <v>340</v>
      </c>
      <c r="BK31" s="284">
        <v>2.86</v>
      </c>
      <c r="BL31" s="284">
        <v>23.58</v>
      </c>
      <c r="BM31" s="283">
        <v>109</v>
      </c>
      <c r="BN31" s="285">
        <f t="shared" si="29"/>
        <v>21.272727272727273</v>
      </c>
      <c r="BO31" s="281">
        <v>4.45</v>
      </c>
      <c r="BP31" s="307">
        <f t="shared" si="11"/>
        <v>5</v>
      </c>
      <c r="BQ31" s="283">
        <v>338.67</v>
      </c>
      <c r="BR31" s="284">
        <v>5.69</v>
      </c>
      <c r="BS31" s="284">
        <v>25.08</v>
      </c>
      <c r="BT31" s="283">
        <v>89</v>
      </c>
      <c r="BU31" s="285">
        <f t="shared" si="30"/>
        <v>8.1538461538461569</v>
      </c>
      <c r="BV31" s="980"/>
      <c r="BW31" s="792" t="s">
        <v>56</v>
      </c>
      <c r="BX31" s="281">
        <v>6.57</v>
      </c>
      <c r="BY31" s="307">
        <f t="shared" si="12"/>
        <v>11</v>
      </c>
      <c r="BZ31" s="283">
        <v>283.73</v>
      </c>
      <c r="CA31" s="284">
        <v>4.93</v>
      </c>
      <c r="CB31" s="284">
        <v>23.9</v>
      </c>
      <c r="CC31" s="283">
        <v>111</v>
      </c>
      <c r="CD31" s="285">
        <f t="shared" si="31"/>
        <v>16</v>
      </c>
      <c r="CE31" s="281">
        <v>4.8</v>
      </c>
      <c r="CF31" s="307">
        <f t="shared" si="13"/>
        <v>6</v>
      </c>
      <c r="CG31" s="283">
        <v>265.67</v>
      </c>
      <c r="CH31" s="284">
        <v>2.06</v>
      </c>
      <c r="CI31" s="284">
        <v>25.8</v>
      </c>
      <c r="CJ31" s="283">
        <v>103.33</v>
      </c>
      <c r="CK31" s="285">
        <f t="shared" si="32"/>
        <v>18.454545454545453</v>
      </c>
      <c r="CL31" s="979"/>
      <c r="CM31" s="792" t="s">
        <v>56</v>
      </c>
      <c r="CN31" s="281">
        <v>6.42</v>
      </c>
      <c r="CO31" s="307">
        <f t="shared" si="14"/>
        <v>6</v>
      </c>
      <c r="CP31" s="283">
        <v>294</v>
      </c>
      <c r="CQ31" s="284">
        <v>5.37</v>
      </c>
      <c r="CR31" s="284">
        <v>23.4</v>
      </c>
      <c r="CS31" s="285">
        <f t="shared" si="33"/>
        <v>16.100000000000001</v>
      </c>
      <c r="CT31" s="281">
        <v>4.45</v>
      </c>
      <c r="CU31" s="307">
        <f t="shared" si="15"/>
        <v>6</v>
      </c>
      <c r="CV31" s="283">
        <v>220</v>
      </c>
      <c r="CW31" s="284">
        <v>3</v>
      </c>
      <c r="CX31" s="284">
        <v>22.4</v>
      </c>
      <c r="CY31" s="283">
        <v>105</v>
      </c>
      <c r="CZ31" s="285">
        <f t="shared" si="34"/>
        <v>6.272727272727276</v>
      </c>
      <c r="DA31" s="979"/>
      <c r="DB31" s="792" t="s">
        <v>56</v>
      </c>
      <c r="DC31" s="281">
        <v>5.01</v>
      </c>
      <c r="DD31" s="307">
        <f t="shared" si="16"/>
        <v>15</v>
      </c>
      <c r="DE31" s="283">
        <v>298</v>
      </c>
      <c r="DF31" s="284">
        <v>4.83</v>
      </c>
      <c r="DG31" s="284">
        <v>23.5</v>
      </c>
      <c r="DH31" s="285">
        <f t="shared" si="35"/>
        <v>12.27272727272727</v>
      </c>
      <c r="DI31" s="281">
        <v>6.41</v>
      </c>
      <c r="DJ31" s="307">
        <f t="shared" si="17"/>
        <v>14</v>
      </c>
      <c r="DK31" s="283">
        <v>252</v>
      </c>
      <c r="DL31" s="284">
        <v>5.77</v>
      </c>
      <c r="DM31" s="284">
        <v>26.17</v>
      </c>
      <c r="DN31" s="283">
        <v>99</v>
      </c>
      <c r="DO31" s="285">
        <f t="shared" si="36"/>
        <v>15.666666666666673</v>
      </c>
      <c r="DP31" s="979"/>
      <c r="DQ31" s="792" t="s">
        <v>56</v>
      </c>
      <c r="DR31" s="281">
        <v>4.7699999999999996</v>
      </c>
      <c r="DS31" s="307">
        <f t="shared" si="18"/>
        <v>4</v>
      </c>
      <c r="DT31" s="283">
        <v>179</v>
      </c>
      <c r="DU31" s="284">
        <v>41.8</v>
      </c>
      <c r="DV31" s="284">
        <v>25.51</v>
      </c>
      <c r="DW31" s="283">
        <v>101</v>
      </c>
      <c r="DX31" s="250">
        <f t="shared" si="37"/>
        <v>8.9090909090909047</v>
      </c>
      <c r="DY31" s="281">
        <v>7.28</v>
      </c>
      <c r="DZ31" s="307">
        <f t="shared" si="19"/>
        <v>3</v>
      </c>
      <c r="EA31" s="283">
        <v>326</v>
      </c>
      <c r="EB31" s="284">
        <v>7.83</v>
      </c>
      <c r="EC31" s="284">
        <v>25.4</v>
      </c>
      <c r="ED31" s="283">
        <v>89.33</v>
      </c>
      <c r="EE31" s="285">
        <f t="shared" si="38"/>
        <v>19.90909090909091</v>
      </c>
      <c r="EF31" s="278">
        <f t="shared" si="1"/>
        <v>5.3744444444444452</v>
      </c>
      <c r="EG31" s="279">
        <f t="shared" si="2"/>
        <v>3</v>
      </c>
    </row>
    <row r="32" spans="1:137" s="286" customFormat="1" ht="15.75" customHeight="1" x14ac:dyDescent="0.25">
      <c r="A32" s="979"/>
      <c r="B32" s="347" t="s">
        <v>57</v>
      </c>
      <c r="C32" s="281">
        <v>7.55</v>
      </c>
      <c r="D32" s="307">
        <f t="shared" si="3"/>
        <v>2</v>
      </c>
      <c r="E32" s="283">
        <v>317</v>
      </c>
      <c r="F32" s="284">
        <v>4.21</v>
      </c>
      <c r="G32" s="285">
        <f t="shared" si="21"/>
        <v>44.25</v>
      </c>
      <c r="H32" s="281">
        <v>5.64</v>
      </c>
      <c r="I32" s="307">
        <f t="shared" si="20"/>
        <v>14</v>
      </c>
      <c r="J32" s="283">
        <v>325</v>
      </c>
      <c r="K32" s="284">
        <v>3.05</v>
      </c>
      <c r="L32" s="285">
        <f t="shared" si="22"/>
        <v>14.239999999999998</v>
      </c>
      <c r="M32" s="979"/>
      <c r="N32" s="347" t="s">
        <v>57</v>
      </c>
      <c r="O32" s="281">
        <v>3.32</v>
      </c>
      <c r="P32" s="307">
        <f t="shared" si="4"/>
        <v>13</v>
      </c>
      <c r="Q32" s="283">
        <v>255</v>
      </c>
      <c r="R32" s="284">
        <v>4.26</v>
      </c>
      <c r="S32" s="284">
        <v>24.27</v>
      </c>
      <c r="T32" s="283">
        <v>96.33</v>
      </c>
      <c r="U32" s="285">
        <f t="shared" si="23"/>
        <v>5.5454545454545441</v>
      </c>
      <c r="V32" s="281">
        <v>4.95</v>
      </c>
      <c r="W32" s="307">
        <f t="shared" si="5"/>
        <v>8</v>
      </c>
      <c r="X32" s="283">
        <v>229</v>
      </c>
      <c r="Y32" s="284">
        <v>3.4</v>
      </c>
      <c r="Z32" s="284">
        <v>24.97</v>
      </c>
      <c r="AA32" s="283">
        <v>105</v>
      </c>
      <c r="AB32" s="285">
        <f t="shared" si="24"/>
        <v>-53.166666666666664</v>
      </c>
      <c r="AC32" s="979"/>
      <c r="AD32" s="347" t="s">
        <v>57</v>
      </c>
      <c r="AE32" s="294">
        <v>4.21</v>
      </c>
      <c r="AF32" s="307">
        <f t="shared" si="6"/>
        <v>19</v>
      </c>
      <c r="AG32" s="291">
        <v>20.53</v>
      </c>
      <c r="AH32" s="283">
        <v>99</v>
      </c>
      <c r="AI32" s="285">
        <f t="shared" si="25"/>
        <v>8.0952380952380967</v>
      </c>
      <c r="AJ32" s="281">
        <v>3.29</v>
      </c>
      <c r="AK32" s="307">
        <f t="shared" si="7"/>
        <v>20</v>
      </c>
      <c r="AL32" s="283">
        <v>244.2</v>
      </c>
      <c r="AM32" s="284">
        <v>4.05</v>
      </c>
      <c r="AN32" s="284">
        <v>24.27</v>
      </c>
      <c r="AO32" s="283">
        <v>96</v>
      </c>
      <c r="AP32" s="285">
        <f t="shared" si="26"/>
        <v>1.2000000000000011</v>
      </c>
      <c r="AQ32" s="979"/>
      <c r="AR32" s="345" t="s">
        <v>57</v>
      </c>
      <c r="AS32" s="281">
        <v>5.72</v>
      </c>
      <c r="AT32" s="307">
        <f t="shared" si="8"/>
        <v>14</v>
      </c>
      <c r="AU32" s="283">
        <v>255</v>
      </c>
      <c r="AV32" s="284">
        <v>2.68</v>
      </c>
      <c r="AW32" s="284">
        <v>27.93</v>
      </c>
      <c r="AX32" s="285">
        <f t="shared" si="27"/>
        <v>12</v>
      </c>
      <c r="AY32" s="281">
        <v>6.48</v>
      </c>
      <c r="AZ32" s="307">
        <f t="shared" si="9"/>
        <v>4</v>
      </c>
      <c r="BA32" s="283">
        <v>327.33</v>
      </c>
      <c r="BB32" s="284">
        <v>5.41</v>
      </c>
      <c r="BC32" s="284">
        <v>21.36</v>
      </c>
      <c r="BD32" s="283">
        <v>99</v>
      </c>
      <c r="BE32" s="250">
        <f t="shared" si="28"/>
        <v>2.2857142857142878</v>
      </c>
      <c r="BF32" s="979"/>
      <c r="BG32" s="345" t="s">
        <v>57</v>
      </c>
      <c r="BH32" s="281">
        <v>4.92</v>
      </c>
      <c r="BI32" s="307">
        <f t="shared" si="10"/>
        <v>1</v>
      </c>
      <c r="BJ32" s="283">
        <v>354.33</v>
      </c>
      <c r="BK32" s="284">
        <v>2.84</v>
      </c>
      <c r="BL32" s="284">
        <v>23.48</v>
      </c>
      <c r="BM32" s="283">
        <v>111.67</v>
      </c>
      <c r="BN32" s="285">
        <f t="shared" si="29"/>
        <v>23.36363636363636</v>
      </c>
      <c r="BO32" s="281">
        <v>3.4</v>
      </c>
      <c r="BP32" s="307">
        <f t="shared" si="11"/>
        <v>34</v>
      </c>
      <c r="BQ32" s="283">
        <v>345.67</v>
      </c>
      <c r="BR32" s="284">
        <v>4.5</v>
      </c>
      <c r="BS32" s="284">
        <v>22.38</v>
      </c>
      <c r="BT32" s="283">
        <v>91.33</v>
      </c>
      <c r="BU32" s="285">
        <f t="shared" si="30"/>
        <v>7.8461538461538431</v>
      </c>
      <c r="BV32" s="980"/>
      <c r="BW32" s="347" t="s">
        <v>57</v>
      </c>
      <c r="BX32" s="281">
        <v>6.04</v>
      </c>
      <c r="BY32" s="307">
        <f t="shared" si="12"/>
        <v>14</v>
      </c>
      <c r="BZ32" s="283">
        <v>294.93</v>
      </c>
      <c r="CA32" s="284">
        <v>5.16</v>
      </c>
      <c r="CB32" s="284">
        <v>20.83</v>
      </c>
      <c r="CC32" s="283">
        <v>106.67</v>
      </c>
      <c r="CD32" s="285">
        <f t="shared" si="31"/>
        <v>11.840000000000003</v>
      </c>
      <c r="CE32" s="281">
        <v>5.05</v>
      </c>
      <c r="CF32" s="307">
        <f t="shared" si="13"/>
        <v>4</v>
      </c>
      <c r="CG32" s="283">
        <v>252</v>
      </c>
      <c r="CH32" s="284">
        <v>2.2799999999999998</v>
      </c>
      <c r="CI32" s="284">
        <v>23.17</v>
      </c>
      <c r="CJ32" s="283">
        <v>105</v>
      </c>
      <c r="CK32" s="285">
        <f t="shared" si="32"/>
        <v>20.545454545454543</v>
      </c>
      <c r="CL32" s="979"/>
      <c r="CM32" s="347" t="s">
        <v>57</v>
      </c>
      <c r="CN32" s="281">
        <v>6.41</v>
      </c>
      <c r="CO32" s="307">
        <f t="shared" si="14"/>
        <v>7</v>
      </c>
      <c r="CP32" s="283">
        <v>262</v>
      </c>
      <c r="CQ32" s="284">
        <v>3.98</v>
      </c>
      <c r="CR32" s="284">
        <v>22.48</v>
      </c>
      <c r="CS32" s="285">
        <f t="shared" si="33"/>
        <v>16.500000000000004</v>
      </c>
      <c r="CT32" s="281">
        <v>4.33</v>
      </c>
      <c r="CU32" s="307">
        <f t="shared" si="15"/>
        <v>7</v>
      </c>
      <c r="CV32" s="283">
        <v>203.33</v>
      </c>
      <c r="CW32" s="284">
        <v>2.87</v>
      </c>
      <c r="CX32" s="284">
        <v>23.6</v>
      </c>
      <c r="CY32" s="283">
        <v>104.67</v>
      </c>
      <c r="CZ32" s="285">
        <f t="shared" si="34"/>
        <v>6.2727272727272716</v>
      </c>
      <c r="DA32" s="979"/>
      <c r="DB32" s="347" t="s">
        <v>57</v>
      </c>
      <c r="DC32" s="281">
        <v>4.74</v>
      </c>
      <c r="DD32" s="307">
        <f t="shared" si="16"/>
        <v>16</v>
      </c>
      <c r="DE32" s="283">
        <v>292.33</v>
      </c>
      <c r="DF32" s="284">
        <v>4.87</v>
      </c>
      <c r="DG32" s="284">
        <v>22.67</v>
      </c>
      <c r="DH32" s="285">
        <f t="shared" si="35"/>
        <v>17.545454545454547</v>
      </c>
      <c r="DI32" s="281">
        <v>6.06</v>
      </c>
      <c r="DJ32" s="307">
        <f t="shared" si="17"/>
        <v>18</v>
      </c>
      <c r="DK32" s="283">
        <v>266.67</v>
      </c>
      <c r="DL32" s="284">
        <v>4.4000000000000004</v>
      </c>
      <c r="DM32" s="284">
        <v>25.77</v>
      </c>
      <c r="DN32" s="283">
        <v>99</v>
      </c>
      <c r="DO32" s="285">
        <f t="shared" si="36"/>
        <v>13.33333333333333</v>
      </c>
      <c r="DP32" s="979"/>
      <c r="DQ32" s="347" t="s">
        <v>57</v>
      </c>
      <c r="DR32" s="281">
        <v>3.57</v>
      </c>
      <c r="DS32" s="307">
        <f t="shared" si="18"/>
        <v>21</v>
      </c>
      <c r="DT32" s="283">
        <v>178</v>
      </c>
      <c r="DU32" s="284">
        <v>34.64</v>
      </c>
      <c r="DV32" s="284">
        <v>21.84</v>
      </c>
      <c r="DW32" s="283">
        <v>99.33</v>
      </c>
      <c r="DX32" s="250">
        <f t="shared" si="37"/>
        <v>6.0909090909090908</v>
      </c>
      <c r="DY32" s="281">
        <v>6.43</v>
      </c>
      <c r="DZ32" s="307">
        <f t="shared" si="19"/>
        <v>4</v>
      </c>
      <c r="EA32" s="283">
        <v>354.67</v>
      </c>
      <c r="EB32" s="284">
        <v>4.57</v>
      </c>
      <c r="EC32" s="284">
        <v>23.77</v>
      </c>
      <c r="ED32" s="283">
        <v>92.67</v>
      </c>
      <c r="EE32" s="285">
        <f t="shared" si="38"/>
        <v>38.090909090909086</v>
      </c>
      <c r="EF32" s="278">
        <f t="shared" si="1"/>
        <v>5.117222222222221</v>
      </c>
      <c r="EG32" s="279">
        <f t="shared" si="2"/>
        <v>9</v>
      </c>
    </row>
    <row r="33" spans="1:137" s="286" customFormat="1" ht="15.75" customHeight="1" x14ac:dyDescent="0.25">
      <c r="A33" s="979"/>
      <c r="B33" s="347" t="s">
        <v>58</v>
      </c>
      <c r="C33" s="281">
        <v>4.3499999999999996</v>
      </c>
      <c r="D33" s="307">
        <f t="shared" si="3"/>
        <v>19</v>
      </c>
      <c r="E33" s="283">
        <v>318</v>
      </c>
      <c r="F33" s="284">
        <v>4.0999999999999996</v>
      </c>
      <c r="G33" s="285">
        <f t="shared" si="21"/>
        <v>4.3749999999999956</v>
      </c>
      <c r="H33" s="281">
        <v>5.45</v>
      </c>
      <c r="I33" s="307">
        <f t="shared" si="20"/>
        <v>16</v>
      </c>
      <c r="J33" s="283">
        <v>313</v>
      </c>
      <c r="K33" s="284">
        <v>2.88</v>
      </c>
      <c r="L33" s="285">
        <f t="shared" si="22"/>
        <v>14.48</v>
      </c>
      <c r="M33" s="979"/>
      <c r="N33" s="347" t="s">
        <v>58</v>
      </c>
      <c r="O33" s="281">
        <v>2.95</v>
      </c>
      <c r="P33" s="307">
        <f t="shared" si="4"/>
        <v>25</v>
      </c>
      <c r="Q33" s="283">
        <v>234</v>
      </c>
      <c r="R33" s="284">
        <v>3.65</v>
      </c>
      <c r="S33" s="284">
        <v>23.73</v>
      </c>
      <c r="T33" s="283">
        <v>123.33</v>
      </c>
      <c r="U33" s="285">
        <f t="shared" si="23"/>
        <v>4.9090909090909101</v>
      </c>
      <c r="V33" s="281">
        <v>4.0199999999999996</v>
      </c>
      <c r="W33" s="307">
        <f t="shared" si="5"/>
        <v>19</v>
      </c>
      <c r="X33" s="283">
        <v>250</v>
      </c>
      <c r="Y33" s="284">
        <v>3.93</v>
      </c>
      <c r="Z33" s="284">
        <v>23.6</v>
      </c>
      <c r="AA33" s="283">
        <v>104</v>
      </c>
      <c r="AB33" s="285">
        <f t="shared" si="24"/>
        <v>11.58333333333333</v>
      </c>
      <c r="AC33" s="979"/>
      <c r="AD33" s="347" t="s">
        <v>58</v>
      </c>
      <c r="AE33" s="294">
        <v>3.78</v>
      </c>
      <c r="AF33" s="307">
        <f t="shared" si="6"/>
        <v>26</v>
      </c>
      <c r="AG33" s="291">
        <v>18.3</v>
      </c>
      <c r="AH33" s="283">
        <v>101.33</v>
      </c>
      <c r="AI33" s="285">
        <f t="shared" si="25"/>
        <v>3.1428571428571397</v>
      </c>
      <c r="AJ33" s="281">
        <v>3.24</v>
      </c>
      <c r="AK33" s="307">
        <f t="shared" si="7"/>
        <v>23</v>
      </c>
      <c r="AL33" s="283">
        <v>256.43</v>
      </c>
      <c r="AM33" s="284">
        <v>3.72</v>
      </c>
      <c r="AN33" s="284">
        <v>23.56</v>
      </c>
      <c r="AO33" s="283">
        <v>97.67</v>
      </c>
      <c r="AP33" s="285">
        <f t="shared" si="26"/>
        <v>2.6000000000000023</v>
      </c>
      <c r="AQ33" s="979"/>
      <c r="AR33" s="345" t="s">
        <v>58</v>
      </c>
      <c r="AS33" s="281" t="s">
        <v>30</v>
      </c>
      <c r="AT33" s="307"/>
      <c r="AU33" s="283" t="s">
        <v>30</v>
      </c>
      <c r="AV33" s="284" t="s">
        <v>30</v>
      </c>
      <c r="AW33" s="284" t="s">
        <v>30</v>
      </c>
      <c r="AX33" s="285"/>
      <c r="AY33" s="281">
        <v>4.2</v>
      </c>
      <c r="AZ33" s="307">
        <f t="shared" si="9"/>
        <v>28</v>
      </c>
      <c r="BA33" s="283">
        <v>309.33</v>
      </c>
      <c r="BB33" s="284">
        <v>3.27</v>
      </c>
      <c r="BC33" s="284">
        <v>26.58</v>
      </c>
      <c r="BD33" s="283">
        <v>110.33</v>
      </c>
      <c r="BE33" s="250">
        <f t="shared" si="28"/>
        <v>-0.66666666666666086</v>
      </c>
      <c r="BF33" s="979"/>
      <c r="BG33" s="345" t="s">
        <v>58</v>
      </c>
      <c r="BH33" s="281">
        <v>4.9000000000000004</v>
      </c>
      <c r="BI33" s="307">
        <f t="shared" si="10"/>
        <v>2</v>
      </c>
      <c r="BJ33" s="283">
        <v>357.33</v>
      </c>
      <c r="BK33" s="284">
        <v>2.84</v>
      </c>
      <c r="BL33" s="284">
        <v>23.43</v>
      </c>
      <c r="BM33" s="283">
        <v>117.67</v>
      </c>
      <c r="BN33" s="285">
        <f t="shared" si="29"/>
        <v>22.000000000000004</v>
      </c>
      <c r="BO33" s="281">
        <v>3.89</v>
      </c>
      <c r="BP33" s="307">
        <f t="shared" si="11"/>
        <v>23</v>
      </c>
      <c r="BQ33" s="283">
        <v>334.33</v>
      </c>
      <c r="BR33" s="284">
        <v>2.6</v>
      </c>
      <c r="BS33" s="284">
        <v>19.010000000000002</v>
      </c>
      <c r="BT33" s="283">
        <v>100.67</v>
      </c>
      <c r="BU33" s="285">
        <f t="shared" si="30"/>
        <v>6.1538461538461524</v>
      </c>
      <c r="BV33" s="980"/>
      <c r="BW33" s="347" t="s">
        <v>58</v>
      </c>
      <c r="BX33" s="281">
        <v>3.65</v>
      </c>
      <c r="BY33" s="307">
        <f t="shared" si="12"/>
        <v>31</v>
      </c>
      <c r="BZ33" s="283">
        <v>300.52999999999997</v>
      </c>
      <c r="CA33" s="284">
        <v>4.1900000000000004</v>
      </c>
      <c r="CB33" s="284">
        <v>15.47</v>
      </c>
      <c r="CC33" s="283">
        <v>113.33</v>
      </c>
      <c r="CD33" s="285">
        <f t="shared" si="31"/>
        <v>6.3999999999999986</v>
      </c>
      <c r="CE33" s="281">
        <v>4.92</v>
      </c>
      <c r="CF33" s="307">
        <f t="shared" si="13"/>
        <v>5</v>
      </c>
      <c r="CG33" s="283">
        <v>261.33</v>
      </c>
      <c r="CH33" s="284">
        <v>2.11</v>
      </c>
      <c r="CI33" s="284">
        <v>25.77</v>
      </c>
      <c r="CJ33" s="283">
        <v>118.67</v>
      </c>
      <c r="CK33" s="285">
        <f t="shared" si="32"/>
        <v>20.81818181818182</v>
      </c>
      <c r="CL33" s="979"/>
      <c r="CM33" s="347" t="s">
        <v>58</v>
      </c>
      <c r="CN33" s="281">
        <v>6.45</v>
      </c>
      <c r="CO33" s="307">
        <f t="shared" si="14"/>
        <v>5</v>
      </c>
      <c r="CP33" s="283">
        <v>281</v>
      </c>
      <c r="CQ33" s="284">
        <v>5.23</v>
      </c>
      <c r="CR33" s="284">
        <v>18.149999999999999</v>
      </c>
      <c r="CS33" s="285">
        <f t="shared" si="33"/>
        <v>16.600000000000001</v>
      </c>
      <c r="CT33" s="281">
        <v>4</v>
      </c>
      <c r="CU33" s="307">
        <f t="shared" si="15"/>
        <v>15</v>
      </c>
      <c r="CV33" s="283">
        <v>199</v>
      </c>
      <c r="CW33" s="284">
        <v>2.6</v>
      </c>
      <c r="CX33" s="284">
        <v>22.27</v>
      </c>
      <c r="CY33" s="283">
        <v>101</v>
      </c>
      <c r="CZ33" s="285">
        <f t="shared" si="34"/>
        <v>6.8181818181818175</v>
      </c>
      <c r="DA33" s="979"/>
      <c r="DB33" s="347" t="s">
        <v>58</v>
      </c>
      <c r="DC33" s="281">
        <v>5.78</v>
      </c>
      <c r="DD33" s="307">
        <f t="shared" si="16"/>
        <v>7</v>
      </c>
      <c r="DE33" s="283">
        <v>348.33</v>
      </c>
      <c r="DF33" s="284">
        <v>3.38</v>
      </c>
      <c r="DG33" s="284">
        <v>14.5</v>
      </c>
      <c r="DH33" s="285">
        <f t="shared" si="35"/>
        <v>30.363636363636367</v>
      </c>
      <c r="DI33" s="281">
        <v>4.74</v>
      </c>
      <c r="DJ33" s="307">
        <f t="shared" si="17"/>
        <v>29</v>
      </c>
      <c r="DK33" s="283">
        <v>250</v>
      </c>
      <c r="DL33" s="284">
        <v>5.3</v>
      </c>
      <c r="DM33" s="284">
        <v>20.97</v>
      </c>
      <c r="DN33" s="283">
        <v>122</v>
      </c>
      <c r="DO33" s="285">
        <f t="shared" si="36"/>
        <v>16.000000000000007</v>
      </c>
      <c r="DP33" s="979"/>
      <c r="DQ33" s="347" t="s">
        <v>58</v>
      </c>
      <c r="DR33" s="281">
        <v>3.9</v>
      </c>
      <c r="DS33" s="307">
        <f t="shared" si="18"/>
        <v>18</v>
      </c>
      <c r="DT33" s="283">
        <v>183.33</v>
      </c>
      <c r="DU33" s="284">
        <v>33.93</v>
      </c>
      <c r="DV33" s="284">
        <v>24.9</v>
      </c>
      <c r="DW33" s="283">
        <v>114.67</v>
      </c>
      <c r="DX33" s="250">
        <f t="shared" si="37"/>
        <v>-2.454545454545455</v>
      </c>
      <c r="DY33" s="281">
        <v>4.53</v>
      </c>
      <c r="DZ33" s="307">
        <f t="shared" si="19"/>
        <v>13</v>
      </c>
      <c r="EA33" s="283">
        <v>354</v>
      </c>
      <c r="EB33" s="284">
        <v>5.87</v>
      </c>
      <c r="EC33" s="284">
        <v>19.2</v>
      </c>
      <c r="ED33" s="283">
        <v>103.33</v>
      </c>
      <c r="EE33" s="285">
        <f t="shared" si="38"/>
        <v>0.54545454545455008</v>
      </c>
      <c r="EF33" s="278">
        <f t="shared" si="1"/>
        <v>4.397058823529413</v>
      </c>
      <c r="EG33" s="279">
        <f t="shared" si="2"/>
        <v>18</v>
      </c>
    </row>
    <row r="34" spans="1:137" s="286" customFormat="1" ht="15.75" customHeight="1" x14ac:dyDescent="0.25">
      <c r="A34" s="979"/>
      <c r="B34" s="347" t="s">
        <v>59</v>
      </c>
      <c r="C34" s="281">
        <v>4.55</v>
      </c>
      <c r="D34" s="307">
        <f t="shared" si="3"/>
        <v>13</v>
      </c>
      <c r="E34" s="283">
        <v>318</v>
      </c>
      <c r="F34" s="284">
        <v>4.2300000000000004</v>
      </c>
      <c r="G34" s="285">
        <f t="shared" si="21"/>
        <v>13.124999999999998</v>
      </c>
      <c r="H34" s="281">
        <v>6.31</v>
      </c>
      <c r="I34" s="307">
        <f t="shared" si="20"/>
        <v>8</v>
      </c>
      <c r="J34" s="283">
        <v>364</v>
      </c>
      <c r="K34" s="284">
        <v>3.29</v>
      </c>
      <c r="L34" s="285">
        <f t="shared" si="22"/>
        <v>14.559999999999995</v>
      </c>
      <c r="M34" s="979"/>
      <c r="N34" s="347" t="s">
        <v>59</v>
      </c>
      <c r="O34" s="281">
        <v>3.21</v>
      </c>
      <c r="P34" s="307">
        <f t="shared" si="4"/>
        <v>16</v>
      </c>
      <c r="Q34" s="283">
        <v>251.67</v>
      </c>
      <c r="R34" s="284">
        <v>4.21</v>
      </c>
      <c r="S34" s="284">
        <v>25.6</v>
      </c>
      <c r="T34" s="283">
        <v>93.67</v>
      </c>
      <c r="U34" s="285">
        <f t="shared" si="23"/>
        <v>5.0909090909090908</v>
      </c>
      <c r="V34" s="281">
        <v>4.2300000000000004</v>
      </c>
      <c r="W34" s="307">
        <f t="shared" si="5"/>
        <v>16</v>
      </c>
      <c r="X34" s="283">
        <v>245.33</v>
      </c>
      <c r="Y34" s="284">
        <v>3.93</v>
      </c>
      <c r="Z34" s="284">
        <v>28.07</v>
      </c>
      <c r="AA34" s="283">
        <v>108</v>
      </c>
      <c r="AB34" s="285">
        <f t="shared" si="24"/>
        <v>11.250000000000005</v>
      </c>
      <c r="AC34" s="979"/>
      <c r="AD34" s="347" t="s">
        <v>59</v>
      </c>
      <c r="AE34" s="294">
        <v>4</v>
      </c>
      <c r="AF34" s="307">
        <f t="shared" si="6"/>
        <v>24</v>
      </c>
      <c r="AG34" s="291">
        <v>23.38</v>
      </c>
      <c r="AH34" s="283">
        <v>108.33</v>
      </c>
      <c r="AI34" s="285">
        <f t="shared" si="25"/>
        <v>-0.4761904761904745</v>
      </c>
      <c r="AJ34" s="281">
        <v>2.97</v>
      </c>
      <c r="AK34" s="307">
        <f t="shared" si="7"/>
        <v>28</v>
      </c>
      <c r="AL34" s="283">
        <v>251.9</v>
      </c>
      <c r="AM34" s="284">
        <v>3.35</v>
      </c>
      <c r="AN34" s="284">
        <v>22.69</v>
      </c>
      <c r="AO34" s="283">
        <v>95</v>
      </c>
      <c r="AP34" s="285">
        <f t="shared" si="26"/>
        <v>3.1000000000000005</v>
      </c>
      <c r="AQ34" s="979"/>
      <c r="AR34" s="345" t="s">
        <v>59</v>
      </c>
      <c r="AS34" s="281" t="s">
        <v>30</v>
      </c>
      <c r="AT34" s="307"/>
      <c r="AU34" s="283" t="s">
        <v>30</v>
      </c>
      <c r="AV34" s="284" t="s">
        <v>30</v>
      </c>
      <c r="AW34" s="284" t="s">
        <v>30</v>
      </c>
      <c r="AX34" s="285"/>
      <c r="AY34" s="281">
        <v>5.0199999999999996</v>
      </c>
      <c r="AZ34" s="307">
        <f t="shared" si="9"/>
        <v>18</v>
      </c>
      <c r="BA34" s="283">
        <v>326</v>
      </c>
      <c r="BB34" s="284">
        <v>3.69</v>
      </c>
      <c r="BC34" s="284">
        <v>24.17</v>
      </c>
      <c r="BD34" s="283">
        <v>97.67</v>
      </c>
      <c r="BE34" s="250">
        <f t="shared" si="28"/>
        <v>-1.0476190476190508</v>
      </c>
      <c r="BF34" s="979"/>
      <c r="BG34" s="345" t="s">
        <v>59</v>
      </c>
      <c r="BH34" s="281">
        <v>4.8899999999999997</v>
      </c>
      <c r="BI34" s="307">
        <f t="shared" si="10"/>
        <v>3</v>
      </c>
      <c r="BJ34" s="283">
        <v>360.33</v>
      </c>
      <c r="BK34" s="284">
        <v>2.84</v>
      </c>
      <c r="BL34" s="284">
        <v>23.39</v>
      </c>
      <c r="BM34" s="283">
        <v>108.33</v>
      </c>
      <c r="BN34" s="285">
        <f t="shared" si="29"/>
        <v>22.27272727272727</v>
      </c>
      <c r="BO34" s="281">
        <v>4.43</v>
      </c>
      <c r="BP34" s="307">
        <f t="shared" si="11"/>
        <v>6</v>
      </c>
      <c r="BQ34" s="283">
        <v>338</v>
      </c>
      <c r="BR34" s="284">
        <v>2.63</v>
      </c>
      <c r="BS34" s="284">
        <v>20.77</v>
      </c>
      <c r="BT34" s="283">
        <v>90.33</v>
      </c>
      <c r="BU34" s="285">
        <f t="shared" si="30"/>
        <v>5.9999999999999947</v>
      </c>
      <c r="BV34" s="980"/>
      <c r="BW34" s="347" t="s">
        <v>59</v>
      </c>
      <c r="BX34" s="281">
        <v>5.67</v>
      </c>
      <c r="BY34" s="307">
        <f t="shared" si="12"/>
        <v>18</v>
      </c>
      <c r="BZ34" s="283">
        <v>350.93</v>
      </c>
      <c r="CA34" s="284">
        <v>3.93</v>
      </c>
      <c r="CB34" s="284">
        <v>22.13</v>
      </c>
      <c r="CC34" s="283">
        <v>106.33</v>
      </c>
      <c r="CD34" s="285">
        <f t="shared" si="31"/>
        <v>10.400000000000006</v>
      </c>
      <c r="CE34" s="281">
        <v>4.63</v>
      </c>
      <c r="CF34" s="307">
        <f t="shared" si="13"/>
        <v>9</v>
      </c>
      <c r="CG34" s="283">
        <v>251.67</v>
      </c>
      <c r="CH34" s="284">
        <v>2.13</v>
      </c>
      <c r="CI34" s="284">
        <v>21.17</v>
      </c>
      <c r="CJ34" s="283">
        <v>99.67</v>
      </c>
      <c r="CK34" s="285">
        <f t="shared" si="32"/>
        <v>17.272727272727273</v>
      </c>
      <c r="CL34" s="979"/>
      <c r="CM34" s="347" t="s">
        <v>59</v>
      </c>
      <c r="CN34" s="281">
        <v>5.87</v>
      </c>
      <c r="CO34" s="307">
        <f t="shared" si="14"/>
        <v>15</v>
      </c>
      <c r="CP34" s="283">
        <v>215</v>
      </c>
      <c r="CQ34" s="284">
        <v>3.88</v>
      </c>
      <c r="CR34" s="284">
        <v>18.03</v>
      </c>
      <c r="CS34" s="285">
        <f t="shared" si="33"/>
        <v>14.100000000000001</v>
      </c>
      <c r="CT34" s="281">
        <v>4.07</v>
      </c>
      <c r="CU34" s="307">
        <f t="shared" si="15"/>
        <v>11</v>
      </c>
      <c r="CV34" s="283">
        <v>197.33</v>
      </c>
      <c r="CW34" s="284">
        <v>2.5</v>
      </c>
      <c r="CX34" s="284">
        <v>22.83</v>
      </c>
      <c r="CY34" s="283">
        <v>104</v>
      </c>
      <c r="CZ34" s="285">
        <f t="shared" si="34"/>
        <v>7.1818181818181861</v>
      </c>
      <c r="DA34" s="979"/>
      <c r="DB34" s="347" t="s">
        <v>59</v>
      </c>
      <c r="DC34" s="281">
        <v>5.17</v>
      </c>
      <c r="DD34" s="307">
        <f t="shared" si="16"/>
        <v>11</v>
      </c>
      <c r="DE34" s="283">
        <v>315.67</v>
      </c>
      <c r="DF34" s="284">
        <v>2.8</v>
      </c>
      <c r="DG34" s="284">
        <v>20.67</v>
      </c>
      <c r="DH34" s="285">
        <f t="shared" si="35"/>
        <v>18</v>
      </c>
      <c r="DI34" s="281">
        <v>6.2</v>
      </c>
      <c r="DJ34" s="307">
        <f t="shared" si="17"/>
        <v>16</v>
      </c>
      <c r="DK34" s="283">
        <v>240.67</v>
      </c>
      <c r="DL34" s="284">
        <v>3.7</v>
      </c>
      <c r="DM34" s="284">
        <v>22.87</v>
      </c>
      <c r="DN34" s="283">
        <v>101.67</v>
      </c>
      <c r="DO34" s="285">
        <f t="shared" si="36"/>
        <v>23.333333333333339</v>
      </c>
      <c r="DP34" s="979"/>
      <c r="DQ34" s="347" t="s">
        <v>59</v>
      </c>
      <c r="DR34" s="281">
        <v>4.59</v>
      </c>
      <c r="DS34" s="307">
        <f t="shared" si="18"/>
        <v>8</v>
      </c>
      <c r="DT34" s="283">
        <v>195</v>
      </c>
      <c r="DU34" s="284">
        <v>46.82</v>
      </c>
      <c r="DV34" s="284">
        <v>23.22</v>
      </c>
      <c r="DW34" s="283">
        <v>105.67</v>
      </c>
      <c r="DX34" s="250">
        <f t="shared" si="37"/>
        <v>0.54545454545454186</v>
      </c>
      <c r="DY34" s="281">
        <v>4.2</v>
      </c>
      <c r="DZ34" s="307">
        <f t="shared" si="19"/>
        <v>16</v>
      </c>
      <c r="EA34" s="283">
        <v>338.67</v>
      </c>
      <c r="EB34" s="284">
        <v>3.23</v>
      </c>
      <c r="EC34" s="284">
        <v>23.63</v>
      </c>
      <c r="ED34" s="283">
        <v>93.67</v>
      </c>
      <c r="EE34" s="285">
        <f t="shared" si="38"/>
        <v>0.36363636363636392</v>
      </c>
      <c r="EF34" s="278">
        <f t="shared" si="1"/>
        <v>4.7064705882352946</v>
      </c>
      <c r="EG34" s="279">
        <f t="shared" si="2"/>
        <v>15</v>
      </c>
    </row>
    <row r="35" spans="1:137" s="286" customFormat="1" ht="15.75" customHeight="1" x14ac:dyDescent="0.25">
      <c r="A35" s="979"/>
      <c r="B35" s="347" t="s">
        <v>99</v>
      </c>
      <c r="C35" s="281">
        <v>7.26</v>
      </c>
      <c r="D35" s="307">
        <f t="shared" si="3"/>
        <v>4</v>
      </c>
      <c r="E35" s="283">
        <v>383</v>
      </c>
      <c r="F35" s="284">
        <v>5.1100000000000003</v>
      </c>
      <c r="G35" s="285">
        <f t="shared" si="21"/>
        <v>34.25</v>
      </c>
      <c r="H35" s="281">
        <v>5.86</v>
      </c>
      <c r="I35" s="307">
        <f t="shared" si="20"/>
        <v>12</v>
      </c>
      <c r="J35" s="283">
        <v>328.67</v>
      </c>
      <c r="K35" s="284">
        <v>3.01</v>
      </c>
      <c r="L35" s="285">
        <f t="shared" si="22"/>
        <v>15.520000000000003</v>
      </c>
      <c r="M35" s="979"/>
      <c r="N35" s="347" t="s">
        <v>99</v>
      </c>
      <c r="O35" s="281">
        <v>3.64</v>
      </c>
      <c r="P35" s="307">
        <f t="shared" si="4"/>
        <v>7</v>
      </c>
      <c r="Q35" s="283">
        <v>276.33</v>
      </c>
      <c r="R35" s="284">
        <v>5.05</v>
      </c>
      <c r="S35" s="284">
        <v>23.73</v>
      </c>
      <c r="T35" s="283">
        <v>98.67</v>
      </c>
      <c r="U35" s="285">
        <f t="shared" si="23"/>
        <v>6.0909090909090908</v>
      </c>
      <c r="V35" s="281">
        <v>4.43</v>
      </c>
      <c r="W35" s="307">
        <f t="shared" si="5"/>
        <v>14</v>
      </c>
      <c r="X35" s="283">
        <v>241.67</v>
      </c>
      <c r="Y35" s="284">
        <v>4.87</v>
      </c>
      <c r="Z35" s="284">
        <v>20.23</v>
      </c>
      <c r="AA35" s="283">
        <v>111</v>
      </c>
      <c r="AB35" s="285">
        <f t="shared" si="24"/>
        <v>9.1666666666666625</v>
      </c>
      <c r="AC35" s="979"/>
      <c r="AD35" s="347" t="s">
        <v>99</v>
      </c>
      <c r="AE35" s="294">
        <v>4.4000000000000004</v>
      </c>
      <c r="AF35" s="307">
        <f t="shared" si="6"/>
        <v>16</v>
      </c>
      <c r="AG35" s="291">
        <v>19.559999999999999</v>
      </c>
      <c r="AH35" s="283">
        <v>95.67</v>
      </c>
      <c r="AI35" s="285">
        <f t="shared" si="25"/>
        <v>-1.904761904761898</v>
      </c>
      <c r="AJ35" s="281">
        <v>5.45</v>
      </c>
      <c r="AK35" s="307">
        <f t="shared" si="7"/>
        <v>3</v>
      </c>
      <c r="AL35" s="283">
        <v>234.33</v>
      </c>
      <c r="AM35" s="284">
        <v>6.49</v>
      </c>
      <c r="AN35" s="284">
        <v>28.67</v>
      </c>
      <c r="AO35" s="283">
        <v>98</v>
      </c>
      <c r="AP35" s="285">
        <f t="shared" si="26"/>
        <v>15.900000000000004</v>
      </c>
      <c r="AQ35" s="979"/>
      <c r="AR35" s="345" t="s">
        <v>99</v>
      </c>
      <c r="AS35" s="281">
        <v>5.97</v>
      </c>
      <c r="AT35" s="307">
        <f t="shared" si="8"/>
        <v>8</v>
      </c>
      <c r="AU35" s="283">
        <v>259</v>
      </c>
      <c r="AV35" s="284">
        <v>2.62</v>
      </c>
      <c r="AW35" s="284">
        <v>27.73</v>
      </c>
      <c r="AX35" s="285">
        <f t="shared" si="27"/>
        <v>13.18518518518518</v>
      </c>
      <c r="AY35" s="281">
        <v>4.7699999999999996</v>
      </c>
      <c r="AZ35" s="307">
        <f t="shared" si="9"/>
        <v>23</v>
      </c>
      <c r="BA35" s="283">
        <v>306.67</v>
      </c>
      <c r="BB35" s="284">
        <v>4.58</v>
      </c>
      <c r="BC35" s="284">
        <v>21.01</v>
      </c>
      <c r="BD35" s="283">
        <v>105.67</v>
      </c>
      <c r="BE35" s="250">
        <f t="shared" si="28"/>
        <v>-1.1428571428571439</v>
      </c>
      <c r="BF35" s="979"/>
      <c r="BG35" s="345" t="s">
        <v>99</v>
      </c>
      <c r="BH35" s="281">
        <v>4.74</v>
      </c>
      <c r="BI35" s="307">
        <f t="shared" si="10"/>
        <v>10</v>
      </c>
      <c r="BJ35" s="283">
        <v>342</v>
      </c>
      <c r="BK35" s="284">
        <v>2.85</v>
      </c>
      <c r="BL35" s="284">
        <v>23.57</v>
      </c>
      <c r="BM35" s="283">
        <v>114</v>
      </c>
      <c r="BN35" s="285">
        <f t="shared" si="29"/>
        <v>21.545454545454543</v>
      </c>
      <c r="BO35" s="281">
        <v>4.7300000000000004</v>
      </c>
      <c r="BP35" s="307">
        <f t="shared" si="11"/>
        <v>2</v>
      </c>
      <c r="BQ35" s="283">
        <v>338.67</v>
      </c>
      <c r="BR35" s="284">
        <v>2.5099999999999998</v>
      </c>
      <c r="BS35" s="284">
        <v>15.58</v>
      </c>
      <c r="BT35" s="283">
        <v>97</v>
      </c>
      <c r="BU35" s="285">
        <f t="shared" si="30"/>
        <v>7.2307692307692406</v>
      </c>
      <c r="BV35" s="980"/>
      <c r="BW35" s="347" t="s">
        <v>99</v>
      </c>
      <c r="BX35" s="281">
        <v>6.49</v>
      </c>
      <c r="BY35" s="307">
        <f t="shared" si="12"/>
        <v>12</v>
      </c>
      <c r="BZ35" s="283">
        <v>270.67</v>
      </c>
      <c r="CA35" s="284">
        <v>5.73</v>
      </c>
      <c r="CB35" s="284">
        <v>17.5</v>
      </c>
      <c r="CC35" s="283">
        <v>107.33</v>
      </c>
      <c r="CD35" s="285">
        <f t="shared" si="31"/>
        <v>17.760000000000005</v>
      </c>
      <c r="CE35" s="281">
        <v>5.53</v>
      </c>
      <c r="CF35" s="307">
        <f t="shared" si="13"/>
        <v>1</v>
      </c>
      <c r="CG35" s="283">
        <v>265.67</v>
      </c>
      <c r="CH35" s="284">
        <v>2.3199999999999998</v>
      </c>
      <c r="CI35" s="284">
        <v>26.9</v>
      </c>
      <c r="CJ35" s="283">
        <v>106</v>
      </c>
      <c r="CK35" s="285">
        <f t="shared" si="32"/>
        <v>10.000000000000005</v>
      </c>
      <c r="CL35" s="979"/>
      <c r="CM35" s="347" t="s">
        <v>99</v>
      </c>
      <c r="CN35" s="281">
        <v>6.3</v>
      </c>
      <c r="CO35" s="307">
        <f t="shared" si="14"/>
        <v>10</v>
      </c>
      <c r="CP35" s="283">
        <v>248</v>
      </c>
      <c r="CQ35" s="284">
        <v>4.8</v>
      </c>
      <c r="CR35" s="284">
        <v>13.59</v>
      </c>
      <c r="CS35" s="285">
        <f t="shared" si="33"/>
        <v>15.8</v>
      </c>
      <c r="CT35" s="281">
        <v>4.07</v>
      </c>
      <c r="CU35" s="307">
        <f t="shared" si="15"/>
        <v>11</v>
      </c>
      <c r="CV35" s="283">
        <v>195.33</v>
      </c>
      <c r="CW35" s="284">
        <v>2.63</v>
      </c>
      <c r="CX35" s="284">
        <v>23.07</v>
      </c>
      <c r="CY35" s="283">
        <v>100</v>
      </c>
      <c r="CZ35" s="285">
        <f t="shared" si="34"/>
        <v>8.0000000000000036</v>
      </c>
      <c r="DA35" s="979"/>
      <c r="DB35" s="347" t="s">
        <v>99</v>
      </c>
      <c r="DC35" s="281">
        <v>5.33</v>
      </c>
      <c r="DD35" s="307">
        <f t="shared" si="16"/>
        <v>10</v>
      </c>
      <c r="DE35" s="283">
        <v>320.67</v>
      </c>
      <c r="DF35" s="284">
        <v>4.46</v>
      </c>
      <c r="DG35" s="284">
        <v>19.329999999999998</v>
      </c>
      <c r="DH35" s="285">
        <f t="shared" si="35"/>
        <v>18.81818181818182</v>
      </c>
      <c r="DI35" s="281">
        <v>6.47</v>
      </c>
      <c r="DJ35" s="307">
        <f t="shared" si="17"/>
        <v>11</v>
      </c>
      <c r="DK35" s="283">
        <v>285</v>
      </c>
      <c r="DL35" s="284">
        <v>6.23</v>
      </c>
      <c r="DM35" s="284">
        <v>20.9</v>
      </c>
      <c r="DN35" s="283">
        <v>102</v>
      </c>
      <c r="DO35" s="285">
        <f t="shared" si="36"/>
        <v>24.666666666666661</v>
      </c>
      <c r="DP35" s="979"/>
      <c r="DQ35" s="347" t="s">
        <v>99</v>
      </c>
      <c r="DR35" s="281">
        <v>1.48</v>
      </c>
      <c r="DS35" s="307">
        <f t="shared" si="18"/>
        <v>28</v>
      </c>
      <c r="DT35" s="283">
        <v>62</v>
      </c>
      <c r="DU35" s="284">
        <v>14.85</v>
      </c>
      <c r="DV35" s="284">
        <v>8.0399999999999991</v>
      </c>
      <c r="DW35" s="283">
        <v>34.67</v>
      </c>
      <c r="DX35" s="250">
        <f t="shared" si="37"/>
        <v>-0.45454545454545492</v>
      </c>
      <c r="DY35" s="281">
        <v>7.36</v>
      </c>
      <c r="DZ35" s="307">
        <f t="shared" si="19"/>
        <v>1</v>
      </c>
      <c r="EA35" s="283">
        <v>336.67</v>
      </c>
      <c r="EB35" s="284">
        <v>5.83</v>
      </c>
      <c r="EC35" s="284">
        <v>19.77</v>
      </c>
      <c r="ED35" s="283">
        <v>97.33</v>
      </c>
      <c r="EE35" s="285">
        <f t="shared" si="38"/>
        <v>48.27272727272728</v>
      </c>
      <c r="EF35" s="278">
        <f t="shared" si="1"/>
        <v>5.2377777777777768</v>
      </c>
      <c r="EG35" s="279">
        <f t="shared" si="2"/>
        <v>5</v>
      </c>
    </row>
    <row r="36" spans="1:137" s="286" customFormat="1" ht="15.75" customHeight="1" x14ac:dyDescent="0.25">
      <c r="A36" s="979"/>
      <c r="B36" s="792" t="s">
        <v>100</v>
      </c>
      <c r="C36" s="281">
        <v>5.19</v>
      </c>
      <c r="D36" s="307">
        <f t="shared" si="3"/>
        <v>9</v>
      </c>
      <c r="E36" s="283">
        <v>346</v>
      </c>
      <c r="F36" s="284">
        <v>3.25</v>
      </c>
      <c r="G36" s="285">
        <f t="shared" si="21"/>
        <v>13.375000000000004</v>
      </c>
      <c r="H36" s="281">
        <v>6.76</v>
      </c>
      <c r="I36" s="307">
        <f t="shared" si="20"/>
        <v>4</v>
      </c>
      <c r="J36" s="283">
        <v>387.33</v>
      </c>
      <c r="K36" s="284">
        <v>3.62</v>
      </c>
      <c r="L36" s="285">
        <f t="shared" si="22"/>
        <v>15.36</v>
      </c>
      <c r="M36" s="979"/>
      <c r="N36" s="792" t="s">
        <v>100</v>
      </c>
      <c r="O36" s="281">
        <v>3.78</v>
      </c>
      <c r="P36" s="307">
        <f t="shared" si="4"/>
        <v>5</v>
      </c>
      <c r="Q36" s="283">
        <v>283.67</v>
      </c>
      <c r="R36" s="284">
        <v>5.33</v>
      </c>
      <c r="S36" s="284">
        <v>24.27</v>
      </c>
      <c r="T36" s="283">
        <v>92.33</v>
      </c>
      <c r="U36" s="285">
        <f t="shared" si="23"/>
        <v>6.0909090909090908</v>
      </c>
      <c r="V36" s="281">
        <v>4.3899999999999997</v>
      </c>
      <c r="W36" s="307">
        <f t="shared" si="5"/>
        <v>15</v>
      </c>
      <c r="X36" s="283">
        <v>233.33</v>
      </c>
      <c r="Y36" s="284">
        <v>3.17</v>
      </c>
      <c r="Z36" s="284">
        <v>23.4</v>
      </c>
      <c r="AA36" s="283">
        <v>106</v>
      </c>
      <c r="AB36" s="285">
        <f t="shared" si="24"/>
        <v>15.333333333333332</v>
      </c>
      <c r="AC36" s="979"/>
      <c r="AD36" s="792" t="s">
        <v>100</v>
      </c>
      <c r="AE36" s="294">
        <v>4.4400000000000004</v>
      </c>
      <c r="AF36" s="307">
        <f t="shared" si="6"/>
        <v>14</v>
      </c>
      <c r="AG36" s="291">
        <v>23.31</v>
      </c>
      <c r="AH36" s="283">
        <v>91</v>
      </c>
      <c r="AI36" s="285">
        <f t="shared" si="25"/>
        <v>-1.4285714285714235</v>
      </c>
      <c r="AJ36" s="281">
        <v>3.56</v>
      </c>
      <c r="AK36" s="307">
        <f t="shared" si="7"/>
        <v>15</v>
      </c>
      <c r="AL36" s="283">
        <v>236.73</v>
      </c>
      <c r="AM36" s="284">
        <v>4.17</v>
      </c>
      <c r="AN36" s="284">
        <v>24.63</v>
      </c>
      <c r="AO36" s="283">
        <v>91.67</v>
      </c>
      <c r="AP36" s="285">
        <f t="shared" si="26"/>
        <v>2.7</v>
      </c>
      <c r="AQ36" s="979"/>
      <c r="AR36" s="793" t="s">
        <v>100</v>
      </c>
      <c r="AS36" s="281">
        <v>6.53</v>
      </c>
      <c r="AT36" s="307">
        <f t="shared" si="8"/>
        <v>4</v>
      </c>
      <c r="AU36" s="283">
        <v>288.33</v>
      </c>
      <c r="AV36" s="284">
        <v>2.89</v>
      </c>
      <c r="AW36" s="284">
        <v>26.67</v>
      </c>
      <c r="AX36" s="285">
        <f t="shared" si="27"/>
        <v>10.148148148148149</v>
      </c>
      <c r="AY36" s="281">
        <v>5.56</v>
      </c>
      <c r="AZ36" s="307">
        <f t="shared" si="9"/>
        <v>13</v>
      </c>
      <c r="BA36" s="283">
        <v>247.33</v>
      </c>
      <c r="BB36" s="284">
        <v>4.7300000000000004</v>
      </c>
      <c r="BC36" s="284">
        <v>26.45</v>
      </c>
      <c r="BD36" s="283">
        <v>97</v>
      </c>
      <c r="BE36" s="250">
        <f t="shared" si="28"/>
        <v>6.4761904761904727</v>
      </c>
      <c r="BF36" s="979"/>
      <c r="BG36" s="793" t="s">
        <v>100</v>
      </c>
      <c r="BH36" s="281">
        <v>4.88</v>
      </c>
      <c r="BI36" s="307">
        <f t="shared" si="10"/>
        <v>5</v>
      </c>
      <c r="BJ36" s="283">
        <v>364.67</v>
      </c>
      <c r="BK36" s="284">
        <v>2.84</v>
      </c>
      <c r="BL36" s="284">
        <v>23.42</v>
      </c>
      <c r="BM36" s="283">
        <v>98</v>
      </c>
      <c r="BN36" s="285">
        <f t="shared" si="29"/>
        <v>22.545454545454547</v>
      </c>
      <c r="BO36" s="281">
        <v>4.8</v>
      </c>
      <c r="BP36" s="307">
        <f t="shared" si="11"/>
        <v>1</v>
      </c>
      <c r="BQ36" s="283">
        <v>330.33</v>
      </c>
      <c r="BR36" s="284">
        <v>2.95</v>
      </c>
      <c r="BS36" s="284">
        <v>22.54</v>
      </c>
      <c r="BT36" s="283">
        <v>90.33</v>
      </c>
      <c r="BU36" s="285">
        <f t="shared" si="30"/>
        <v>4.7692307692307638</v>
      </c>
      <c r="BV36" s="980"/>
      <c r="BW36" s="792" t="s">
        <v>100</v>
      </c>
      <c r="BX36" s="281">
        <v>6.87</v>
      </c>
      <c r="BY36" s="307">
        <f t="shared" si="12"/>
        <v>4</v>
      </c>
      <c r="BZ36" s="283">
        <v>287.47000000000003</v>
      </c>
      <c r="CA36" s="284">
        <v>7.05</v>
      </c>
      <c r="CB36" s="284">
        <v>24.23</v>
      </c>
      <c r="CC36" s="283">
        <v>103</v>
      </c>
      <c r="CD36" s="285">
        <f t="shared" si="31"/>
        <v>16</v>
      </c>
      <c r="CE36" s="281">
        <v>5.0999999999999996</v>
      </c>
      <c r="CF36" s="307">
        <f t="shared" si="13"/>
        <v>3</v>
      </c>
      <c r="CG36" s="283">
        <v>241.33</v>
      </c>
      <c r="CH36" s="284">
        <v>2.36</v>
      </c>
      <c r="CI36" s="284">
        <v>26.7</v>
      </c>
      <c r="CJ36" s="283">
        <v>93.67</v>
      </c>
      <c r="CK36" s="285">
        <f t="shared" si="32"/>
        <v>9.6363636363636314</v>
      </c>
      <c r="CL36" s="979"/>
      <c r="CM36" s="792" t="s">
        <v>100</v>
      </c>
      <c r="CN36" s="281">
        <v>6.32</v>
      </c>
      <c r="CO36" s="307">
        <f t="shared" si="14"/>
        <v>9</v>
      </c>
      <c r="CP36" s="283">
        <v>256.33</v>
      </c>
      <c r="CQ36" s="284">
        <v>4.96</v>
      </c>
      <c r="CR36" s="284">
        <v>21.43</v>
      </c>
      <c r="CS36" s="285">
        <f t="shared" si="33"/>
        <v>17</v>
      </c>
      <c r="CT36" s="281">
        <v>3.84</v>
      </c>
      <c r="CU36" s="307">
        <f t="shared" si="15"/>
        <v>19</v>
      </c>
      <c r="CV36" s="283">
        <v>191.67</v>
      </c>
      <c r="CW36" s="284">
        <v>2.6</v>
      </c>
      <c r="CX36" s="284">
        <v>22.2</v>
      </c>
      <c r="CY36" s="283">
        <v>97.67</v>
      </c>
      <c r="CZ36" s="285">
        <f t="shared" si="34"/>
        <v>7.3636363636363642</v>
      </c>
      <c r="DA36" s="979"/>
      <c r="DB36" s="792" t="s">
        <v>100</v>
      </c>
      <c r="DC36" s="281">
        <v>5.64</v>
      </c>
      <c r="DD36" s="307">
        <f t="shared" si="16"/>
        <v>9</v>
      </c>
      <c r="DE36" s="283">
        <v>341.33</v>
      </c>
      <c r="DF36" s="284">
        <v>5.4</v>
      </c>
      <c r="DG36" s="284">
        <v>25.5</v>
      </c>
      <c r="DH36" s="285">
        <f t="shared" si="35"/>
        <v>27.18181818181818</v>
      </c>
      <c r="DI36" s="281">
        <v>7.51</v>
      </c>
      <c r="DJ36" s="307">
        <f t="shared" si="17"/>
        <v>2</v>
      </c>
      <c r="DK36" s="283">
        <v>266.67</v>
      </c>
      <c r="DL36" s="284">
        <v>4.2699999999999996</v>
      </c>
      <c r="DM36" s="284">
        <v>26.57</v>
      </c>
      <c r="DN36" s="283">
        <v>95.33</v>
      </c>
      <c r="DO36" s="285">
        <f t="shared" si="36"/>
        <v>1.3333333333333346</v>
      </c>
      <c r="DP36" s="979"/>
      <c r="DQ36" s="792" t="s">
        <v>100</v>
      </c>
      <c r="DR36" s="281">
        <v>1.62</v>
      </c>
      <c r="DS36" s="307">
        <f t="shared" si="18"/>
        <v>25</v>
      </c>
      <c r="DT36" s="283">
        <v>67</v>
      </c>
      <c r="DU36" s="284">
        <v>14.19</v>
      </c>
      <c r="DV36" s="284">
        <v>8.81</v>
      </c>
      <c r="DW36" s="283">
        <v>32</v>
      </c>
      <c r="DX36" s="250">
        <f t="shared" si="37"/>
        <v>5.0909090909090908</v>
      </c>
      <c r="DY36" s="281">
        <v>6.24</v>
      </c>
      <c r="DZ36" s="307">
        <f t="shared" si="19"/>
        <v>6</v>
      </c>
      <c r="EA36" s="283">
        <v>323.67</v>
      </c>
      <c r="EB36" s="284">
        <v>5.4</v>
      </c>
      <c r="EC36" s="284">
        <v>25.1</v>
      </c>
      <c r="ED36" s="283">
        <v>87.33</v>
      </c>
      <c r="EE36" s="285">
        <f t="shared" si="38"/>
        <v>1.9090909090909087</v>
      </c>
      <c r="EF36" s="278">
        <f t="shared" si="1"/>
        <v>5.168333333333333</v>
      </c>
      <c r="EG36" s="279">
        <f t="shared" si="2"/>
        <v>8</v>
      </c>
    </row>
    <row r="37" spans="1:137" s="286" customFormat="1" ht="15.75" customHeight="1" x14ac:dyDescent="0.25">
      <c r="A37" s="979"/>
      <c r="B37" s="792" t="s">
        <v>180</v>
      </c>
      <c r="C37" s="281">
        <v>7.95</v>
      </c>
      <c r="D37" s="307">
        <f t="shared" si="3"/>
        <v>1</v>
      </c>
      <c r="E37" s="283">
        <v>330.67</v>
      </c>
      <c r="F37" s="284">
        <v>3.45</v>
      </c>
      <c r="G37" s="285">
        <f t="shared" si="21"/>
        <v>49</v>
      </c>
      <c r="H37" s="281">
        <v>6.26</v>
      </c>
      <c r="I37" s="307">
        <f t="shared" si="20"/>
        <v>10</v>
      </c>
      <c r="J37" s="283">
        <v>355.67</v>
      </c>
      <c r="K37" s="284">
        <v>3.29</v>
      </c>
      <c r="L37" s="285">
        <f t="shared" si="22"/>
        <v>15.119999999999997</v>
      </c>
      <c r="M37" s="979"/>
      <c r="N37" s="792" t="s">
        <v>180</v>
      </c>
      <c r="O37" s="281">
        <v>3.5</v>
      </c>
      <c r="P37" s="307">
        <f t="shared" si="4"/>
        <v>10</v>
      </c>
      <c r="Q37" s="283">
        <v>271.67</v>
      </c>
      <c r="R37" s="284">
        <v>4.7300000000000004</v>
      </c>
      <c r="S37" s="284">
        <v>25.07</v>
      </c>
      <c r="T37" s="283">
        <v>90.67</v>
      </c>
      <c r="U37" s="285">
        <f t="shared" si="23"/>
        <v>6.4545454545454541</v>
      </c>
      <c r="V37" s="281">
        <v>3.98</v>
      </c>
      <c r="W37" s="307">
        <f t="shared" si="5"/>
        <v>20</v>
      </c>
      <c r="X37" s="283">
        <v>245</v>
      </c>
      <c r="Y37" s="284">
        <v>2.77</v>
      </c>
      <c r="Z37" s="284">
        <v>19.13</v>
      </c>
      <c r="AA37" s="283">
        <v>105.67</v>
      </c>
      <c r="AB37" s="285">
        <f t="shared" si="24"/>
        <v>10.083333333333332</v>
      </c>
      <c r="AC37" s="979"/>
      <c r="AD37" s="792" t="s">
        <v>180</v>
      </c>
      <c r="AE37" s="294">
        <v>4.1500000000000004</v>
      </c>
      <c r="AF37" s="307">
        <f t="shared" si="6"/>
        <v>20</v>
      </c>
      <c r="AG37" s="291">
        <v>24.09</v>
      </c>
      <c r="AH37" s="283">
        <v>89.67</v>
      </c>
      <c r="AI37" s="285">
        <f t="shared" si="25"/>
        <v>-1.3333333333333302</v>
      </c>
      <c r="AJ37" s="281">
        <v>5.48</v>
      </c>
      <c r="AK37" s="307">
        <f t="shared" si="7"/>
        <v>2</v>
      </c>
      <c r="AL37" s="283">
        <v>289.47000000000003</v>
      </c>
      <c r="AM37" s="284">
        <v>7.5</v>
      </c>
      <c r="AN37" s="284">
        <v>28.81</v>
      </c>
      <c r="AO37" s="283">
        <v>92</v>
      </c>
      <c r="AP37" s="285">
        <f t="shared" si="26"/>
        <v>12.600000000000007</v>
      </c>
      <c r="AQ37" s="979"/>
      <c r="AR37" s="793" t="s">
        <v>180</v>
      </c>
      <c r="AS37" s="281">
        <v>5.88</v>
      </c>
      <c r="AT37" s="307">
        <f t="shared" si="8"/>
        <v>10</v>
      </c>
      <c r="AU37" s="283">
        <v>248</v>
      </c>
      <c r="AV37" s="284">
        <v>2.73</v>
      </c>
      <c r="AW37" s="284">
        <v>26.37</v>
      </c>
      <c r="AX37" s="285">
        <f t="shared" si="27"/>
        <v>15.407407407407408</v>
      </c>
      <c r="AY37" s="281">
        <v>4.08</v>
      </c>
      <c r="AZ37" s="307">
        <f t="shared" si="9"/>
        <v>29</v>
      </c>
      <c r="BA37" s="283">
        <v>271.67</v>
      </c>
      <c r="BB37" s="284">
        <v>5.27</v>
      </c>
      <c r="BC37" s="284">
        <v>18.46</v>
      </c>
      <c r="BD37" s="283">
        <v>99.67</v>
      </c>
      <c r="BE37" s="250">
        <f t="shared" si="28"/>
        <v>1.0476190476190463</v>
      </c>
      <c r="BF37" s="979"/>
      <c r="BG37" s="793" t="s">
        <v>180</v>
      </c>
      <c r="BH37" s="281">
        <v>4.6900000000000004</v>
      </c>
      <c r="BI37" s="307">
        <f t="shared" si="10"/>
        <v>12</v>
      </c>
      <c r="BJ37" s="283">
        <v>368</v>
      </c>
      <c r="BK37" s="284">
        <v>2.85</v>
      </c>
      <c r="BL37" s="284">
        <v>23.29</v>
      </c>
      <c r="BM37" s="283">
        <v>102.67</v>
      </c>
      <c r="BN37" s="285">
        <f t="shared" si="29"/>
        <v>17.72727272727273</v>
      </c>
      <c r="BO37" s="281">
        <v>3.91</v>
      </c>
      <c r="BP37" s="307">
        <f t="shared" si="11"/>
        <v>22</v>
      </c>
      <c r="BQ37" s="283">
        <v>339</v>
      </c>
      <c r="BR37" s="284">
        <v>6.7</v>
      </c>
      <c r="BS37" s="284">
        <v>26.56</v>
      </c>
      <c r="BT37" s="283">
        <v>92.67</v>
      </c>
      <c r="BU37" s="285">
        <f t="shared" si="30"/>
        <v>5.2307692307692353</v>
      </c>
      <c r="BV37" s="980"/>
      <c r="BW37" s="792" t="s">
        <v>180</v>
      </c>
      <c r="BX37" s="281">
        <v>7.01</v>
      </c>
      <c r="BY37" s="307">
        <f t="shared" si="12"/>
        <v>2</v>
      </c>
      <c r="BZ37" s="283">
        <v>285.60000000000002</v>
      </c>
      <c r="CA37" s="284">
        <v>5.72</v>
      </c>
      <c r="CB37" s="284">
        <v>25.1</v>
      </c>
      <c r="CC37" s="283">
        <v>106.33</v>
      </c>
      <c r="CD37" s="285">
        <f t="shared" si="31"/>
        <v>19.039999999999992</v>
      </c>
      <c r="CE37" s="281">
        <v>5.16</v>
      </c>
      <c r="CF37" s="307">
        <f t="shared" si="13"/>
        <v>2</v>
      </c>
      <c r="CG37" s="283">
        <v>269</v>
      </c>
      <c r="CH37" s="284">
        <v>2.08</v>
      </c>
      <c r="CI37" s="284">
        <v>24.57</v>
      </c>
      <c r="CJ37" s="283">
        <v>94</v>
      </c>
      <c r="CK37" s="285">
        <f t="shared" si="32"/>
        <v>13.454545454545455</v>
      </c>
      <c r="CL37" s="979"/>
      <c r="CM37" s="792" t="s">
        <v>180</v>
      </c>
      <c r="CN37" s="281">
        <v>6.46</v>
      </c>
      <c r="CO37" s="307">
        <f t="shared" si="14"/>
        <v>3</v>
      </c>
      <c r="CP37" s="283">
        <v>302</v>
      </c>
      <c r="CQ37" s="284">
        <v>4.9000000000000004</v>
      </c>
      <c r="CR37" s="284">
        <v>22.02</v>
      </c>
      <c r="CS37" s="285">
        <f t="shared" si="33"/>
        <v>17.599999999999998</v>
      </c>
      <c r="CT37" s="281">
        <v>4.16</v>
      </c>
      <c r="CU37" s="307">
        <f t="shared" si="15"/>
        <v>9</v>
      </c>
      <c r="CV37" s="283">
        <v>194</v>
      </c>
      <c r="CW37" s="284">
        <v>2.6</v>
      </c>
      <c r="CX37" s="284">
        <v>23.77</v>
      </c>
      <c r="CY37" s="283">
        <v>102.33</v>
      </c>
      <c r="CZ37" s="285">
        <f t="shared" si="34"/>
        <v>8.9090909090909083</v>
      </c>
      <c r="DA37" s="979"/>
      <c r="DB37" s="792" t="s">
        <v>180</v>
      </c>
      <c r="DC37" s="281">
        <v>5.67</v>
      </c>
      <c r="DD37" s="307">
        <f t="shared" si="16"/>
        <v>8</v>
      </c>
      <c r="DE37" s="283">
        <v>342</v>
      </c>
      <c r="DF37" s="284">
        <v>5.82</v>
      </c>
      <c r="DG37" s="284">
        <v>28.03</v>
      </c>
      <c r="DH37" s="285">
        <f t="shared" si="35"/>
        <v>29.818181818181817</v>
      </c>
      <c r="DI37" s="281">
        <v>7.75</v>
      </c>
      <c r="DJ37" s="307">
        <f t="shared" si="17"/>
        <v>1</v>
      </c>
      <c r="DK37" s="283">
        <v>213</v>
      </c>
      <c r="DL37" s="284">
        <v>4.5</v>
      </c>
      <c r="DM37" s="284">
        <v>26.7</v>
      </c>
      <c r="DN37" s="283">
        <v>122</v>
      </c>
      <c r="DO37" s="285">
        <f t="shared" si="36"/>
        <v>10.499999999999998</v>
      </c>
      <c r="DP37" s="979"/>
      <c r="DQ37" s="792" t="s">
        <v>180</v>
      </c>
      <c r="DR37" s="281">
        <v>4.59</v>
      </c>
      <c r="DS37" s="307">
        <f t="shared" si="18"/>
        <v>8</v>
      </c>
      <c r="DT37" s="283">
        <v>175.67</v>
      </c>
      <c r="DU37" s="284">
        <v>44.9</v>
      </c>
      <c r="DV37" s="284">
        <v>24.29</v>
      </c>
      <c r="DW37" s="283">
        <v>95</v>
      </c>
      <c r="DX37" s="250">
        <f t="shared" si="37"/>
        <v>0.99999999999999478</v>
      </c>
      <c r="DY37" s="281">
        <v>2.5299999999999998</v>
      </c>
      <c r="DZ37" s="307">
        <f t="shared" si="19"/>
        <v>26</v>
      </c>
      <c r="EA37" s="283">
        <v>345</v>
      </c>
      <c r="EB37" s="284">
        <v>5.4</v>
      </c>
      <c r="EC37" s="284">
        <v>26.17</v>
      </c>
      <c r="ED37" s="283">
        <v>86.67</v>
      </c>
      <c r="EE37" s="285">
        <f t="shared" si="38"/>
        <v>-13.181818181818183</v>
      </c>
      <c r="EF37" s="278">
        <f t="shared" si="1"/>
        <v>5.1783333333333337</v>
      </c>
      <c r="EG37" s="279">
        <f t="shared" si="2"/>
        <v>7</v>
      </c>
    </row>
    <row r="38" spans="1:137" s="286" customFormat="1" ht="15.75" customHeight="1" x14ac:dyDescent="0.25">
      <c r="A38" s="979"/>
      <c r="B38" s="792" t="s">
        <v>181</v>
      </c>
      <c r="C38" s="281">
        <v>4.34</v>
      </c>
      <c r="D38" s="307">
        <f t="shared" si="3"/>
        <v>20</v>
      </c>
      <c r="E38" s="283">
        <v>249.67</v>
      </c>
      <c r="F38" s="284">
        <v>3.45</v>
      </c>
      <c r="G38" s="285">
        <f t="shared" si="21"/>
        <v>10.499999999999998</v>
      </c>
      <c r="H38" s="281">
        <v>6.12</v>
      </c>
      <c r="I38" s="307">
        <f t="shared" si="20"/>
        <v>11</v>
      </c>
      <c r="J38" s="283">
        <v>342.33</v>
      </c>
      <c r="K38" s="284">
        <v>3.21</v>
      </c>
      <c r="L38" s="285">
        <f t="shared" si="22"/>
        <v>14.719999999999999</v>
      </c>
      <c r="M38" s="979"/>
      <c r="N38" s="792" t="s">
        <v>181</v>
      </c>
      <c r="O38" s="281">
        <v>2.9</v>
      </c>
      <c r="P38" s="307">
        <f t="shared" si="4"/>
        <v>27</v>
      </c>
      <c r="Q38" s="283">
        <v>227.67</v>
      </c>
      <c r="R38" s="284">
        <v>3.56</v>
      </c>
      <c r="S38" s="284">
        <v>22.67</v>
      </c>
      <c r="T38" s="283">
        <v>100.67</v>
      </c>
      <c r="U38" s="285">
        <f t="shared" si="23"/>
        <v>4.4545454545454524</v>
      </c>
      <c r="V38" s="281">
        <v>4.6500000000000004</v>
      </c>
      <c r="W38" s="307">
        <f t="shared" si="5"/>
        <v>11</v>
      </c>
      <c r="X38" s="283">
        <v>252.33</v>
      </c>
      <c r="Y38" s="284">
        <v>3.4</v>
      </c>
      <c r="Z38" s="284">
        <v>26.1</v>
      </c>
      <c r="AA38" s="283">
        <v>104.33</v>
      </c>
      <c r="AB38" s="285">
        <f t="shared" si="24"/>
        <v>10.833333333333336</v>
      </c>
      <c r="AC38" s="979"/>
      <c r="AD38" s="792" t="s">
        <v>181</v>
      </c>
      <c r="AE38" s="294">
        <v>4.41</v>
      </c>
      <c r="AF38" s="307">
        <f t="shared" si="6"/>
        <v>15</v>
      </c>
      <c r="AG38" s="291">
        <v>15.12</v>
      </c>
      <c r="AH38" s="283">
        <v>95.67</v>
      </c>
      <c r="AI38" s="285">
        <f t="shared" si="25"/>
        <v>6.9523809523809517</v>
      </c>
      <c r="AJ38" s="281">
        <v>4.34</v>
      </c>
      <c r="AK38" s="307">
        <f t="shared" si="7"/>
        <v>9</v>
      </c>
      <c r="AL38" s="283">
        <v>255.33</v>
      </c>
      <c r="AM38" s="284">
        <v>4.33</v>
      </c>
      <c r="AN38" s="284">
        <v>25.51</v>
      </c>
      <c r="AO38" s="283">
        <v>97</v>
      </c>
      <c r="AP38" s="285">
        <f t="shared" si="26"/>
        <v>8.4999999999999964</v>
      </c>
      <c r="AQ38" s="979"/>
      <c r="AR38" s="793" t="s">
        <v>181</v>
      </c>
      <c r="AS38" s="281">
        <v>6.45</v>
      </c>
      <c r="AT38" s="307">
        <f t="shared" si="8"/>
        <v>5</v>
      </c>
      <c r="AU38" s="283">
        <v>293</v>
      </c>
      <c r="AV38" s="284">
        <v>2.89</v>
      </c>
      <c r="AW38" s="284">
        <v>25.13</v>
      </c>
      <c r="AX38" s="285">
        <f t="shared" si="27"/>
        <v>9.7037037037037077</v>
      </c>
      <c r="AY38" s="281">
        <v>5.34</v>
      </c>
      <c r="AZ38" s="307">
        <f t="shared" si="9"/>
        <v>15</v>
      </c>
      <c r="BA38" s="283">
        <v>251</v>
      </c>
      <c r="BB38" s="284">
        <v>3.87</v>
      </c>
      <c r="BC38" s="284">
        <v>16.079999999999998</v>
      </c>
      <c r="BD38" s="283">
        <v>98</v>
      </c>
      <c r="BE38" s="250">
        <f t="shared" si="28"/>
        <v>5.2380952380952364</v>
      </c>
      <c r="BF38" s="979"/>
      <c r="BG38" s="793" t="s">
        <v>181</v>
      </c>
      <c r="BH38" s="281">
        <v>4.7699999999999996</v>
      </c>
      <c r="BI38" s="307">
        <f t="shared" si="10"/>
        <v>9</v>
      </c>
      <c r="BJ38" s="283">
        <v>304.67</v>
      </c>
      <c r="BK38" s="284">
        <v>2.71</v>
      </c>
      <c r="BL38" s="284">
        <v>23.63</v>
      </c>
      <c r="BM38" s="283">
        <v>113.67</v>
      </c>
      <c r="BN38" s="285">
        <f t="shared" si="29"/>
        <v>21.272727272727266</v>
      </c>
      <c r="BO38" s="281">
        <v>3.64</v>
      </c>
      <c r="BP38" s="307">
        <f t="shared" si="11"/>
        <v>28</v>
      </c>
      <c r="BQ38" s="283">
        <v>346.33</v>
      </c>
      <c r="BR38" s="284">
        <v>3.61</v>
      </c>
      <c r="BS38" s="284">
        <v>14.56</v>
      </c>
      <c r="BT38" s="283">
        <v>93.33</v>
      </c>
      <c r="BU38" s="285">
        <f t="shared" si="30"/>
        <v>4.1538461538461542</v>
      </c>
      <c r="BV38" s="980"/>
      <c r="BW38" s="792" t="s">
        <v>181</v>
      </c>
      <c r="BX38" s="281">
        <v>6.64</v>
      </c>
      <c r="BY38" s="307">
        <f t="shared" si="12"/>
        <v>9</v>
      </c>
      <c r="BZ38" s="283">
        <v>319.2</v>
      </c>
      <c r="CA38" s="284">
        <v>4.6399999999999997</v>
      </c>
      <c r="CB38" s="284">
        <v>15.27</v>
      </c>
      <c r="CC38" s="283">
        <v>109</v>
      </c>
      <c r="CD38" s="285">
        <f t="shared" si="31"/>
        <v>20.959999999999994</v>
      </c>
      <c r="CE38" s="281">
        <v>4.04</v>
      </c>
      <c r="CF38" s="307">
        <f t="shared" si="13"/>
        <v>16</v>
      </c>
      <c r="CG38" s="283">
        <v>247</v>
      </c>
      <c r="CH38" s="284">
        <v>1.93</v>
      </c>
      <c r="CI38" s="284">
        <v>21.33</v>
      </c>
      <c r="CJ38" s="283">
        <v>103.33</v>
      </c>
      <c r="CK38" s="285">
        <f t="shared" si="32"/>
        <v>11.999999999999998</v>
      </c>
      <c r="CL38" s="979"/>
      <c r="CM38" s="792" t="s">
        <v>181</v>
      </c>
      <c r="CN38" s="281">
        <v>6.55</v>
      </c>
      <c r="CO38" s="307">
        <f t="shared" si="14"/>
        <v>2</v>
      </c>
      <c r="CP38" s="283">
        <v>316</v>
      </c>
      <c r="CQ38" s="284">
        <v>4.42</v>
      </c>
      <c r="CR38" s="284">
        <v>12.9</v>
      </c>
      <c r="CS38" s="285">
        <f t="shared" si="33"/>
        <v>17.199999999999996</v>
      </c>
      <c r="CT38" s="281">
        <v>3.47</v>
      </c>
      <c r="CU38" s="307">
        <f t="shared" si="15"/>
        <v>24</v>
      </c>
      <c r="CV38" s="283">
        <v>176</v>
      </c>
      <c r="CW38" s="284">
        <v>2.4</v>
      </c>
      <c r="CX38" s="284">
        <v>21.9</v>
      </c>
      <c r="CY38" s="283">
        <v>103.67</v>
      </c>
      <c r="CZ38" s="285">
        <f t="shared" si="34"/>
        <v>8.2727272727272734</v>
      </c>
      <c r="DA38" s="979"/>
      <c r="DB38" s="792" t="s">
        <v>181</v>
      </c>
      <c r="DC38" s="281">
        <v>5.98</v>
      </c>
      <c r="DD38" s="307">
        <f t="shared" si="16"/>
        <v>3</v>
      </c>
      <c r="DE38" s="283">
        <v>358.33</v>
      </c>
      <c r="DF38" s="284">
        <v>4.33</v>
      </c>
      <c r="DG38" s="284">
        <v>13.4</v>
      </c>
      <c r="DH38" s="285">
        <f t="shared" si="35"/>
        <v>28.63636363636364</v>
      </c>
      <c r="DI38" s="281">
        <v>6.54</v>
      </c>
      <c r="DJ38" s="307">
        <f t="shared" si="17"/>
        <v>9</v>
      </c>
      <c r="DK38" s="283">
        <v>224.33</v>
      </c>
      <c r="DL38" s="284">
        <v>4.5</v>
      </c>
      <c r="DM38" s="284">
        <v>25.67</v>
      </c>
      <c r="DN38" s="283">
        <v>93.67</v>
      </c>
      <c r="DO38" s="285">
        <f t="shared" si="36"/>
        <v>13.33333333333333</v>
      </c>
      <c r="DP38" s="979"/>
      <c r="DQ38" s="792" t="s">
        <v>181</v>
      </c>
      <c r="DR38" s="281">
        <v>1.54</v>
      </c>
      <c r="DS38" s="307">
        <f t="shared" si="18"/>
        <v>26</v>
      </c>
      <c r="DT38" s="283">
        <v>65</v>
      </c>
      <c r="DU38" s="284">
        <v>13.17</v>
      </c>
      <c r="DV38" s="284">
        <v>9.18</v>
      </c>
      <c r="DW38" s="283">
        <v>35.33</v>
      </c>
      <c r="DX38" s="250">
        <f t="shared" si="37"/>
        <v>3.7272727272727284</v>
      </c>
      <c r="DY38" s="281">
        <v>3.19</v>
      </c>
      <c r="DZ38" s="307">
        <f t="shared" si="19"/>
        <v>25</v>
      </c>
      <c r="EA38" s="283">
        <v>347.33</v>
      </c>
      <c r="EB38" s="284">
        <v>4.2300000000000004</v>
      </c>
      <c r="EC38" s="284">
        <v>20.97</v>
      </c>
      <c r="ED38" s="283">
        <v>95.33</v>
      </c>
      <c r="EE38" s="285">
        <f t="shared" si="38"/>
        <v>-1.6363636363636378</v>
      </c>
      <c r="EF38" s="278">
        <f t="shared" si="1"/>
        <v>4.7172222222222224</v>
      </c>
      <c r="EG38" s="279">
        <f t="shared" si="2"/>
        <v>14</v>
      </c>
    </row>
    <row r="39" spans="1:137" s="286" customFormat="1" ht="15.75" customHeight="1" x14ac:dyDescent="0.25">
      <c r="A39" s="979"/>
      <c r="B39" s="792" t="s">
        <v>182</v>
      </c>
      <c r="C39" s="281">
        <v>5.5</v>
      </c>
      <c r="D39" s="307">
        <f t="shared" si="3"/>
        <v>8</v>
      </c>
      <c r="E39" s="283">
        <v>340.67</v>
      </c>
      <c r="F39" s="284">
        <v>4.5599999999999996</v>
      </c>
      <c r="G39" s="285">
        <f t="shared" si="21"/>
        <v>12.124999999999996</v>
      </c>
      <c r="H39" s="281">
        <v>6.27</v>
      </c>
      <c r="I39" s="307">
        <f t="shared" si="20"/>
        <v>9</v>
      </c>
      <c r="J39" s="283">
        <v>355</v>
      </c>
      <c r="K39" s="284">
        <v>3.29</v>
      </c>
      <c r="L39" s="285">
        <f t="shared" si="22"/>
        <v>15.599999999999994</v>
      </c>
      <c r="M39" s="979"/>
      <c r="N39" s="792" t="s">
        <v>182</v>
      </c>
      <c r="O39" s="281">
        <v>3.18</v>
      </c>
      <c r="P39" s="307">
        <f t="shared" si="4"/>
        <v>17</v>
      </c>
      <c r="Q39" s="283">
        <v>251.67</v>
      </c>
      <c r="R39" s="284">
        <v>4.1399999999999997</v>
      </c>
      <c r="S39" s="284">
        <v>24.27</v>
      </c>
      <c r="T39" s="283">
        <v>93.67</v>
      </c>
      <c r="U39" s="285">
        <f t="shared" si="23"/>
        <v>5.0909090909090908</v>
      </c>
      <c r="V39" s="281">
        <v>4.93</v>
      </c>
      <c r="W39" s="307">
        <f t="shared" si="5"/>
        <v>9</v>
      </c>
      <c r="X39" s="283">
        <v>265</v>
      </c>
      <c r="Y39" s="284">
        <v>3.73</v>
      </c>
      <c r="Z39" s="284">
        <v>18.43</v>
      </c>
      <c r="AA39" s="283">
        <v>108</v>
      </c>
      <c r="AB39" s="285">
        <f t="shared" si="24"/>
        <v>13.916666666666666</v>
      </c>
      <c r="AC39" s="979"/>
      <c r="AD39" s="792" t="s">
        <v>182</v>
      </c>
      <c r="AE39" s="294">
        <v>4.03</v>
      </c>
      <c r="AF39" s="307">
        <f t="shared" si="6"/>
        <v>23</v>
      </c>
      <c r="AG39" s="291">
        <v>24.82</v>
      </c>
      <c r="AH39" s="283">
        <v>95.33</v>
      </c>
      <c r="AI39" s="285">
        <f t="shared" si="25"/>
        <v>-6.1904761904761854</v>
      </c>
      <c r="AJ39" s="281">
        <v>4.38</v>
      </c>
      <c r="AK39" s="307">
        <f t="shared" si="7"/>
        <v>8</v>
      </c>
      <c r="AL39" s="283">
        <v>261.93</v>
      </c>
      <c r="AM39" s="284">
        <v>4.3600000000000003</v>
      </c>
      <c r="AN39" s="284">
        <v>26.55</v>
      </c>
      <c r="AO39" s="283">
        <v>98</v>
      </c>
      <c r="AP39" s="285">
        <f t="shared" si="26"/>
        <v>8.1999999999999993</v>
      </c>
      <c r="AQ39" s="979"/>
      <c r="AR39" s="793" t="s">
        <v>182</v>
      </c>
      <c r="AS39" s="281">
        <v>5.94</v>
      </c>
      <c r="AT39" s="307">
        <f t="shared" si="8"/>
        <v>9</v>
      </c>
      <c r="AU39" s="283">
        <v>260.33</v>
      </c>
      <c r="AV39" s="284">
        <v>2.41</v>
      </c>
      <c r="AW39" s="284">
        <v>23.1</v>
      </c>
      <c r="AX39" s="285">
        <f t="shared" si="27"/>
        <v>16.518518518518523</v>
      </c>
      <c r="AY39" s="281">
        <v>6.1</v>
      </c>
      <c r="AZ39" s="307">
        <f t="shared" si="9"/>
        <v>6</v>
      </c>
      <c r="BA39" s="283">
        <v>288.33</v>
      </c>
      <c r="BB39" s="284">
        <v>3.66</v>
      </c>
      <c r="BC39" s="284">
        <v>26.15</v>
      </c>
      <c r="BD39" s="283">
        <v>97</v>
      </c>
      <c r="BE39" s="250">
        <f t="shared" si="28"/>
        <v>2.8571428571428554</v>
      </c>
      <c r="BF39" s="979"/>
      <c r="BG39" s="793" t="s">
        <v>182</v>
      </c>
      <c r="BH39" s="281">
        <v>4.74</v>
      </c>
      <c r="BI39" s="307">
        <f t="shared" si="10"/>
        <v>10</v>
      </c>
      <c r="BJ39" s="283">
        <v>322.67</v>
      </c>
      <c r="BK39" s="284">
        <v>2.84</v>
      </c>
      <c r="BL39" s="284">
        <v>23.97</v>
      </c>
      <c r="BM39" s="283">
        <v>116</v>
      </c>
      <c r="BN39" s="285">
        <f t="shared" si="29"/>
        <v>21.545454545454543</v>
      </c>
      <c r="BO39" s="281">
        <v>4.1900000000000004</v>
      </c>
      <c r="BP39" s="307">
        <f t="shared" si="11"/>
        <v>14</v>
      </c>
      <c r="BQ39" s="283">
        <v>341.33</v>
      </c>
      <c r="BR39" s="284">
        <v>3.05</v>
      </c>
      <c r="BS39" s="284">
        <v>24.66</v>
      </c>
      <c r="BT39" s="283">
        <v>101</v>
      </c>
      <c r="BU39" s="285">
        <f t="shared" si="30"/>
        <v>6.923076923076926</v>
      </c>
      <c r="BV39" s="980"/>
      <c r="BW39" s="792" t="s">
        <v>182</v>
      </c>
      <c r="BX39" s="281">
        <v>6.6</v>
      </c>
      <c r="BY39" s="307">
        <f t="shared" si="12"/>
        <v>10</v>
      </c>
      <c r="BZ39" s="283">
        <v>343.47</v>
      </c>
      <c r="CA39" s="284">
        <v>4.5199999999999996</v>
      </c>
      <c r="CB39" s="284">
        <v>25.83</v>
      </c>
      <c r="CC39" s="283">
        <v>106</v>
      </c>
      <c r="CD39" s="285">
        <f t="shared" si="31"/>
        <v>18.559999999999988</v>
      </c>
      <c r="CE39" s="281">
        <v>4.4800000000000004</v>
      </c>
      <c r="CF39" s="307">
        <f t="shared" si="13"/>
        <v>12</v>
      </c>
      <c r="CG39" s="283">
        <v>278.33</v>
      </c>
      <c r="CH39" s="284">
        <v>1.77</v>
      </c>
      <c r="CI39" s="284">
        <v>25.4</v>
      </c>
      <c r="CJ39" s="283">
        <v>95.67</v>
      </c>
      <c r="CK39" s="285">
        <f t="shared" si="32"/>
        <v>11.363636363636367</v>
      </c>
      <c r="CL39" s="979"/>
      <c r="CM39" s="792" t="s">
        <v>182</v>
      </c>
      <c r="CN39" s="281">
        <v>6.46</v>
      </c>
      <c r="CO39" s="307">
        <f t="shared" si="14"/>
        <v>3</v>
      </c>
      <c r="CP39" s="283">
        <v>309</v>
      </c>
      <c r="CQ39" s="284">
        <v>4</v>
      </c>
      <c r="CR39" s="284">
        <v>22.38</v>
      </c>
      <c r="CS39" s="285">
        <f t="shared" si="33"/>
        <v>15.499999999999998</v>
      </c>
      <c r="CT39" s="281">
        <v>4.75</v>
      </c>
      <c r="CU39" s="307">
        <f t="shared" si="15"/>
        <v>4</v>
      </c>
      <c r="CV39" s="283">
        <v>230</v>
      </c>
      <c r="CW39" s="284">
        <v>2.4</v>
      </c>
      <c r="CX39" s="284">
        <v>22.87</v>
      </c>
      <c r="CY39" s="283">
        <v>103.67</v>
      </c>
      <c r="CZ39" s="285">
        <f t="shared" si="34"/>
        <v>6.8181818181818175</v>
      </c>
      <c r="DA39" s="979"/>
      <c r="DB39" s="792" t="s">
        <v>182</v>
      </c>
      <c r="DC39" s="281">
        <v>7.12</v>
      </c>
      <c r="DD39" s="307">
        <f t="shared" si="16"/>
        <v>1</v>
      </c>
      <c r="DE39" s="283">
        <v>388.33</v>
      </c>
      <c r="DF39" s="284">
        <v>3.31</v>
      </c>
      <c r="DG39" s="284">
        <v>26.9</v>
      </c>
      <c r="DH39" s="285">
        <f t="shared" si="35"/>
        <v>29.727272727272727</v>
      </c>
      <c r="DI39" s="281">
        <v>6.47</v>
      </c>
      <c r="DJ39" s="307">
        <f t="shared" si="17"/>
        <v>11</v>
      </c>
      <c r="DK39" s="283">
        <v>259</v>
      </c>
      <c r="DL39" s="284">
        <v>4.7</v>
      </c>
      <c r="DM39" s="284">
        <v>22.67</v>
      </c>
      <c r="DN39" s="283">
        <v>92.67</v>
      </c>
      <c r="DO39" s="285">
        <f t="shared" si="36"/>
        <v>13.499999999999993</v>
      </c>
      <c r="DP39" s="979"/>
      <c r="DQ39" s="792" t="s">
        <v>182</v>
      </c>
      <c r="DR39" s="281">
        <v>4.53</v>
      </c>
      <c r="DS39" s="307">
        <f t="shared" si="18"/>
        <v>10</v>
      </c>
      <c r="DT39" s="283">
        <v>188</v>
      </c>
      <c r="DU39" s="284">
        <v>38.69</v>
      </c>
      <c r="DV39" s="284">
        <v>25.75</v>
      </c>
      <c r="DW39" s="283">
        <v>109</v>
      </c>
      <c r="DX39" s="250">
        <f t="shared" si="37"/>
        <v>1.8181818181818197</v>
      </c>
      <c r="DY39" s="281">
        <v>4.22</v>
      </c>
      <c r="DZ39" s="307">
        <f t="shared" si="19"/>
        <v>15</v>
      </c>
      <c r="EA39" s="283">
        <v>338.33</v>
      </c>
      <c r="EB39" s="284">
        <v>3.83</v>
      </c>
      <c r="EC39" s="284">
        <v>27.2</v>
      </c>
      <c r="ED39" s="283">
        <v>91.67</v>
      </c>
      <c r="EE39" s="285">
        <f t="shared" si="38"/>
        <v>0.72727272727272785</v>
      </c>
      <c r="EF39" s="278">
        <f t="shared" si="1"/>
        <v>5.2161111111111111</v>
      </c>
      <c r="EG39" s="279">
        <f t="shared" si="2"/>
        <v>6</v>
      </c>
    </row>
    <row r="40" spans="1:137" s="286" customFormat="1" ht="15.75" customHeight="1" x14ac:dyDescent="0.25">
      <c r="A40" s="979"/>
      <c r="B40" s="792" t="s">
        <v>183</v>
      </c>
      <c r="C40" s="281" t="s">
        <v>30</v>
      </c>
      <c r="D40" s="307"/>
      <c r="E40" s="283" t="s">
        <v>30</v>
      </c>
      <c r="F40" s="284" t="s">
        <v>30</v>
      </c>
      <c r="G40" s="285"/>
      <c r="H40" s="281" t="s">
        <v>30</v>
      </c>
      <c r="I40" s="307"/>
      <c r="J40" s="283" t="s">
        <v>30</v>
      </c>
      <c r="K40" s="284" t="s">
        <v>30</v>
      </c>
      <c r="L40" s="285"/>
      <c r="M40" s="979"/>
      <c r="N40" s="792" t="s">
        <v>183</v>
      </c>
      <c r="O40" s="281">
        <v>4.0199999999999996</v>
      </c>
      <c r="P40" s="307">
        <f t="shared" si="4"/>
        <v>2</v>
      </c>
      <c r="Q40" s="283">
        <v>298.67</v>
      </c>
      <c r="R40" s="284">
        <v>6.24</v>
      </c>
      <c r="S40" s="284">
        <v>25.73</v>
      </c>
      <c r="T40" s="283">
        <v>93</v>
      </c>
      <c r="U40" s="285">
        <f t="shared" si="23"/>
        <v>6.9090909090909074</v>
      </c>
      <c r="V40" s="281">
        <v>5.28</v>
      </c>
      <c r="W40" s="307">
        <f t="shared" si="5"/>
        <v>3</v>
      </c>
      <c r="X40" s="283">
        <v>244.33</v>
      </c>
      <c r="Y40" s="284">
        <v>4.07</v>
      </c>
      <c r="Z40" s="284">
        <v>22.13</v>
      </c>
      <c r="AA40" s="283">
        <v>107</v>
      </c>
      <c r="AB40" s="285">
        <f t="shared" si="24"/>
        <v>17.25</v>
      </c>
      <c r="AC40" s="979"/>
      <c r="AD40" s="792" t="s">
        <v>183</v>
      </c>
      <c r="AE40" s="294" t="s">
        <v>30</v>
      </c>
      <c r="AF40" s="307"/>
      <c r="AG40" s="291" t="s">
        <v>30</v>
      </c>
      <c r="AH40" s="283" t="s">
        <v>30</v>
      </c>
      <c r="AI40" s="285"/>
      <c r="AJ40" s="281" t="s">
        <v>30</v>
      </c>
      <c r="AK40" s="307"/>
      <c r="AL40" s="283" t="s">
        <v>30</v>
      </c>
      <c r="AM40" s="284" t="s">
        <v>30</v>
      </c>
      <c r="AN40" s="284" t="s">
        <v>30</v>
      </c>
      <c r="AO40" s="283" t="s">
        <v>30</v>
      </c>
      <c r="AP40" s="285"/>
      <c r="AQ40" s="979"/>
      <c r="AR40" s="793" t="s">
        <v>183</v>
      </c>
      <c r="AS40" s="281" t="s">
        <v>30</v>
      </c>
      <c r="AT40" s="307"/>
      <c r="AU40" s="283" t="s">
        <v>30</v>
      </c>
      <c r="AV40" s="284" t="s">
        <v>30</v>
      </c>
      <c r="AW40" s="284" t="s">
        <v>30</v>
      </c>
      <c r="AX40" s="285"/>
      <c r="AY40" s="289" t="s">
        <v>30</v>
      </c>
      <c r="AZ40" s="257"/>
      <c r="BA40" s="257" t="s">
        <v>30</v>
      </c>
      <c r="BB40" s="250" t="s">
        <v>30</v>
      </c>
      <c r="BC40" s="250" t="s">
        <v>30</v>
      </c>
      <c r="BD40" s="257" t="s">
        <v>30</v>
      </c>
      <c r="BE40" s="250"/>
      <c r="BF40" s="979"/>
      <c r="BG40" s="793" t="s">
        <v>183</v>
      </c>
      <c r="BH40" s="281" t="s">
        <v>30</v>
      </c>
      <c r="BI40" s="307"/>
      <c r="BJ40" s="283" t="s">
        <v>30</v>
      </c>
      <c r="BK40" s="284" t="s">
        <v>30</v>
      </c>
      <c r="BL40" s="284" t="s">
        <v>30</v>
      </c>
      <c r="BM40" s="283" t="s">
        <v>30</v>
      </c>
      <c r="BN40" s="285"/>
      <c r="BO40" s="281">
        <v>4.33</v>
      </c>
      <c r="BP40" s="307">
        <f t="shared" si="11"/>
        <v>10</v>
      </c>
      <c r="BQ40" s="283">
        <v>345.33</v>
      </c>
      <c r="BR40" s="284">
        <v>4.74</v>
      </c>
      <c r="BS40" s="284">
        <v>29.37</v>
      </c>
      <c r="BT40" s="283">
        <v>96.33</v>
      </c>
      <c r="BU40" s="285">
        <f t="shared" si="30"/>
        <v>4.7692307692307763</v>
      </c>
      <c r="BV40" s="980"/>
      <c r="BW40" s="792" t="s">
        <v>183</v>
      </c>
      <c r="BX40" s="281" t="s">
        <v>30</v>
      </c>
      <c r="BY40" s="307"/>
      <c r="BZ40" s="283" t="s">
        <v>30</v>
      </c>
      <c r="CA40" s="284" t="s">
        <v>30</v>
      </c>
      <c r="CB40" s="284" t="s">
        <v>30</v>
      </c>
      <c r="CC40" s="283" t="s">
        <v>30</v>
      </c>
      <c r="CD40" s="285"/>
      <c r="CE40" s="281" t="s">
        <v>30</v>
      </c>
      <c r="CF40" s="307"/>
      <c r="CG40" s="283" t="s">
        <v>30</v>
      </c>
      <c r="CH40" s="284" t="s">
        <v>30</v>
      </c>
      <c r="CI40" s="284" t="s">
        <v>30</v>
      </c>
      <c r="CJ40" s="283" t="s">
        <v>30</v>
      </c>
      <c r="CK40" s="285"/>
      <c r="CL40" s="979"/>
      <c r="CM40" s="792" t="s">
        <v>183</v>
      </c>
      <c r="CN40" s="281" t="s">
        <v>30</v>
      </c>
      <c r="CO40" s="307"/>
      <c r="CP40" s="283" t="s">
        <v>30</v>
      </c>
      <c r="CQ40" s="284" t="s">
        <v>30</v>
      </c>
      <c r="CR40" s="284" t="s">
        <v>30</v>
      </c>
      <c r="CS40" s="285"/>
      <c r="CT40" s="281" t="s">
        <v>30</v>
      </c>
      <c r="CU40" s="307"/>
      <c r="CV40" s="283" t="s">
        <v>30</v>
      </c>
      <c r="CW40" s="284" t="s">
        <v>30</v>
      </c>
      <c r="CX40" s="284" t="s">
        <v>30</v>
      </c>
      <c r="CY40" s="283" t="s">
        <v>30</v>
      </c>
      <c r="CZ40" s="285"/>
      <c r="DA40" s="979"/>
      <c r="DB40" s="792" t="s">
        <v>183</v>
      </c>
      <c r="DC40" s="281" t="s">
        <v>30</v>
      </c>
      <c r="DD40" s="307"/>
      <c r="DE40" s="283" t="s">
        <v>30</v>
      </c>
      <c r="DF40" s="284" t="s">
        <v>30</v>
      </c>
      <c r="DG40" s="284" t="s">
        <v>30</v>
      </c>
      <c r="DH40" s="285"/>
      <c r="DI40" s="281">
        <v>4.5999999999999996</v>
      </c>
      <c r="DJ40" s="307">
        <f t="shared" si="17"/>
        <v>31</v>
      </c>
      <c r="DK40" s="283">
        <v>249</v>
      </c>
      <c r="DL40" s="284">
        <v>5.23</v>
      </c>
      <c r="DM40" s="284">
        <v>23.67</v>
      </c>
      <c r="DN40" s="283">
        <v>99.67</v>
      </c>
      <c r="DO40" s="285">
        <f t="shared" si="36"/>
        <v>13.33333333333333</v>
      </c>
      <c r="DP40" s="979"/>
      <c r="DQ40" s="792" t="s">
        <v>183</v>
      </c>
      <c r="DR40" s="281" t="s">
        <v>30</v>
      </c>
      <c r="DS40" s="307"/>
      <c r="DT40" s="283" t="s">
        <v>30</v>
      </c>
      <c r="DU40" s="284" t="s">
        <v>30</v>
      </c>
      <c r="DV40" s="284" t="s">
        <v>30</v>
      </c>
      <c r="DW40" s="283" t="s">
        <v>30</v>
      </c>
      <c r="DX40" s="250"/>
      <c r="DY40" s="281" t="s">
        <v>30</v>
      </c>
      <c r="DZ40" s="307"/>
      <c r="EA40" s="283" t="s">
        <v>30</v>
      </c>
      <c r="EB40" s="284" t="s">
        <v>30</v>
      </c>
      <c r="EC40" s="284" t="s">
        <v>30</v>
      </c>
      <c r="ED40" s="283" t="s">
        <v>30</v>
      </c>
      <c r="EE40" s="285"/>
      <c r="EF40" s="278">
        <f t="shared" si="1"/>
        <v>4.5574999999999992</v>
      </c>
      <c r="EG40" s="279">
        <f t="shared" si="2"/>
        <v>17</v>
      </c>
    </row>
    <row r="41" spans="1:137" s="286" customFormat="1" ht="15.75" customHeight="1" x14ac:dyDescent="0.25">
      <c r="A41" s="979"/>
      <c r="B41" s="347" t="s">
        <v>184</v>
      </c>
      <c r="C41" s="281">
        <v>5.01</v>
      </c>
      <c r="D41" s="307">
        <f t="shared" si="3"/>
        <v>10</v>
      </c>
      <c r="E41" s="283">
        <v>301</v>
      </c>
      <c r="F41" s="284">
        <v>3.21</v>
      </c>
      <c r="G41" s="285">
        <f t="shared" si="21"/>
        <v>11.124999999999996</v>
      </c>
      <c r="H41" s="281">
        <v>5.5</v>
      </c>
      <c r="I41" s="307">
        <f>RANK(H41,H$5:H$48)</f>
        <v>15</v>
      </c>
      <c r="J41" s="283">
        <v>321.67</v>
      </c>
      <c r="K41" s="284">
        <v>2.88</v>
      </c>
      <c r="L41" s="285">
        <f t="shared" si="22"/>
        <v>14.8</v>
      </c>
      <c r="M41" s="979"/>
      <c r="N41" s="347" t="s">
        <v>184</v>
      </c>
      <c r="O41" s="281">
        <v>3.41</v>
      </c>
      <c r="P41" s="307">
        <f t="shared" si="4"/>
        <v>12</v>
      </c>
      <c r="Q41" s="283">
        <v>269.67</v>
      </c>
      <c r="R41" s="284">
        <v>4.6399999999999997</v>
      </c>
      <c r="S41" s="284">
        <v>26.67</v>
      </c>
      <c r="T41" s="283">
        <v>96</v>
      </c>
      <c r="U41" s="285">
        <f t="shared" si="23"/>
        <v>6.1818181818181834</v>
      </c>
      <c r="V41" s="281">
        <v>4.97</v>
      </c>
      <c r="W41" s="307">
        <f t="shared" si="5"/>
        <v>7</v>
      </c>
      <c r="X41" s="283">
        <v>241.67</v>
      </c>
      <c r="Y41" s="284">
        <v>2.77</v>
      </c>
      <c r="Z41" s="284">
        <v>27.6</v>
      </c>
      <c r="AA41" s="283">
        <v>108.67</v>
      </c>
      <c r="AB41" s="285">
        <f t="shared" si="24"/>
        <v>6.9999999999999982</v>
      </c>
      <c r="AC41" s="979"/>
      <c r="AD41" s="347" t="s">
        <v>184</v>
      </c>
      <c r="AE41" s="294">
        <v>3.53</v>
      </c>
      <c r="AF41" s="307">
        <f t="shared" si="6"/>
        <v>29</v>
      </c>
      <c r="AG41" s="291">
        <v>27.45</v>
      </c>
      <c r="AH41" s="283">
        <v>95</v>
      </c>
      <c r="AI41" s="285">
        <f t="shared" si="25"/>
        <v>-2.7619047619047623</v>
      </c>
      <c r="AJ41" s="281" t="s">
        <v>30</v>
      </c>
      <c r="AK41" s="307"/>
      <c r="AL41" s="283" t="s">
        <v>30</v>
      </c>
      <c r="AM41" s="284" t="s">
        <v>30</v>
      </c>
      <c r="AN41" s="284" t="s">
        <v>30</v>
      </c>
      <c r="AO41" s="283" t="s">
        <v>30</v>
      </c>
      <c r="AP41" s="285"/>
      <c r="AQ41" s="979"/>
      <c r="AR41" s="345" t="s">
        <v>184</v>
      </c>
      <c r="AS41" s="281">
        <v>6.75</v>
      </c>
      <c r="AT41" s="307">
        <f t="shared" si="8"/>
        <v>1</v>
      </c>
      <c r="AU41" s="283">
        <v>280</v>
      </c>
      <c r="AV41" s="284">
        <v>2.82</v>
      </c>
      <c r="AW41" s="284">
        <v>26.4</v>
      </c>
      <c r="AX41" s="285">
        <f t="shared" si="27"/>
        <v>14.074074074074078</v>
      </c>
      <c r="AY41" s="281">
        <v>4.67</v>
      </c>
      <c r="AZ41" s="307">
        <f t="shared" si="9"/>
        <v>24</v>
      </c>
      <c r="BA41" s="283">
        <v>334</v>
      </c>
      <c r="BB41" s="284">
        <v>3.53</v>
      </c>
      <c r="BC41" s="284">
        <v>25.97</v>
      </c>
      <c r="BD41" s="283">
        <v>98.33</v>
      </c>
      <c r="BE41" s="250">
        <f t="shared" si="28"/>
        <v>-4.7619047619047628</v>
      </c>
      <c r="BF41" s="979"/>
      <c r="BG41" s="345" t="s">
        <v>184</v>
      </c>
      <c r="BH41" s="281">
        <v>4.16</v>
      </c>
      <c r="BI41" s="307">
        <f t="shared" si="10"/>
        <v>13</v>
      </c>
      <c r="BJ41" s="283">
        <v>269.67</v>
      </c>
      <c r="BK41" s="284">
        <v>2.52</v>
      </c>
      <c r="BL41" s="284">
        <v>23.23</v>
      </c>
      <c r="BM41" s="283">
        <v>116.67</v>
      </c>
      <c r="BN41" s="285">
        <f t="shared" si="29"/>
        <v>19.272727272727273</v>
      </c>
      <c r="BO41" s="281">
        <v>4.18</v>
      </c>
      <c r="BP41" s="307">
        <f t="shared" si="11"/>
        <v>15</v>
      </c>
      <c r="BQ41" s="283">
        <v>340</v>
      </c>
      <c r="BR41" s="284">
        <v>3.61</v>
      </c>
      <c r="BS41" s="284">
        <v>26.41</v>
      </c>
      <c r="BT41" s="283">
        <v>91</v>
      </c>
      <c r="BU41" s="285">
        <f t="shared" si="30"/>
        <v>6.4615384615384608</v>
      </c>
      <c r="BV41" s="980"/>
      <c r="BW41" s="347" t="s">
        <v>184</v>
      </c>
      <c r="BX41" s="281">
        <v>6.85</v>
      </c>
      <c r="BY41" s="307">
        <f t="shared" si="12"/>
        <v>5</v>
      </c>
      <c r="BZ41" s="283">
        <v>317.33</v>
      </c>
      <c r="CA41" s="284">
        <v>4.07</v>
      </c>
      <c r="CB41" s="284">
        <v>26.47</v>
      </c>
      <c r="CC41" s="283">
        <v>105.67</v>
      </c>
      <c r="CD41" s="285">
        <f t="shared" si="31"/>
        <v>19.36</v>
      </c>
      <c r="CE41" s="281">
        <v>4.66</v>
      </c>
      <c r="CF41" s="307">
        <f t="shared" si="13"/>
        <v>7</v>
      </c>
      <c r="CG41" s="283">
        <v>256</v>
      </c>
      <c r="CH41" s="284">
        <v>2.1</v>
      </c>
      <c r="CI41" s="284">
        <v>25.6</v>
      </c>
      <c r="CJ41" s="283">
        <v>97.33</v>
      </c>
      <c r="CK41" s="285">
        <f t="shared" si="32"/>
        <v>5.1818181818181843</v>
      </c>
      <c r="CL41" s="979"/>
      <c r="CM41" s="347" t="s">
        <v>184</v>
      </c>
      <c r="CN41" s="281">
        <v>6.36</v>
      </c>
      <c r="CO41" s="307">
        <f t="shared" si="14"/>
        <v>8</v>
      </c>
      <c r="CP41" s="283">
        <v>275</v>
      </c>
      <c r="CQ41" s="284">
        <v>3.74</v>
      </c>
      <c r="CR41" s="284">
        <v>14.51</v>
      </c>
      <c r="CS41" s="285">
        <f t="shared" si="33"/>
        <v>15.900000000000007</v>
      </c>
      <c r="CT41" s="281" t="s">
        <v>30</v>
      </c>
      <c r="CU41" s="307"/>
      <c r="CV41" s="283" t="s">
        <v>30</v>
      </c>
      <c r="CW41" s="284" t="s">
        <v>30</v>
      </c>
      <c r="CX41" s="284" t="s">
        <v>30</v>
      </c>
      <c r="CY41" s="283" t="s">
        <v>30</v>
      </c>
      <c r="CZ41" s="285"/>
      <c r="DA41" s="979"/>
      <c r="DB41" s="347" t="s">
        <v>184</v>
      </c>
      <c r="DC41" s="281">
        <v>5.14</v>
      </c>
      <c r="DD41" s="307">
        <f t="shared" si="16"/>
        <v>12</v>
      </c>
      <c r="DE41" s="283">
        <v>314.67</v>
      </c>
      <c r="DF41" s="284">
        <v>3.11</v>
      </c>
      <c r="DG41" s="284">
        <v>26.33</v>
      </c>
      <c r="DH41" s="285">
        <f t="shared" si="35"/>
        <v>18.727272727272723</v>
      </c>
      <c r="DI41" s="281">
        <v>7.23</v>
      </c>
      <c r="DJ41" s="307">
        <f t="shared" si="17"/>
        <v>5</v>
      </c>
      <c r="DK41" s="283">
        <v>273</v>
      </c>
      <c r="DL41" s="284">
        <v>4.4000000000000004</v>
      </c>
      <c r="DM41" s="284">
        <v>21.83</v>
      </c>
      <c r="DN41" s="283">
        <v>96</v>
      </c>
      <c r="DO41" s="285">
        <f t="shared" si="36"/>
        <v>13.333333333333345</v>
      </c>
      <c r="DP41" s="979"/>
      <c r="DQ41" s="347" t="s">
        <v>184</v>
      </c>
      <c r="DR41" s="281">
        <v>4.12</v>
      </c>
      <c r="DS41" s="307">
        <f t="shared" si="18"/>
        <v>16</v>
      </c>
      <c r="DT41" s="283">
        <v>202.67</v>
      </c>
      <c r="DU41" s="284">
        <v>40.68</v>
      </c>
      <c r="DV41" s="284">
        <v>25.56</v>
      </c>
      <c r="DW41" s="283">
        <v>109</v>
      </c>
      <c r="DX41" s="250">
        <f t="shared" si="37"/>
        <v>4.4545454545454568</v>
      </c>
      <c r="DY41" s="281">
        <v>3.34</v>
      </c>
      <c r="DZ41" s="307">
        <f t="shared" si="19"/>
        <v>23</v>
      </c>
      <c r="EA41" s="283">
        <v>364.33</v>
      </c>
      <c r="EB41" s="284">
        <v>4.87</v>
      </c>
      <c r="EC41" s="284">
        <v>24.7</v>
      </c>
      <c r="ED41" s="283">
        <v>85.33</v>
      </c>
      <c r="EE41" s="285">
        <f t="shared" si="38"/>
        <v>-2.9090909090909114</v>
      </c>
      <c r="EF41" s="278">
        <f t="shared" si="1"/>
        <v>4.9925000000000006</v>
      </c>
      <c r="EG41" s="279">
        <f t="shared" si="2"/>
        <v>10</v>
      </c>
    </row>
    <row r="42" spans="1:137" s="286" customFormat="1" ht="15.75" customHeight="1" x14ac:dyDescent="0.25">
      <c r="A42" s="979"/>
      <c r="B42" s="347" t="s">
        <v>185</v>
      </c>
      <c r="C42" s="281" t="s">
        <v>30</v>
      </c>
      <c r="D42" s="307"/>
      <c r="E42" s="283" t="s">
        <v>30</v>
      </c>
      <c r="F42" s="284" t="s">
        <v>30</v>
      </c>
      <c r="G42" s="285"/>
      <c r="H42" s="281" t="s">
        <v>30</v>
      </c>
      <c r="I42" s="307"/>
      <c r="J42" s="283" t="s">
        <v>30</v>
      </c>
      <c r="K42" s="284" t="s">
        <v>30</v>
      </c>
      <c r="L42" s="285"/>
      <c r="M42" s="979"/>
      <c r="N42" s="347" t="s">
        <v>185</v>
      </c>
      <c r="O42" s="281" t="s">
        <v>30</v>
      </c>
      <c r="P42" s="307"/>
      <c r="Q42" s="283" t="s">
        <v>30</v>
      </c>
      <c r="R42" s="284" t="s">
        <v>30</v>
      </c>
      <c r="S42" s="284" t="s">
        <v>30</v>
      </c>
      <c r="T42" s="283" t="s">
        <v>30</v>
      </c>
      <c r="U42" s="285"/>
      <c r="V42" s="281" t="s">
        <v>30</v>
      </c>
      <c r="W42" s="307"/>
      <c r="X42" s="283" t="s">
        <v>30</v>
      </c>
      <c r="Y42" s="284" t="s">
        <v>30</v>
      </c>
      <c r="Z42" s="284" t="s">
        <v>30</v>
      </c>
      <c r="AA42" s="283" t="s">
        <v>30</v>
      </c>
      <c r="AB42" s="285"/>
      <c r="AC42" s="979"/>
      <c r="AD42" s="347" t="s">
        <v>185</v>
      </c>
      <c r="AE42" s="294" t="s">
        <v>30</v>
      </c>
      <c r="AF42" s="307"/>
      <c r="AG42" s="291" t="s">
        <v>30</v>
      </c>
      <c r="AH42" s="283" t="s">
        <v>30</v>
      </c>
      <c r="AI42" s="285"/>
      <c r="AJ42" s="281">
        <v>3.15</v>
      </c>
      <c r="AK42" s="307">
        <f t="shared" si="7"/>
        <v>25</v>
      </c>
      <c r="AL42" s="283">
        <v>258.63</v>
      </c>
      <c r="AM42" s="284">
        <v>3.53</v>
      </c>
      <c r="AN42" s="284">
        <v>23.43</v>
      </c>
      <c r="AO42" s="283">
        <v>97.67</v>
      </c>
      <c r="AP42" s="285">
        <f t="shared" si="26"/>
        <v>2.9000000000000004</v>
      </c>
      <c r="AQ42" s="979"/>
      <c r="AR42" s="345" t="s">
        <v>185</v>
      </c>
      <c r="AS42" s="281" t="s">
        <v>30</v>
      </c>
      <c r="AT42" s="307"/>
      <c r="AU42" s="283" t="s">
        <v>30</v>
      </c>
      <c r="AV42" s="284" t="s">
        <v>30</v>
      </c>
      <c r="AW42" s="284" t="s">
        <v>30</v>
      </c>
      <c r="AX42" s="285"/>
      <c r="AY42" s="289" t="s">
        <v>30</v>
      </c>
      <c r="AZ42" s="257"/>
      <c r="BA42" s="257" t="s">
        <v>30</v>
      </c>
      <c r="BB42" s="250" t="s">
        <v>30</v>
      </c>
      <c r="BC42" s="250" t="s">
        <v>30</v>
      </c>
      <c r="BD42" s="257" t="s">
        <v>30</v>
      </c>
      <c r="BE42" s="250"/>
      <c r="BF42" s="979"/>
      <c r="BG42" s="345" t="s">
        <v>185</v>
      </c>
      <c r="BH42" s="281" t="s">
        <v>30</v>
      </c>
      <c r="BI42" s="307"/>
      <c r="BJ42" s="283" t="s">
        <v>30</v>
      </c>
      <c r="BK42" s="284" t="s">
        <v>30</v>
      </c>
      <c r="BL42" s="284" t="s">
        <v>30</v>
      </c>
      <c r="BM42" s="283" t="s">
        <v>30</v>
      </c>
      <c r="BN42" s="285"/>
      <c r="BO42" s="281" t="s">
        <v>30</v>
      </c>
      <c r="BP42" s="307"/>
      <c r="BQ42" s="283" t="s">
        <v>30</v>
      </c>
      <c r="BR42" s="284" t="s">
        <v>30</v>
      </c>
      <c r="BS42" s="284" t="s">
        <v>30</v>
      </c>
      <c r="BT42" s="283" t="s">
        <v>30</v>
      </c>
      <c r="BU42" s="285"/>
      <c r="BV42" s="980"/>
      <c r="BW42" s="347" t="s">
        <v>185</v>
      </c>
      <c r="BX42" s="281" t="s">
        <v>30</v>
      </c>
      <c r="BY42" s="307"/>
      <c r="BZ42" s="283" t="s">
        <v>30</v>
      </c>
      <c r="CA42" s="284" t="s">
        <v>30</v>
      </c>
      <c r="CB42" s="284" t="s">
        <v>30</v>
      </c>
      <c r="CC42" s="283" t="s">
        <v>30</v>
      </c>
      <c r="CD42" s="285"/>
      <c r="CE42" s="281" t="s">
        <v>30</v>
      </c>
      <c r="CF42" s="307"/>
      <c r="CG42" s="283" t="s">
        <v>30</v>
      </c>
      <c r="CH42" s="284" t="s">
        <v>30</v>
      </c>
      <c r="CI42" s="284" t="s">
        <v>30</v>
      </c>
      <c r="CJ42" s="283" t="s">
        <v>30</v>
      </c>
      <c r="CK42" s="285"/>
      <c r="CL42" s="979"/>
      <c r="CM42" s="347" t="s">
        <v>185</v>
      </c>
      <c r="CN42" s="281" t="s">
        <v>30</v>
      </c>
      <c r="CO42" s="307"/>
      <c r="CP42" s="283" t="s">
        <v>30</v>
      </c>
      <c r="CQ42" s="284" t="s">
        <v>30</v>
      </c>
      <c r="CR42" s="284" t="s">
        <v>30</v>
      </c>
      <c r="CS42" s="285"/>
      <c r="CT42" s="281">
        <v>4.9800000000000004</v>
      </c>
      <c r="CU42" s="307">
        <f t="shared" si="15"/>
        <v>1</v>
      </c>
      <c r="CV42" s="283">
        <v>232.67</v>
      </c>
      <c r="CW42" s="284">
        <v>3.1</v>
      </c>
      <c r="CX42" s="284">
        <v>23.73</v>
      </c>
      <c r="CY42" s="283">
        <v>101.67</v>
      </c>
      <c r="CZ42" s="285">
        <f t="shared" si="34"/>
        <v>6.5454545454545512</v>
      </c>
      <c r="DA42" s="979"/>
      <c r="DB42" s="347" t="s">
        <v>185</v>
      </c>
      <c r="DC42" s="281" t="s">
        <v>30</v>
      </c>
      <c r="DD42" s="307"/>
      <c r="DE42" s="283" t="s">
        <v>30</v>
      </c>
      <c r="DF42" s="284" t="s">
        <v>30</v>
      </c>
      <c r="DG42" s="284" t="s">
        <v>30</v>
      </c>
      <c r="DH42" s="285"/>
      <c r="DI42" s="281">
        <v>4.6500000000000004</v>
      </c>
      <c r="DJ42" s="307">
        <f t="shared" si="17"/>
        <v>30</v>
      </c>
      <c r="DK42" s="283">
        <v>261.33</v>
      </c>
      <c r="DL42" s="284">
        <v>5.57</v>
      </c>
      <c r="DM42" s="284">
        <v>22</v>
      </c>
      <c r="DN42" s="283">
        <v>100</v>
      </c>
      <c r="DO42" s="285">
        <f t="shared" si="36"/>
        <v>13.333333333333337</v>
      </c>
      <c r="DP42" s="979"/>
      <c r="DQ42" s="347" t="s">
        <v>185</v>
      </c>
      <c r="DR42" s="281" t="s">
        <v>30</v>
      </c>
      <c r="DS42" s="307"/>
      <c r="DT42" s="283" t="s">
        <v>30</v>
      </c>
      <c r="DU42" s="284" t="s">
        <v>30</v>
      </c>
      <c r="DV42" s="284" t="s">
        <v>30</v>
      </c>
      <c r="DW42" s="283" t="s">
        <v>30</v>
      </c>
      <c r="DX42" s="250"/>
      <c r="DY42" s="281" t="s">
        <v>30</v>
      </c>
      <c r="DZ42" s="307"/>
      <c r="EA42" s="283" t="s">
        <v>30</v>
      </c>
      <c r="EB42" s="284" t="s">
        <v>30</v>
      </c>
      <c r="EC42" s="284" t="s">
        <v>30</v>
      </c>
      <c r="ED42" s="283" t="s">
        <v>30</v>
      </c>
      <c r="EE42" s="285"/>
      <c r="EF42" s="278">
        <f t="shared" si="1"/>
        <v>4.2600000000000007</v>
      </c>
      <c r="EG42" s="279">
        <f t="shared" si="2"/>
        <v>22</v>
      </c>
    </row>
    <row r="43" spans="1:137" s="286" customFormat="1" ht="15.75" customHeight="1" x14ac:dyDescent="0.25">
      <c r="A43" s="979"/>
      <c r="B43" s="347" t="s">
        <v>186</v>
      </c>
      <c r="C43" s="281">
        <v>4.53</v>
      </c>
      <c r="D43" s="307">
        <f t="shared" si="3"/>
        <v>15</v>
      </c>
      <c r="E43" s="283">
        <v>270.67</v>
      </c>
      <c r="F43" s="284">
        <v>3.1</v>
      </c>
      <c r="G43" s="285">
        <f t="shared" si="21"/>
        <v>17.375</v>
      </c>
      <c r="H43" s="281">
        <v>5.84</v>
      </c>
      <c r="I43" s="307">
        <f>RANK(H43,H$5:H$48)</f>
        <v>13</v>
      </c>
      <c r="J43" s="283">
        <v>327.33</v>
      </c>
      <c r="K43" s="284">
        <v>2.95</v>
      </c>
      <c r="L43" s="285">
        <f t="shared" si="22"/>
        <v>14.879999999999999</v>
      </c>
      <c r="M43" s="979"/>
      <c r="N43" s="347" t="s">
        <v>186</v>
      </c>
      <c r="O43" s="281">
        <v>3.71</v>
      </c>
      <c r="P43" s="307">
        <f t="shared" si="4"/>
        <v>6</v>
      </c>
      <c r="Q43" s="283">
        <v>280</v>
      </c>
      <c r="R43" s="284">
        <v>5.25</v>
      </c>
      <c r="S43" s="284">
        <v>20.27</v>
      </c>
      <c r="T43" s="283">
        <v>99</v>
      </c>
      <c r="U43" s="285">
        <f t="shared" si="23"/>
        <v>5.7272727272727266</v>
      </c>
      <c r="V43" s="281">
        <v>4.0999999999999996</v>
      </c>
      <c r="W43" s="307">
        <f t="shared" si="5"/>
        <v>18</v>
      </c>
      <c r="X43" s="283">
        <v>232.67</v>
      </c>
      <c r="Y43" s="284">
        <v>3.83</v>
      </c>
      <c r="Z43" s="284">
        <v>20.100000000000001</v>
      </c>
      <c r="AA43" s="283">
        <v>106</v>
      </c>
      <c r="AB43" s="285">
        <f t="shared" si="24"/>
        <v>4.9999999999999964</v>
      </c>
      <c r="AC43" s="979"/>
      <c r="AD43" s="347" t="s">
        <v>186</v>
      </c>
      <c r="AE43" s="294">
        <v>4.7</v>
      </c>
      <c r="AF43" s="307">
        <f t="shared" si="6"/>
        <v>9</v>
      </c>
      <c r="AG43" s="291">
        <v>18.59</v>
      </c>
      <c r="AH43" s="283">
        <v>94.33</v>
      </c>
      <c r="AI43" s="285">
        <f t="shared" si="25"/>
        <v>-2.9523809523809486</v>
      </c>
      <c r="AJ43" s="281">
        <v>2.9</v>
      </c>
      <c r="AK43" s="307">
        <f t="shared" si="7"/>
        <v>29</v>
      </c>
      <c r="AL43" s="283">
        <v>287.27</v>
      </c>
      <c r="AM43" s="284">
        <v>2.78</v>
      </c>
      <c r="AN43" s="284">
        <v>20.43</v>
      </c>
      <c r="AO43" s="283">
        <v>98</v>
      </c>
      <c r="AP43" s="285">
        <f t="shared" si="26"/>
        <v>4.3999999999999995</v>
      </c>
      <c r="AQ43" s="979"/>
      <c r="AR43" s="345" t="s">
        <v>186</v>
      </c>
      <c r="AS43" s="281">
        <v>6.03</v>
      </c>
      <c r="AT43" s="307">
        <f t="shared" si="8"/>
        <v>7</v>
      </c>
      <c r="AU43" s="283">
        <v>245.33</v>
      </c>
      <c r="AV43" s="284">
        <v>2.62</v>
      </c>
      <c r="AW43" s="284">
        <v>25.27</v>
      </c>
      <c r="AX43" s="285">
        <f t="shared" si="27"/>
        <v>12.962962962962962</v>
      </c>
      <c r="AY43" s="281">
        <v>5.61</v>
      </c>
      <c r="AZ43" s="307">
        <f t="shared" si="9"/>
        <v>10</v>
      </c>
      <c r="BA43" s="283">
        <v>272.33</v>
      </c>
      <c r="BB43" s="284">
        <v>1.45</v>
      </c>
      <c r="BC43" s="284">
        <v>19.440000000000001</v>
      </c>
      <c r="BD43" s="283">
        <v>97</v>
      </c>
      <c r="BE43" s="250">
        <f t="shared" si="28"/>
        <v>1.0476190476190508</v>
      </c>
      <c r="BF43" s="979"/>
      <c r="BG43" s="345" t="s">
        <v>186</v>
      </c>
      <c r="BH43" s="281">
        <v>4.08</v>
      </c>
      <c r="BI43" s="307">
        <f t="shared" si="10"/>
        <v>14</v>
      </c>
      <c r="BJ43" s="283">
        <v>255.33</v>
      </c>
      <c r="BK43" s="284">
        <v>2.52</v>
      </c>
      <c r="BL43" s="284">
        <v>23.14</v>
      </c>
      <c r="BM43" s="283">
        <v>117.67</v>
      </c>
      <c r="BN43" s="285">
        <f t="shared" si="29"/>
        <v>18.81818181818182</v>
      </c>
      <c r="BO43" s="281">
        <v>4.34</v>
      </c>
      <c r="BP43" s="307">
        <f t="shared" si="11"/>
        <v>9</v>
      </c>
      <c r="BQ43" s="283">
        <v>340.67</v>
      </c>
      <c r="BR43" s="284">
        <v>6.59</v>
      </c>
      <c r="BS43" s="284">
        <v>22.27</v>
      </c>
      <c r="BT43" s="283">
        <v>94.67</v>
      </c>
      <c r="BU43" s="285">
        <f t="shared" si="30"/>
        <v>6.307692307692303</v>
      </c>
      <c r="BV43" s="980"/>
      <c r="BW43" s="347" t="s">
        <v>186</v>
      </c>
      <c r="BX43" s="281">
        <v>5.67</v>
      </c>
      <c r="BY43" s="307">
        <f t="shared" si="12"/>
        <v>18</v>
      </c>
      <c r="BZ43" s="283">
        <v>321.07</v>
      </c>
      <c r="CA43" s="284">
        <v>4.67</v>
      </c>
      <c r="CB43" s="284">
        <v>17.600000000000001</v>
      </c>
      <c r="CC43" s="283">
        <v>111.67</v>
      </c>
      <c r="CD43" s="285">
        <f t="shared" si="31"/>
        <v>9.2800000000000011</v>
      </c>
      <c r="CE43" s="281">
        <v>3.69</v>
      </c>
      <c r="CF43" s="307">
        <f t="shared" si="13"/>
        <v>18</v>
      </c>
      <c r="CG43" s="283">
        <v>230</v>
      </c>
      <c r="CH43" s="284">
        <v>1.87</v>
      </c>
      <c r="CI43" s="284">
        <v>28.2</v>
      </c>
      <c r="CJ43" s="283">
        <v>95.33</v>
      </c>
      <c r="CK43" s="285">
        <f t="shared" si="32"/>
        <v>5.0909090909090908</v>
      </c>
      <c r="CL43" s="979"/>
      <c r="CM43" s="347" t="s">
        <v>186</v>
      </c>
      <c r="CN43" s="281">
        <v>6.19</v>
      </c>
      <c r="CO43" s="307">
        <f t="shared" si="14"/>
        <v>13</v>
      </c>
      <c r="CP43" s="283">
        <v>229.33</v>
      </c>
      <c r="CQ43" s="284">
        <v>4.82</v>
      </c>
      <c r="CR43" s="284">
        <v>23.47</v>
      </c>
      <c r="CS43" s="285">
        <f t="shared" si="33"/>
        <v>16.300000000000008</v>
      </c>
      <c r="CT43" s="281" t="s">
        <v>30</v>
      </c>
      <c r="CU43" s="307"/>
      <c r="CV43" s="283" t="s">
        <v>30</v>
      </c>
      <c r="CW43" s="284" t="s">
        <v>30</v>
      </c>
      <c r="CX43" s="284" t="s">
        <v>30</v>
      </c>
      <c r="CY43" s="283" t="s">
        <v>30</v>
      </c>
      <c r="CZ43" s="285"/>
      <c r="DA43" s="979"/>
      <c r="DB43" s="347" t="s">
        <v>186</v>
      </c>
      <c r="DC43" s="281">
        <v>5.0999999999999996</v>
      </c>
      <c r="DD43" s="307">
        <f t="shared" si="16"/>
        <v>13</v>
      </c>
      <c r="DE43" s="283">
        <v>311.67</v>
      </c>
      <c r="DF43" s="284">
        <v>3.5</v>
      </c>
      <c r="DG43" s="284">
        <v>17.170000000000002</v>
      </c>
      <c r="DH43" s="285">
        <f t="shared" si="35"/>
        <v>13.727272727272725</v>
      </c>
      <c r="DI43" s="281">
        <v>5.37</v>
      </c>
      <c r="DJ43" s="307">
        <f t="shared" si="17"/>
        <v>23</v>
      </c>
      <c r="DK43" s="283">
        <v>213</v>
      </c>
      <c r="DL43" s="284">
        <v>4.4000000000000004</v>
      </c>
      <c r="DM43" s="284">
        <v>24.67</v>
      </c>
      <c r="DN43" s="283">
        <v>125</v>
      </c>
      <c r="DO43" s="285">
        <f t="shared" si="36"/>
        <v>13.166666666666666</v>
      </c>
      <c r="DP43" s="979"/>
      <c r="DQ43" s="347" t="s">
        <v>186</v>
      </c>
      <c r="DR43" s="281">
        <v>4.7300000000000004</v>
      </c>
      <c r="DS43" s="307">
        <f t="shared" si="18"/>
        <v>6</v>
      </c>
      <c r="DT43" s="283">
        <v>194.33</v>
      </c>
      <c r="DU43" s="284">
        <v>37.28</v>
      </c>
      <c r="DV43" s="284">
        <v>22.28</v>
      </c>
      <c r="DW43" s="283">
        <v>114.33</v>
      </c>
      <c r="DX43" s="250">
        <f t="shared" si="37"/>
        <v>6.7272727272727293</v>
      </c>
      <c r="DY43" s="281">
        <v>4.78</v>
      </c>
      <c r="DZ43" s="307">
        <f t="shared" si="19"/>
        <v>12</v>
      </c>
      <c r="EA43" s="283">
        <v>359.67</v>
      </c>
      <c r="EB43" s="284">
        <v>3.63</v>
      </c>
      <c r="EC43" s="284">
        <v>24.83</v>
      </c>
      <c r="ED43" s="283">
        <v>84.33</v>
      </c>
      <c r="EE43" s="285">
        <f t="shared" si="38"/>
        <v>-0.18181818181817794</v>
      </c>
      <c r="EF43" s="278">
        <f t="shared" si="1"/>
        <v>4.7864705882352947</v>
      </c>
      <c r="EG43" s="279">
        <f t="shared" si="2"/>
        <v>11</v>
      </c>
    </row>
    <row r="44" spans="1:137" s="286" customFormat="1" ht="15.75" customHeight="1" x14ac:dyDescent="0.25">
      <c r="A44" s="979"/>
      <c r="B44" s="347" t="s">
        <v>187</v>
      </c>
      <c r="C44" s="281" t="s">
        <v>30</v>
      </c>
      <c r="D44" s="307"/>
      <c r="E44" s="283" t="s">
        <v>30</v>
      </c>
      <c r="F44" s="284" t="s">
        <v>30</v>
      </c>
      <c r="G44" s="285"/>
      <c r="H44" s="281" t="s">
        <v>30</v>
      </c>
      <c r="I44" s="307"/>
      <c r="J44" s="283" t="s">
        <v>30</v>
      </c>
      <c r="K44" s="284" t="s">
        <v>30</v>
      </c>
      <c r="L44" s="285"/>
      <c r="M44" s="979"/>
      <c r="N44" s="347" t="s">
        <v>187</v>
      </c>
      <c r="O44" s="281" t="s">
        <v>30</v>
      </c>
      <c r="P44" s="307"/>
      <c r="Q44" s="283" t="s">
        <v>30</v>
      </c>
      <c r="R44" s="284" t="s">
        <v>30</v>
      </c>
      <c r="S44" s="284" t="s">
        <v>30</v>
      </c>
      <c r="T44" s="283" t="s">
        <v>30</v>
      </c>
      <c r="U44" s="285"/>
      <c r="V44" s="281" t="s">
        <v>30</v>
      </c>
      <c r="W44" s="307"/>
      <c r="X44" s="283" t="s">
        <v>30</v>
      </c>
      <c r="Y44" s="284" t="s">
        <v>30</v>
      </c>
      <c r="Z44" s="284" t="s">
        <v>30</v>
      </c>
      <c r="AA44" s="283" t="s">
        <v>30</v>
      </c>
      <c r="AB44" s="285"/>
      <c r="AC44" s="979"/>
      <c r="AD44" s="347" t="s">
        <v>187</v>
      </c>
      <c r="AE44" s="294" t="s">
        <v>30</v>
      </c>
      <c r="AF44" s="307"/>
      <c r="AG44" s="291" t="s">
        <v>30</v>
      </c>
      <c r="AH44" s="283" t="s">
        <v>30</v>
      </c>
      <c r="AI44" s="285"/>
      <c r="AJ44" s="281" t="s">
        <v>30</v>
      </c>
      <c r="AK44" s="307"/>
      <c r="AL44" s="283" t="s">
        <v>30</v>
      </c>
      <c r="AM44" s="284" t="s">
        <v>30</v>
      </c>
      <c r="AN44" s="284" t="s">
        <v>30</v>
      </c>
      <c r="AO44" s="283" t="s">
        <v>30</v>
      </c>
      <c r="AP44" s="285"/>
      <c r="AQ44" s="979"/>
      <c r="AR44" s="345" t="s">
        <v>187</v>
      </c>
      <c r="AS44" s="281" t="s">
        <v>30</v>
      </c>
      <c r="AT44" s="307"/>
      <c r="AU44" s="283" t="s">
        <v>30</v>
      </c>
      <c r="AV44" s="284" t="s">
        <v>30</v>
      </c>
      <c r="AW44" s="284" t="s">
        <v>30</v>
      </c>
      <c r="AX44" s="285"/>
      <c r="AY44" s="289" t="s">
        <v>30</v>
      </c>
      <c r="AZ44" s="257"/>
      <c r="BA44" s="257" t="s">
        <v>30</v>
      </c>
      <c r="BB44" s="250" t="s">
        <v>30</v>
      </c>
      <c r="BC44" s="250" t="s">
        <v>30</v>
      </c>
      <c r="BD44" s="257" t="s">
        <v>30</v>
      </c>
      <c r="BE44" s="250"/>
      <c r="BF44" s="979"/>
      <c r="BG44" s="345" t="s">
        <v>187</v>
      </c>
      <c r="BH44" s="281" t="s">
        <v>30</v>
      </c>
      <c r="BI44" s="307"/>
      <c r="BJ44" s="283" t="s">
        <v>30</v>
      </c>
      <c r="BK44" s="284" t="s">
        <v>30</v>
      </c>
      <c r="BL44" s="284" t="s">
        <v>30</v>
      </c>
      <c r="BM44" s="283" t="s">
        <v>30</v>
      </c>
      <c r="BN44" s="285"/>
      <c r="BO44" s="281">
        <v>4.3899999999999997</v>
      </c>
      <c r="BP44" s="307">
        <f t="shared" si="11"/>
        <v>7</v>
      </c>
      <c r="BQ44" s="283">
        <v>344.33</v>
      </c>
      <c r="BR44" s="284">
        <v>3.56</v>
      </c>
      <c r="BS44" s="284">
        <v>30.81</v>
      </c>
      <c r="BT44" s="283">
        <v>96.67</v>
      </c>
      <c r="BU44" s="285">
        <f t="shared" si="30"/>
        <v>8.3076923076923013</v>
      </c>
      <c r="BV44" s="980"/>
      <c r="BW44" s="347" t="s">
        <v>187</v>
      </c>
      <c r="BX44" s="281" t="s">
        <v>30</v>
      </c>
      <c r="BY44" s="307"/>
      <c r="BZ44" s="283" t="s">
        <v>30</v>
      </c>
      <c r="CA44" s="284" t="s">
        <v>30</v>
      </c>
      <c r="CB44" s="284" t="s">
        <v>30</v>
      </c>
      <c r="CC44" s="283" t="s">
        <v>30</v>
      </c>
      <c r="CD44" s="285"/>
      <c r="CE44" s="281" t="s">
        <v>30</v>
      </c>
      <c r="CF44" s="307"/>
      <c r="CG44" s="283" t="s">
        <v>30</v>
      </c>
      <c r="CH44" s="284" t="s">
        <v>30</v>
      </c>
      <c r="CI44" s="284" t="s">
        <v>30</v>
      </c>
      <c r="CJ44" s="283" t="s">
        <v>30</v>
      </c>
      <c r="CK44" s="285"/>
      <c r="CL44" s="979"/>
      <c r="CM44" s="347" t="s">
        <v>187</v>
      </c>
      <c r="CN44" s="281" t="s">
        <v>30</v>
      </c>
      <c r="CO44" s="307"/>
      <c r="CP44" s="283" t="s">
        <v>30</v>
      </c>
      <c r="CQ44" s="284" t="s">
        <v>30</v>
      </c>
      <c r="CR44" s="284" t="s">
        <v>30</v>
      </c>
      <c r="CS44" s="285"/>
      <c r="CT44" s="281" t="s">
        <v>30</v>
      </c>
      <c r="CU44" s="307"/>
      <c r="CV44" s="283" t="s">
        <v>30</v>
      </c>
      <c r="CW44" s="284" t="s">
        <v>30</v>
      </c>
      <c r="CX44" s="284" t="s">
        <v>30</v>
      </c>
      <c r="CY44" s="283" t="s">
        <v>30</v>
      </c>
      <c r="CZ44" s="285"/>
      <c r="DA44" s="979"/>
      <c r="DB44" s="347" t="s">
        <v>187</v>
      </c>
      <c r="DC44" s="281" t="s">
        <v>30</v>
      </c>
      <c r="DD44" s="307"/>
      <c r="DE44" s="283" t="s">
        <v>30</v>
      </c>
      <c r="DF44" s="284" t="s">
        <v>30</v>
      </c>
      <c r="DG44" s="284" t="s">
        <v>30</v>
      </c>
      <c r="DH44" s="285"/>
      <c r="DI44" s="281">
        <v>3.54</v>
      </c>
      <c r="DJ44" s="307">
        <f t="shared" si="17"/>
        <v>41</v>
      </c>
      <c r="DK44" s="283">
        <v>243.33</v>
      </c>
      <c r="DL44" s="284">
        <v>4.5</v>
      </c>
      <c r="DM44" s="284">
        <v>29.33</v>
      </c>
      <c r="DN44" s="283">
        <v>103</v>
      </c>
      <c r="DO44" s="285">
        <f t="shared" si="36"/>
        <v>13.166666666666666</v>
      </c>
      <c r="DP44" s="979"/>
      <c r="DQ44" s="347" t="s">
        <v>187</v>
      </c>
      <c r="DR44" s="281" t="s">
        <v>30</v>
      </c>
      <c r="DS44" s="307"/>
      <c r="DT44" s="283" t="s">
        <v>30</v>
      </c>
      <c r="DU44" s="284" t="s">
        <v>30</v>
      </c>
      <c r="DV44" s="284" t="s">
        <v>30</v>
      </c>
      <c r="DW44" s="283" t="s">
        <v>30</v>
      </c>
      <c r="DX44" s="250"/>
      <c r="DY44" s="281" t="s">
        <v>30</v>
      </c>
      <c r="DZ44" s="307"/>
      <c r="EA44" s="283" t="s">
        <v>30</v>
      </c>
      <c r="EB44" s="284" t="s">
        <v>30</v>
      </c>
      <c r="EC44" s="284" t="s">
        <v>30</v>
      </c>
      <c r="ED44" s="283" t="s">
        <v>30</v>
      </c>
      <c r="EE44" s="285"/>
      <c r="EF44" s="278">
        <f t="shared" si="1"/>
        <v>3.9649999999999999</v>
      </c>
      <c r="EG44" s="279">
        <f t="shared" si="2"/>
        <v>29</v>
      </c>
    </row>
    <row r="45" spans="1:137" s="286" customFormat="1" ht="15.75" customHeight="1" x14ac:dyDescent="0.25">
      <c r="A45" s="979"/>
      <c r="B45" s="792" t="s">
        <v>258</v>
      </c>
      <c r="C45" s="281" t="s">
        <v>30</v>
      </c>
      <c r="D45" s="307"/>
      <c r="E45" s="283" t="s">
        <v>30</v>
      </c>
      <c r="F45" s="284" t="s">
        <v>30</v>
      </c>
      <c r="G45" s="285"/>
      <c r="H45" s="281" t="s">
        <v>30</v>
      </c>
      <c r="I45" s="307"/>
      <c r="J45" s="283" t="s">
        <v>30</v>
      </c>
      <c r="K45" s="284" t="s">
        <v>30</v>
      </c>
      <c r="L45" s="285"/>
      <c r="M45" s="979"/>
      <c r="N45" s="792" t="s">
        <v>258</v>
      </c>
      <c r="O45" s="281" t="s">
        <v>30</v>
      </c>
      <c r="P45" s="307"/>
      <c r="Q45" s="283" t="s">
        <v>30</v>
      </c>
      <c r="R45" s="284" t="s">
        <v>30</v>
      </c>
      <c r="S45" s="284" t="s">
        <v>30</v>
      </c>
      <c r="T45" s="283" t="s">
        <v>30</v>
      </c>
      <c r="U45" s="285"/>
      <c r="V45" s="281" t="s">
        <v>30</v>
      </c>
      <c r="W45" s="307"/>
      <c r="X45" s="283" t="s">
        <v>30</v>
      </c>
      <c r="Y45" s="284" t="s">
        <v>30</v>
      </c>
      <c r="Z45" s="284" t="s">
        <v>30</v>
      </c>
      <c r="AA45" s="283" t="s">
        <v>30</v>
      </c>
      <c r="AB45" s="285"/>
      <c r="AC45" s="979"/>
      <c r="AD45" s="792" t="s">
        <v>258</v>
      </c>
      <c r="AE45" s="294" t="s">
        <v>30</v>
      </c>
      <c r="AF45" s="307"/>
      <c r="AG45" s="291" t="s">
        <v>30</v>
      </c>
      <c r="AH45" s="283" t="s">
        <v>30</v>
      </c>
      <c r="AI45" s="285"/>
      <c r="AJ45" s="281" t="s">
        <v>30</v>
      </c>
      <c r="AK45" s="307"/>
      <c r="AL45" s="283" t="s">
        <v>30</v>
      </c>
      <c r="AM45" s="284" t="s">
        <v>30</v>
      </c>
      <c r="AN45" s="284" t="s">
        <v>30</v>
      </c>
      <c r="AO45" s="283" t="s">
        <v>30</v>
      </c>
      <c r="AP45" s="285"/>
      <c r="AQ45" s="979"/>
      <c r="AR45" s="793" t="s">
        <v>258</v>
      </c>
      <c r="AS45" s="281" t="s">
        <v>30</v>
      </c>
      <c r="AT45" s="307"/>
      <c r="AU45" s="283" t="s">
        <v>30</v>
      </c>
      <c r="AV45" s="284" t="s">
        <v>30</v>
      </c>
      <c r="AW45" s="284" t="s">
        <v>30</v>
      </c>
      <c r="AX45" s="285"/>
      <c r="AY45" s="289" t="s">
        <v>30</v>
      </c>
      <c r="AZ45" s="257"/>
      <c r="BA45" s="257" t="s">
        <v>30</v>
      </c>
      <c r="BB45" s="250" t="s">
        <v>30</v>
      </c>
      <c r="BC45" s="250" t="s">
        <v>30</v>
      </c>
      <c r="BD45" s="257" t="s">
        <v>30</v>
      </c>
      <c r="BE45" s="250"/>
      <c r="BF45" s="979"/>
      <c r="BG45" s="793" t="s">
        <v>258</v>
      </c>
      <c r="BH45" s="281" t="s">
        <v>30</v>
      </c>
      <c r="BI45" s="307"/>
      <c r="BJ45" s="283" t="s">
        <v>30</v>
      </c>
      <c r="BK45" s="284" t="s">
        <v>30</v>
      </c>
      <c r="BL45" s="284" t="s">
        <v>30</v>
      </c>
      <c r="BM45" s="283" t="s">
        <v>30</v>
      </c>
      <c r="BN45" s="285"/>
      <c r="BO45" s="281">
        <v>3.18</v>
      </c>
      <c r="BP45" s="307">
        <f t="shared" si="11"/>
        <v>37</v>
      </c>
      <c r="BQ45" s="283">
        <v>360</v>
      </c>
      <c r="BR45" s="284">
        <v>5.66</v>
      </c>
      <c r="BS45" s="284">
        <v>30.14</v>
      </c>
      <c r="BT45" s="283">
        <v>93.67</v>
      </c>
      <c r="BU45" s="285">
        <f t="shared" si="30"/>
        <v>3.2307692307692304</v>
      </c>
      <c r="BV45" s="980"/>
      <c r="BW45" s="792" t="s">
        <v>258</v>
      </c>
      <c r="BX45" s="281" t="s">
        <v>30</v>
      </c>
      <c r="BY45" s="307"/>
      <c r="BZ45" s="283" t="s">
        <v>30</v>
      </c>
      <c r="CA45" s="284" t="s">
        <v>30</v>
      </c>
      <c r="CB45" s="284" t="s">
        <v>30</v>
      </c>
      <c r="CC45" s="283" t="s">
        <v>30</v>
      </c>
      <c r="CD45" s="285"/>
      <c r="CE45" s="281" t="s">
        <v>30</v>
      </c>
      <c r="CF45" s="307"/>
      <c r="CG45" s="283" t="s">
        <v>30</v>
      </c>
      <c r="CH45" s="284" t="s">
        <v>30</v>
      </c>
      <c r="CI45" s="284" t="s">
        <v>30</v>
      </c>
      <c r="CJ45" s="283" t="s">
        <v>30</v>
      </c>
      <c r="CK45" s="285"/>
      <c r="CL45" s="979"/>
      <c r="CM45" s="792" t="s">
        <v>258</v>
      </c>
      <c r="CN45" s="281" t="s">
        <v>30</v>
      </c>
      <c r="CO45" s="307"/>
      <c r="CP45" s="283" t="s">
        <v>30</v>
      </c>
      <c r="CQ45" s="284" t="s">
        <v>30</v>
      </c>
      <c r="CR45" s="284" t="s">
        <v>30</v>
      </c>
      <c r="CS45" s="285"/>
      <c r="CT45" s="281" t="s">
        <v>30</v>
      </c>
      <c r="CU45" s="307"/>
      <c r="CV45" s="283" t="s">
        <v>30</v>
      </c>
      <c r="CW45" s="284" t="s">
        <v>30</v>
      </c>
      <c r="CX45" s="284" t="s">
        <v>30</v>
      </c>
      <c r="CY45" s="283" t="s">
        <v>30</v>
      </c>
      <c r="CZ45" s="285"/>
      <c r="DA45" s="979"/>
      <c r="DB45" s="792" t="s">
        <v>258</v>
      </c>
      <c r="DC45" s="281" t="s">
        <v>30</v>
      </c>
      <c r="DD45" s="307"/>
      <c r="DE45" s="283" t="s">
        <v>30</v>
      </c>
      <c r="DF45" s="284" t="s">
        <v>30</v>
      </c>
      <c r="DG45" s="284" t="s">
        <v>30</v>
      </c>
      <c r="DH45" s="285"/>
      <c r="DI45" s="281">
        <v>4.42</v>
      </c>
      <c r="DJ45" s="307">
        <f t="shared" si="17"/>
        <v>35</v>
      </c>
      <c r="DK45" s="283">
        <v>195</v>
      </c>
      <c r="DL45" s="284">
        <v>4.57</v>
      </c>
      <c r="DM45" s="284">
        <v>22.4</v>
      </c>
      <c r="DN45" s="283">
        <v>91</v>
      </c>
      <c r="DO45" s="285">
        <f t="shared" si="36"/>
        <v>13.500000000000002</v>
      </c>
      <c r="DP45" s="979"/>
      <c r="DQ45" s="792" t="s">
        <v>258</v>
      </c>
      <c r="DR45" s="281" t="s">
        <v>30</v>
      </c>
      <c r="DS45" s="307"/>
      <c r="DT45" s="283" t="s">
        <v>30</v>
      </c>
      <c r="DU45" s="284" t="s">
        <v>30</v>
      </c>
      <c r="DV45" s="284" t="s">
        <v>30</v>
      </c>
      <c r="DW45" s="283" t="s">
        <v>30</v>
      </c>
      <c r="DX45" s="250"/>
      <c r="DY45" s="281" t="s">
        <v>30</v>
      </c>
      <c r="DZ45" s="307"/>
      <c r="EA45" s="283" t="s">
        <v>30</v>
      </c>
      <c r="EB45" s="284" t="s">
        <v>30</v>
      </c>
      <c r="EC45" s="284" t="s">
        <v>30</v>
      </c>
      <c r="ED45" s="283" t="s">
        <v>30</v>
      </c>
      <c r="EE45" s="285"/>
      <c r="EF45" s="278">
        <f t="shared" si="1"/>
        <v>3.8</v>
      </c>
      <c r="EG45" s="279">
        <f t="shared" si="2"/>
        <v>33</v>
      </c>
    </row>
    <row r="46" spans="1:137" s="286" customFormat="1" ht="15.75" customHeight="1" x14ac:dyDescent="0.25">
      <c r="A46" s="979"/>
      <c r="B46" s="792" t="s">
        <v>259</v>
      </c>
      <c r="C46" s="281" t="s">
        <v>30</v>
      </c>
      <c r="D46" s="307"/>
      <c r="E46" s="283" t="s">
        <v>30</v>
      </c>
      <c r="F46" s="284" t="s">
        <v>30</v>
      </c>
      <c r="G46" s="285"/>
      <c r="H46" s="281" t="s">
        <v>30</v>
      </c>
      <c r="I46" s="307"/>
      <c r="J46" s="283" t="s">
        <v>30</v>
      </c>
      <c r="K46" s="284" t="s">
        <v>30</v>
      </c>
      <c r="L46" s="285"/>
      <c r="M46" s="979"/>
      <c r="N46" s="792" t="s">
        <v>259</v>
      </c>
      <c r="O46" s="281">
        <v>3.1</v>
      </c>
      <c r="P46" s="307">
        <f t="shared" si="4"/>
        <v>21</v>
      </c>
      <c r="Q46" s="283">
        <v>242.33</v>
      </c>
      <c r="R46" s="284">
        <v>3.99</v>
      </c>
      <c r="S46" s="284">
        <v>26.4</v>
      </c>
      <c r="T46" s="283">
        <v>90.67</v>
      </c>
      <c r="U46" s="285">
        <f t="shared" si="23"/>
        <v>5.0909090909090908</v>
      </c>
      <c r="V46" s="281" t="s">
        <v>30</v>
      </c>
      <c r="W46" s="307"/>
      <c r="X46" s="283" t="s">
        <v>30</v>
      </c>
      <c r="Y46" s="284" t="s">
        <v>30</v>
      </c>
      <c r="Z46" s="284" t="s">
        <v>30</v>
      </c>
      <c r="AA46" s="283" t="s">
        <v>30</v>
      </c>
      <c r="AB46" s="285"/>
      <c r="AC46" s="979"/>
      <c r="AD46" s="792" t="s">
        <v>259</v>
      </c>
      <c r="AE46" s="294" t="s">
        <v>30</v>
      </c>
      <c r="AF46" s="307"/>
      <c r="AG46" s="291" t="s">
        <v>30</v>
      </c>
      <c r="AH46" s="283" t="s">
        <v>30</v>
      </c>
      <c r="AI46" s="285"/>
      <c r="AJ46" s="281" t="s">
        <v>30</v>
      </c>
      <c r="AK46" s="307"/>
      <c r="AL46" s="283" t="s">
        <v>30</v>
      </c>
      <c r="AM46" s="284" t="s">
        <v>30</v>
      </c>
      <c r="AN46" s="284" t="s">
        <v>30</v>
      </c>
      <c r="AO46" s="283" t="s">
        <v>30</v>
      </c>
      <c r="AP46" s="285"/>
      <c r="AQ46" s="979"/>
      <c r="AR46" s="793" t="s">
        <v>259</v>
      </c>
      <c r="AS46" s="281" t="s">
        <v>30</v>
      </c>
      <c r="AT46" s="307"/>
      <c r="AU46" s="283" t="s">
        <v>30</v>
      </c>
      <c r="AV46" s="284" t="s">
        <v>30</v>
      </c>
      <c r="AW46" s="284" t="s">
        <v>30</v>
      </c>
      <c r="AX46" s="285"/>
      <c r="AY46" s="289" t="s">
        <v>30</v>
      </c>
      <c r="AZ46" s="257"/>
      <c r="BA46" s="257" t="s">
        <v>30</v>
      </c>
      <c r="BB46" s="250" t="s">
        <v>30</v>
      </c>
      <c r="BC46" s="250" t="s">
        <v>30</v>
      </c>
      <c r="BD46" s="257" t="s">
        <v>30</v>
      </c>
      <c r="BE46" s="250"/>
      <c r="BF46" s="979"/>
      <c r="BG46" s="793" t="s">
        <v>259</v>
      </c>
      <c r="BH46" s="281" t="s">
        <v>30</v>
      </c>
      <c r="BI46" s="307"/>
      <c r="BJ46" s="283" t="s">
        <v>30</v>
      </c>
      <c r="BK46" s="284" t="s">
        <v>30</v>
      </c>
      <c r="BL46" s="284" t="s">
        <v>30</v>
      </c>
      <c r="BM46" s="283" t="s">
        <v>30</v>
      </c>
      <c r="BN46" s="285"/>
      <c r="BO46" s="281">
        <v>3.53</v>
      </c>
      <c r="BP46" s="307">
        <f t="shared" si="11"/>
        <v>32</v>
      </c>
      <c r="BQ46" s="283">
        <v>350.67</v>
      </c>
      <c r="BR46" s="284">
        <v>4.83</v>
      </c>
      <c r="BS46" s="284">
        <v>25.55</v>
      </c>
      <c r="BT46" s="283">
        <v>91</v>
      </c>
      <c r="BU46" s="285">
        <f t="shared" si="30"/>
        <v>5.9999999999999947</v>
      </c>
      <c r="BV46" s="980"/>
      <c r="BW46" s="792" t="s">
        <v>259</v>
      </c>
      <c r="BX46" s="281" t="s">
        <v>30</v>
      </c>
      <c r="BY46" s="307"/>
      <c r="BZ46" s="283" t="s">
        <v>30</v>
      </c>
      <c r="CA46" s="284" t="s">
        <v>30</v>
      </c>
      <c r="CB46" s="284" t="s">
        <v>30</v>
      </c>
      <c r="CC46" s="283" t="s">
        <v>30</v>
      </c>
      <c r="CD46" s="285"/>
      <c r="CE46" s="281" t="s">
        <v>30</v>
      </c>
      <c r="CF46" s="307"/>
      <c r="CG46" s="283" t="s">
        <v>30</v>
      </c>
      <c r="CH46" s="284" t="s">
        <v>30</v>
      </c>
      <c r="CI46" s="284" t="s">
        <v>30</v>
      </c>
      <c r="CJ46" s="283" t="s">
        <v>30</v>
      </c>
      <c r="CK46" s="285"/>
      <c r="CL46" s="979"/>
      <c r="CM46" s="792" t="s">
        <v>259</v>
      </c>
      <c r="CN46" s="281" t="s">
        <v>30</v>
      </c>
      <c r="CO46" s="307"/>
      <c r="CP46" s="283" t="s">
        <v>30</v>
      </c>
      <c r="CQ46" s="284" t="s">
        <v>30</v>
      </c>
      <c r="CR46" s="284" t="s">
        <v>30</v>
      </c>
      <c r="CS46" s="285"/>
      <c r="CT46" s="281" t="s">
        <v>30</v>
      </c>
      <c r="CU46" s="307"/>
      <c r="CV46" s="283" t="s">
        <v>30</v>
      </c>
      <c r="CW46" s="284" t="s">
        <v>30</v>
      </c>
      <c r="CX46" s="284" t="s">
        <v>30</v>
      </c>
      <c r="CY46" s="283" t="s">
        <v>30</v>
      </c>
      <c r="CZ46" s="285"/>
      <c r="DA46" s="979"/>
      <c r="DB46" s="792" t="s">
        <v>259</v>
      </c>
      <c r="DC46" s="281" t="s">
        <v>30</v>
      </c>
      <c r="DD46" s="307"/>
      <c r="DE46" s="283" t="s">
        <v>30</v>
      </c>
      <c r="DF46" s="284" t="s">
        <v>30</v>
      </c>
      <c r="DG46" s="284" t="s">
        <v>30</v>
      </c>
      <c r="DH46" s="285"/>
      <c r="DI46" s="281" t="s">
        <v>30</v>
      </c>
      <c r="DJ46" s="307"/>
      <c r="DK46" s="283" t="s">
        <v>30</v>
      </c>
      <c r="DL46" s="284" t="s">
        <v>30</v>
      </c>
      <c r="DM46" s="284" t="s">
        <v>30</v>
      </c>
      <c r="DN46" s="283" t="s">
        <v>30</v>
      </c>
      <c r="DO46" s="285"/>
      <c r="DP46" s="979"/>
      <c r="DQ46" s="792" t="s">
        <v>259</v>
      </c>
      <c r="DR46" s="281" t="s">
        <v>30</v>
      </c>
      <c r="DS46" s="307"/>
      <c r="DT46" s="283" t="s">
        <v>30</v>
      </c>
      <c r="DU46" s="284" t="s">
        <v>30</v>
      </c>
      <c r="DV46" s="284" t="s">
        <v>30</v>
      </c>
      <c r="DW46" s="283" t="s">
        <v>30</v>
      </c>
      <c r="DX46" s="250"/>
      <c r="DY46" s="281" t="s">
        <v>30</v>
      </c>
      <c r="DZ46" s="307"/>
      <c r="EA46" s="283" t="s">
        <v>30</v>
      </c>
      <c r="EB46" s="284" t="s">
        <v>30</v>
      </c>
      <c r="EC46" s="284" t="s">
        <v>30</v>
      </c>
      <c r="ED46" s="283" t="s">
        <v>30</v>
      </c>
      <c r="EE46" s="285"/>
      <c r="EF46" s="278">
        <f t="shared" si="1"/>
        <v>3.3149999999999999</v>
      </c>
      <c r="EG46" s="279">
        <f t="shared" si="2"/>
        <v>41</v>
      </c>
    </row>
    <row r="47" spans="1:137" s="286" customFormat="1" ht="15.75" customHeight="1" x14ac:dyDescent="0.25">
      <c r="A47" s="979"/>
      <c r="B47" s="792" t="s">
        <v>260</v>
      </c>
      <c r="C47" s="281">
        <v>6.21</v>
      </c>
      <c r="D47" s="307">
        <f t="shared" si="3"/>
        <v>6</v>
      </c>
      <c r="E47" s="283">
        <v>329</v>
      </c>
      <c r="F47" s="284">
        <v>4.5199999999999996</v>
      </c>
      <c r="G47" s="285">
        <f t="shared" si="21"/>
        <v>33.125</v>
      </c>
      <c r="H47" s="281" t="s">
        <v>30</v>
      </c>
      <c r="I47" s="307"/>
      <c r="J47" s="283" t="s">
        <v>30</v>
      </c>
      <c r="K47" s="284" t="s">
        <v>30</v>
      </c>
      <c r="L47" s="285"/>
      <c r="M47" s="979"/>
      <c r="N47" s="792" t="s">
        <v>260</v>
      </c>
      <c r="O47" s="281">
        <v>3.04</v>
      </c>
      <c r="P47" s="307">
        <f t="shared" si="4"/>
        <v>23</v>
      </c>
      <c r="Q47" s="283">
        <v>235.33</v>
      </c>
      <c r="R47" s="284">
        <v>3.8</v>
      </c>
      <c r="S47" s="284">
        <v>23.73</v>
      </c>
      <c r="T47" s="283">
        <v>91</v>
      </c>
      <c r="U47" s="285">
        <f t="shared" si="23"/>
        <v>4.8181818181818201</v>
      </c>
      <c r="V47" s="281" t="s">
        <v>30</v>
      </c>
      <c r="W47" s="307"/>
      <c r="X47" s="283" t="s">
        <v>30</v>
      </c>
      <c r="Y47" s="284" t="s">
        <v>30</v>
      </c>
      <c r="Z47" s="284" t="s">
        <v>30</v>
      </c>
      <c r="AA47" s="283" t="s">
        <v>30</v>
      </c>
      <c r="AB47" s="285"/>
      <c r="AC47" s="979"/>
      <c r="AD47" s="792" t="s">
        <v>260</v>
      </c>
      <c r="AE47" s="294" t="s">
        <v>30</v>
      </c>
      <c r="AF47" s="307"/>
      <c r="AG47" s="291" t="s">
        <v>30</v>
      </c>
      <c r="AH47" s="283" t="s">
        <v>30</v>
      </c>
      <c r="AI47" s="285"/>
      <c r="AJ47" s="281" t="s">
        <v>30</v>
      </c>
      <c r="AK47" s="307"/>
      <c r="AL47" s="283" t="s">
        <v>30</v>
      </c>
      <c r="AM47" s="284" t="s">
        <v>30</v>
      </c>
      <c r="AN47" s="284" t="s">
        <v>30</v>
      </c>
      <c r="AO47" s="283" t="s">
        <v>30</v>
      </c>
      <c r="AP47" s="285"/>
      <c r="AQ47" s="979"/>
      <c r="AR47" s="793" t="s">
        <v>260</v>
      </c>
      <c r="AS47" s="281" t="s">
        <v>30</v>
      </c>
      <c r="AT47" s="307"/>
      <c r="AU47" s="283" t="s">
        <v>30</v>
      </c>
      <c r="AV47" s="284" t="s">
        <v>30</v>
      </c>
      <c r="AW47" s="284" t="s">
        <v>30</v>
      </c>
      <c r="AX47" s="285"/>
      <c r="AY47" s="289" t="s">
        <v>30</v>
      </c>
      <c r="AZ47" s="257"/>
      <c r="BA47" s="257" t="s">
        <v>30</v>
      </c>
      <c r="BB47" s="250" t="s">
        <v>30</v>
      </c>
      <c r="BC47" s="250" t="s">
        <v>30</v>
      </c>
      <c r="BD47" s="257" t="s">
        <v>30</v>
      </c>
      <c r="BE47" s="250"/>
      <c r="BF47" s="979"/>
      <c r="BG47" s="793" t="s">
        <v>260</v>
      </c>
      <c r="BH47" s="281" t="s">
        <v>30</v>
      </c>
      <c r="BI47" s="307"/>
      <c r="BJ47" s="283" t="s">
        <v>30</v>
      </c>
      <c r="BK47" s="284" t="s">
        <v>30</v>
      </c>
      <c r="BL47" s="284" t="s">
        <v>30</v>
      </c>
      <c r="BM47" s="283" t="s">
        <v>30</v>
      </c>
      <c r="BN47" s="285"/>
      <c r="BO47" s="281">
        <v>4.5</v>
      </c>
      <c r="BP47" s="307">
        <f t="shared" si="11"/>
        <v>3</v>
      </c>
      <c r="BQ47" s="283">
        <v>346.33</v>
      </c>
      <c r="BR47" s="284">
        <v>4.9000000000000004</v>
      </c>
      <c r="BS47" s="284">
        <v>17.63</v>
      </c>
      <c r="BT47" s="283">
        <v>87.33</v>
      </c>
      <c r="BU47" s="285">
        <f t="shared" si="30"/>
        <v>8.7692307692307665</v>
      </c>
      <c r="BV47" s="980"/>
      <c r="BW47" s="792" t="s">
        <v>260</v>
      </c>
      <c r="BX47" s="281" t="s">
        <v>30</v>
      </c>
      <c r="BY47" s="307"/>
      <c r="BZ47" s="283" t="s">
        <v>30</v>
      </c>
      <c r="CA47" s="284" t="s">
        <v>30</v>
      </c>
      <c r="CB47" s="284" t="s">
        <v>30</v>
      </c>
      <c r="CC47" s="283" t="s">
        <v>30</v>
      </c>
      <c r="CD47" s="285"/>
      <c r="CE47" s="281" t="s">
        <v>30</v>
      </c>
      <c r="CF47" s="307"/>
      <c r="CG47" s="283" t="s">
        <v>30</v>
      </c>
      <c r="CH47" s="284" t="s">
        <v>30</v>
      </c>
      <c r="CI47" s="284" t="s">
        <v>30</v>
      </c>
      <c r="CJ47" s="283" t="s">
        <v>30</v>
      </c>
      <c r="CK47" s="285"/>
      <c r="CL47" s="979"/>
      <c r="CM47" s="792" t="s">
        <v>260</v>
      </c>
      <c r="CN47" s="281" t="s">
        <v>30</v>
      </c>
      <c r="CO47" s="307"/>
      <c r="CP47" s="283" t="s">
        <v>30</v>
      </c>
      <c r="CQ47" s="284" t="s">
        <v>30</v>
      </c>
      <c r="CR47" s="284" t="s">
        <v>30</v>
      </c>
      <c r="CS47" s="285"/>
      <c r="CT47" s="281" t="s">
        <v>30</v>
      </c>
      <c r="CU47" s="307"/>
      <c r="CV47" s="283" t="s">
        <v>30</v>
      </c>
      <c r="CW47" s="284" t="s">
        <v>30</v>
      </c>
      <c r="CX47" s="284" t="s">
        <v>30</v>
      </c>
      <c r="CY47" s="283" t="s">
        <v>30</v>
      </c>
      <c r="CZ47" s="285"/>
      <c r="DA47" s="979"/>
      <c r="DB47" s="792" t="s">
        <v>260</v>
      </c>
      <c r="DC47" s="281" t="s">
        <v>30</v>
      </c>
      <c r="DD47" s="307"/>
      <c r="DE47" s="283" t="s">
        <v>30</v>
      </c>
      <c r="DF47" s="284" t="s">
        <v>30</v>
      </c>
      <c r="DG47" s="284" t="s">
        <v>30</v>
      </c>
      <c r="DH47" s="285"/>
      <c r="DI47" s="281">
        <v>4.9000000000000004</v>
      </c>
      <c r="DJ47" s="307">
        <f t="shared" si="17"/>
        <v>26</v>
      </c>
      <c r="DK47" s="283">
        <v>302.33</v>
      </c>
      <c r="DL47" s="284">
        <v>5.3</v>
      </c>
      <c r="DM47" s="284">
        <v>21.43</v>
      </c>
      <c r="DN47" s="283">
        <v>92.67</v>
      </c>
      <c r="DO47" s="285">
        <f t="shared" si="36"/>
        <v>7.8333333333333428</v>
      </c>
      <c r="DP47" s="979"/>
      <c r="DQ47" s="792" t="s">
        <v>260</v>
      </c>
      <c r="DR47" s="281" t="s">
        <v>30</v>
      </c>
      <c r="DS47" s="307"/>
      <c r="DT47" s="283" t="s">
        <v>30</v>
      </c>
      <c r="DU47" s="284" t="s">
        <v>30</v>
      </c>
      <c r="DV47" s="284" t="s">
        <v>30</v>
      </c>
      <c r="DW47" s="283" t="s">
        <v>30</v>
      </c>
      <c r="DX47" s="250"/>
      <c r="DY47" s="281" t="s">
        <v>30</v>
      </c>
      <c r="DZ47" s="307"/>
      <c r="EA47" s="283" t="s">
        <v>30</v>
      </c>
      <c r="EB47" s="284" t="s">
        <v>30</v>
      </c>
      <c r="EC47" s="284" t="s">
        <v>30</v>
      </c>
      <c r="ED47" s="283" t="s">
        <v>30</v>
      </c>
      <c r="EE47" s="285"/>
      <c r="EF47" s="278">
        <f t="shared" si="1"/>
        <v>4.6624999999999996</v>
      </c>
      <c r="EG47" s="279">
        <f t="shared" si="2"/>
        <v>16</v>
      </c>
    </row>
    <row r="48" spans="1:137" s="286" customFormat="1" ht="15.75" customHeight="1" x14ac:dyDescent="0.25">
      <c r="A48" s="979"/>
      <c r="B48" s="792" t="s">
        <v>261</v>
      </c>
      <c r="C48" s="281" t="s">
        <v>30</v>
      </c>
      <c r="D48" s="307"/>
      <c r="E48" s="283" t="s">
        <v>30</v>
      </c>
      <c r="F48" s="284" t="s">
        <v>30</v>
      </c>
      <c r="G48" s="285"/>
      <c r="H48" s="281">
        <v>6.78</v>
      </c>
      <c r="I48" s="307">
        <f>RANK(H48,H$5:H$48)</f>
        <v>3</v>
      </c>
      <c r="J48" s="283">
        <v>386.33</v>
      </c>
      <c r="K48" s="284">
        <v>3.85</v>
      </c>
      <c r="L48" s="285">
        <f t="shared" si="22"/>
        <v>15.440000000000005</v>
      </c>
      <c r="M48" s="979"/>
      <c r="N48" s="792" t="s">
        <v>261</v>
      </c>
      <c r="O48" s="281">
        <v>3.12</v>
      </c>
      <c r="P48" s="307">
        <f t="shared" si="4"/>
        <v>19</v>
      </c>
      <c r="Q48" s="283">
        <v>249.67</v>
      </c>
      <c r="R48" s="284">
        <v>4.1100000000000003</v>
      </c>
      <c r="S48" s="284">
        <v>14.4</v>
      </c>
      <c r="T48" s="283">
        <v>110</v>
      </c>
      <c r="U48" s="285">
        <f t="shared" si="23"/>
        <v>4.9090909090909101</v>
      </c>
      <c r="V48" s="281">
        <v>5.23</v>
      </c>
      <c r="W48" s="307">
        <f t="shared" si="5"/>
        <v>4</v>
      </c>
      <c r="X48" s="283">
        <v>242.33</v>
      </c>
      <c r="Y48" s="284">
        <v>3.55</v>
      </c>
      <c r="Z48" s="284">
        <v>24.1</v>
      </c>
      <c r="AA48" s="283">
        <v>108</v>
      </c>
      <c r="AB48" s="285">
        <f t="shared" si="24"/>
        <v>6.0833333333333375</v>
      </c>
      <c r="AC48" s="979"/>
      <c r="AD48" s="792" t="s">
        <v>261</v>
      </c>
      <c r="AE48" s="294">
        <v>4.1100000000000003</v>
      </c>
      <c r="AF48" s="307">
        <f t="shared" si="6"/>
        <v>21</v>
      </c>
      <c r="AG48" s="291">
        <v>17.47</v>
      </c>
      <c r="AH48" s="283">
        <v>95.67</v>
      </c>
      <c r="AI48" s="285">
        <f t="shared" si="25"/>
        <v>-5.4285714285714235</v>
      </c>
      <c r="AJ48" s="281">
        <v>3.27</v>
      </c>
      <c r="AK48" s="307">
        <f t="shared" si="7"/>
        <v>22</v>
      </c>
      <c r="AL48" s="283">
        <v>247.5</v>
      </c>
      <c r="AM48" s="284">
        <v>3.85</v>
      </c>
      <c r="AN48" s="284">
        <v>23.69</v>
      </c>
      <c r="AO48" s="283">
        <v>91</v>
      </c>
      <c r="AP48" s="285">
        <f t="shared" si="26"/>
        <v>1.4000000000000012</v>
      </c>
      <c r="AQ48" s="979"/>
      <c r="AR48" s="793" t="s">
        <v>261</v>
      </c>
      <c r="AS48" s="281">
        <v>6.28</v>
      </c>
      <c r="AT48" s="307">
        <f t="shared" si="8"/>
        <v>6</v>
      </c>
      <c r="AU48" s="283">
        <v>283.33</v>
      </c>
      <c r="AV48" s="284">
        <v>2.85</v>
      </c>
      <c r="AW48" s="284">
        <v>27.9</v>
      </c>
      <c r="AX48" s="285">
        <f t="shared" si="27"/>
        <v>11.333333333333336</v>
      </c>
      <c r="AY48" s="289" t="s">
        <v>30</v>
      </c>
      <c r="AZ48" s="257"/>
      <c r="BA48" s="257" t="s">
        <v>30</v>
      </c>
      <c r="BB48" s="250" t="s">
        <v>30</v>
      </c>
      <c r="BC48" s="250" t="s">
        <v>30</v>
      </c>
      <c r="BD48" s="257" t="s">
        <v>30</v>
      </c>
      <c r="BE48" s="250"/>
      <c r="BF48" s="979"/>
      <c r="BG48" s="793" t="s">
        <v>261</v>
      </c>
      <c r="BH48" s="281" t="s">
        <v>30</v>
      </c>
      <c r="BI48" s="307"/>
      <c r="BJ48" s="283" t="s">
        <v>30</v>
      </c>
      <c r="BK48" s="284" t="s">
        <v>30</v>
      </c>
      <c r="BL48" s="284" t="s">
        <v>30</v>
      </c>
      <c r="BM48" s="283" t="s">
        <v>30</v>
      </c>
      <c r="BN48" s="285"/>
      <c r="BO48" s="281">
        <v>4.24</v>
      </c>
      <c r="BP48" s="307">
        <f t="shared" si="11"/>
        <v>13</v>
      </c>
      <c r="BQ48" s="283">
        <v>342.67</v>
      </c>
      <c r="BR48" s="284">
        <v>4.8899999999999997</v>
      </c>
      <c r="BS48" s="284">
        <v>32.71</v>
      </c>
      <c r="BT48" s="283">
        <v>83.67</v>
      </c>
      <c r="BU48" s="285">
        <f t="shared" si="30"/>
        <v>6.923076923076926</v>
      </c>
      <c r="BV48" s="980"/>
      <c r="BW48" s="792" t="s">
        <v>261</v>
      </c>
      <c r="BX48" s="281">
        <v>6.83</v>
      </c>
      <c r="BY48" s="307">
        <f t="shared" si="12"/>
        <v>6</v>
      </c>
      <c r="BZ48" s="283">
        <v>319.2</v>
      </c>
      <c r="CA48" s="284">
        <v>4.92</v>
      </c>
      <c r="CB48" s="284">
        <v>17.23</v>
      </c>
      <c r="CC48" s="283">
        <v>97</v>
      </c>
      <c r="CD48" s="285">
        <f t="shared" si="31"/>
        <v>16.159999999999997</v>
      </c>
      <c r="CE48" s="281" t="s">
        <v>30</v>
      </c>
      <c r="CF48" s="307"/>
      <c r="CG48" s="283" t="s">
        <v>30</v>
      </c>
      <c r="CH48" s="284" t="s">
        <v>30</v>
      </c>
      <c r="CI48" s="284" t="s">
        <v>30</v>
      </c>
      <c r="CJ48" s="283" t="s">
        <v>30</v>
      </c>
      <c r="CK48" s="285"/>
      <c r="CL48" s="979"/>
      <c r="CM48" s="792" t="s">
        <v>261</v>
      </c>
      <c r="CN48" s="281">
        <v>5.57</v>
      </c>
      <c r="CO48" s="307">
        <f t="shared" si="14"/>
        <v>16</v>
      </c>
      <c r="CP48" s="283">
        <v>204</v>
      </c>
      <c r="CQ48" s="284">
        <v>4.2300000000000004</v>
      </c>
      <c r="CR48" s="284">
        <v>17.100000000000001</v>
      </c>
      <c r="CS48" s="285">
        <f t="shared" si="33"/>
        <v>16.3</v>
      </c>
      <c r="CT48" s="281">
        <v>4.8099999999999996</v>
      </c>
      <c r="CU48" s="307">
        <f t="shared" si="15"/>
        <v>2</v>
      </c>
      <c r="CV48" s="283">
        <v>246</v>
      </c>
      <c r="CW48" s="284">
        <v>3.2</v>
      </c>
      <c r="CX48" s="284">
        <v>21.67</v>
      </c>
      <c r="CY48" s="283">
        <v>95</v>
      </c>
      <c r="CZ48" s="285">
        <f t="shared" si="34"/>
        <v>7.818181818181813</v>
      </c>
      <c r="DA48" s="979"/>
      <c r="DB48" s="792" t="s">
        <v>261</v>
      </c>
      <c r="DC48" s="281">
        <v>5.94</v>
      </c>
      <c r="DD48" s="307">
        <f t="shared" si="16"/>
        <v>5</v>
      </c>
      <c r="DE48" s="283">
        <v>356.33</v>
      </c>
      <c r="DF48" s="284">
        <v>3.42</v>
      </c>
      <c r="DG48" s="284">
        <v>11.77</v>
      </c>
      <c r="DH48" s="285">
        <f t="shared" si="35"/>
        <v>22.272727272727273</v>
      </c>
      <c r="DI48" s="281">
        <v>4.5199999999999996</v>
      </c>
      <c r="DJ48" s="307">
        <f t="shared" si="17"/>
        <v>33</v>
      </c>
      <c r="DK48" s="283">
        <v>234.67</v>
      </c>
      <c r="DL48" s="284">
        <v>4.5</v>
      </c>
      <c r="DM48" s="284">
        <v>24.3</v>
      </c>
      <c r="DN48" s="283">
        <v>104.67</v>
      </c>
      <c r="DO48" s="285">
        <f t="shared" si="36"/>
        <v>13.999999999999989</v>
      </c>
      <c r="DP48" s="979"/>
      <c r="DQ48" s="792" t="s">
        <v>261</v>
      </c>
      <c r="DR48" s="281">
        <v>1.48</v>
      </c>
      <c r="DS48" s="307">
        <f t="shared" si="18"/>
        <v>28</v>
      </c>
      <c r="DT48" s="283">
        <v>62</v>
      </c>
      <c r="DU48" s="284">
        <v>13.7</v>
      </c>
      <c r="DV48" s="284">
        <v>8.64</v>
      </c>
      <c r="DW48" s="283">
        <v>32.33</v>
      </c>
      <c r="DX48" s="250">
        <f t="shared" si="37"/>
        <v>0.8181818181818189</v>
      </c>
      <c r="DY48" s="281" t="s">
        <v>30</v>
      </c>
      <c r="DZ48" s="307"/>
      <c r="EA48" s="283" t="s">
        <v>30</v>
      </c>
      <c r="EB48" s="284" t="s">
        <v>30</v>
      </c>
      <c r="EC48" s="284" t="s">
        <v>30</v>
      </c>
      <c r="ED48" s="283" t="s">
        <v>30</v>
      </c>
      <c r="EE48" s="285"/>
      <c r="EF48" s="278">
        <f t="shared" si="1"/>
        <v>4.7830769230769228</v>
      </c>
      <c r="EG48" s="279">
        <f t="shared" si="2"/>
        <v>12</v>
      </c>
    </row>
    <row r="49" spans="1:137" s="280" customFormat="1" ht="15.75" customHeight="1" x14ac:dyDescent="0.25">
      <c r="A49" s="899" t="s">
        <v>61</v>
      </c>
      <c r="B49" s="901"/>
      <c r="C49" s="348"/>
      <c r="D49" s="250"/>
      <c r="E49" s="252"/>
      <c r="F49" s="252"/>
      <c r="G49" s="278"/>
      <c r="H49" s="348"/>
      <c r="I49" s="250"/>
      <c r="J49" s="252"/>
      <c r="K49" s="252"/>
      <c r="L49" s="278"/>
      <c r="M49" s="899" t="s">
        <v>61</v>
      </c>
      <c r="N49" s="901"/>
      <c r="O49" s="281"/>
      <c r="P49" s="250"/>
      <c r="Q49" s="284"/>
      <c r="R49" s="284"/>
      <c r="S49" s="284"/>
      <c r="T49" s="284"/>
      <c r="U49" s="278"/>
      <c r="V49" s="281"/>
      <c r="W49" s="250"/>
      <c r="X49" s="284"/>
      <c r="Y49" s="284"/>
      <c r="Z49" s="284"/>
      <c r="AA49" s="284"/>
      <c r="AB49" s="278"/>
      <c r="AC49" s="899" t="s">
        <v>61</v>
      </c>
      <c r="AD49" s="901"/>
      <c r="AE49" s="281"/>
      <c r="AF49" s="250"/>
      <c r="AG49" s="284"/>
      <c r="AH49" s="284"/>
      <c r="AI49" s="278"/>
      <c r="AJ49" s="281"/>
      <c r="AK49" s="250"/>
      <c r="AL49" s="284"/>
      <c r="AM49" s="284"/>
      <c r="AN49" s="284"/>
      <c r="AO49" s="284"/>
      <c r="AP49" s="278"/>
      <c r="AQ49" s="899" t="s">
        <v>61</v>
      </c>
      <c r="AR49" s="900"/>
      <c r="AS49" s="281"/>
      <c r="AT49" s="250"/>
      <c r="AU49" s="284"/>
      <c r="AV49" s="284"/>
      <c r="AW49" s="284"/>
      <c r="AX49" s="278"/>
      <c r="AY49" s="281"/>
      <c r="AZ49" s="250"/>
      <c r="BA49" s="284"/>
      <c r="BB49" s="284"/>
      <c r="BC49" s="284"/>
      <c r="BD49" s="284"/>
      <c r="BE49" s="252"/>
      <c r="BF49" s="899" t="s">
        <v>61</v>
      </c>
      <c r="BG49" s="900"/>
      <c r="BH49" s="281"/>
      <c r="BI49" s="250"/>
      <c r="BJ49" s="284"/>
      <c r="BK49" s="284"/>
      <c r="BL49" s="284"/>
      <c r="BM49" s="284"/>
      <c r="BN49" s="278"/>
      <c r="BO49" s="281"/>
      <c r="BP49" s="250"/>
      <c r="BQ49" s="284"/>
      <c r="BR49" s="284"/>
      <c r="BS49" s="284"/>
      <c r="BT49" s="284"/>
      <c r="BU49" s="278"/>
      <c r="BV49" s="900" t="s">
        <v>61</v>
      </c>
      <c r="BW49" s="901"/>
      <c r="BX49" s="281"/>
      <c r="BY49" s="250"/>
      <c r="BZ49" s="284"/>
      <c r="CA49" s="284"/>
      <c r="CB49" s="284"/>
      <c r="CC49" s="284"/>
      <c r="CD49" s="278"/>
      <c r="CE49" s="281"/>
      <c r="CF49" s="250"/>
      <c r="CG49" s="284"/>
      <c r="CH49" s="284"/>
      <c r="CI49" s="284"/>
      <c r="CJ49" s="284"/>
      <c r="CK49" s="278"/>
      <c r="CL49" s="899" t="s">
        <v>61</v>
      </c>
      <c r="CM49" s="901"/>
      <c r="CN49" s="281"/>
      <c r="CO49" s="250"/>
      <c r="CP49" s="284"/>
      <c r="CQ49" s="284"/>
      <c r="CR49" s="284"/>
      <c r="CS49" s="278"/>
      <c r="CT49" s="281"/>
      <c r="CU49" s="250"/>
      <c r="CV49" s="284"/>
      <c r="CW49" s="284"/>
      <c r="CX49" s="284"/>
      <c r="CY49" s="284"/>
      <c r="CZ49" s="278"/>
      <c r="DA49" s="899" t="s">
        <v>61</v>
      </c>
      <c r="DB49" s="901"/>
      <c r="DC49" s="281"/>
      <c r="DD49" s="250"/>
      <c r="DE49" s="284"/>
      <c r="DF49" s="284"/>
      <c r="DG49" s="284"/>
      <c r="DH49" s="278"/>
      <c r="DI49" s="281"/>
      <c r="DJ49" s="250"/>
      <c r="DK49" s="284"/>
      <c r="DL49" s="284"/>
      <c r="DM49" s="284"/>
      <c r="DN49" s="284"/>
      <c r="DO49" s="278"/>
      <c r="DP49" s="899" t="s">
        <v>61</v>
      </c>
      <c r="DQ49" s="901"/>
      <c r="DR49" s="281"/>
      <c r="DS49" s="250"/>
      <c r="DT49" s="284"/>
      <c r="DU49" s="284"/>
      <c r="DV49" s="284"/>
      <c r="DW49" s="284"/>
      <c r="DX49" s="252"/>
      <c r="DY49" s="281"/>
      <c r="DZ49" s="250"/>
      <c r="EA49" s="284"/>
      <c r="EB49" s="284"/>
      <c r="EC49" s="284"/>
      <c r="ED49" s="284"/>
      <c r="EE49" s="278"/>
      <c r="EF49" s="359"/>
      <c r="EG49" s="293"/>
    </row>
    <row r="50" spans="1:137" s="314" customFormat="1" ht="15.75" customHeight="1" x14ac:dyDescent="0.25">
      <c r="A50" s="970" t="s">
        <v>19</v>
      </c>
      <c r="B50" s="977"/>
      <c r="C50" s="294">
        <v>0.19</v>
      </c>
      <c r="D50" s="284"/>
      <c r="E50" s="291">
        <v>12.68</v>
      </c>
      <c r="F50" s="291">
        <v>0.14000000000000001</v>
      </c>
      <c r="G50" s="310"/>
      <c r="H50" s="294">
        <v>0.13</v>
      </c>
      <c r="I50" s="284"/>
      <c r="J50" s="291">
        <v>10.34</v>
      </c>
      <c r="K50" s="291" t="s">
        <v>20</v>
      </c>
      <c r="L50" s="310"/>
      <c r="M50" s="970" t="s">
        <v>19</v>
      </c>
      <c r="N50" s="977"/>
      <c r="O50" s="294" t="s">
        <v>20</v>
      </c>
      <c r="P50" s="284"/>
      <c r="Q50" s="291" t="s">
        <v>20</v>
      </c>
      <c r="R50" s="291" t="s">
        <v>20</v>
      </c>
      <c r="S50" s="291">
        <v>1.57</v>
      </c>
      <c r="T50" s="291">
        <v>0.7</v>
      </c>
      <c r="U50" s="310"/>
      <c r="V50" s="294" t="s">
        <v>20</v>
      </c>
      <c r="W50" s="284"/>
      <c r="X50" s="291">
        <v>13.78</v>
      </c>
      <c r="Y50" s="291" t="s">
        <v>20</v>
      </c>
      <c r="Z50" s="291">
        <v>0.65</v>
      </c>
      <c r="AA50" s="291" t="s">
        <v>20</v>
      </c>
      <c r="AB50" s="310"/>
      <c r="AC50" s="970" t="s">
        <v>19</v>
      </c>
      <c r="AD50" s="977"/>
      <c r="AE50" s="294" t="s">
        <v>20</v>
      </c>
      <c r="AF50" s="284"/>
      <c r="AG50" s="291" t="s">
        <v>20</v>
      </c>
      <c r="AH50" s="291">
        <v>0.86</v>
      </c>
      <c r="AI50" s="310"/>
      <c r="AJ50" s="294">
        <v>0.35</v>
      </c>
      <c r="AK50" s="284"/>
      <c r="AL50" s="291" t="s">
        <v>20</v>
      </c>
      <c r="AM50" s="291" t="s">
        <v>20</v>
      </c>
      <c r="AN50" s="291" t="s">
        <v>20</v>
      </c>
      <c r="AO50" s="291" t="s">
        <v>20</v>
      </c>
      <c r="AP50" s="310"/>
      <c r="AQ50" s="970" t="s">
        <v>19</v>
      </c>
      <c r="AR50" s="971"/>
      <c r="AS50" s="294">
        <v>0.31</v>
      </c>
      <c r="AT50" s="284"/>
      <c r="AU50" s="291">
        <v>21.09</v>
      </c>
      <c r="AV50" s="291" t="s">
        <v>20</v>
      </c>
      <c r="AW50" s="291">
        <v>1.42</v>
      </c>
      <c r="AX50" s="310"/>
      <c r="AY50" s="294">
        <v>0.6</v>
      </c>
      <c r="AZ50" s="284"/>
      <c r="BA50" s="291">
        <v>30.24</v>
      </c>
      <c r="BB50" s="291">
        <v>0.81</v>
      </c>
      <c r="BC50" s="291">
        <v>3.18</v>
      </c>
      <c r="BD50" s="291">
        <v>0.82</v>
      </c>
      <c r="BE50" s="311"/>
      <c r="BF50" s="970" t="s">
        <v>19</v>
      </c>
      <c r="BG50" s="971"/>
      <c r="BH50" s="294" t="s">
        <v>20</v>
      </c>
      <c r="BI50" s="284"/>
      <c r="BJ50" s="291">
        <v>21.68</v>
      </c>
      <c r="BK50" s="291">
        <v>0.02</v>
      </c>
      <c r="BL50" s="291">
        <v>0.09</v>
      </c>
      <c r="BM50" s="291" t="s">
        <v>20</v>
      </c>
      <c r="BN50" s="310"/>
      <c r="BO50" s="294" t="s">
        <v>20</v>
      </c>
      <c r="BP50" s="284"/>
      <c r="BQ50" s="291" t="s">
        <v>20</v>
      </c>
      <c r="BR50" s="291">
        <v>0.08</v>
      </c>
      <c r="BS50" s="291" t="s">
        <v>20</v>
      </c>
      <c r="BT50" s="291">
        <v>1.17</v>
      </c>
      <c r="BU50" s="310"/>
      <c r="BV50" s="971" t="s">
        <v>19</v>
      </c>
      <c r="BW50" s="977"/>
      <c r="BX50" s="309" t="s">
        <v>20</v>
      </c>
      <c r="BY50" s="284"/>
      <c r="BZ50" s="291" t="s">
        <v>20</v>
      </c>
      <c r="CA50" s="291" t="s">
        <v>20</v>
      </c>
      <c r="CB50" s="291" t="s">
        <v>20</v>
      </c>
      <c r="CC50" s="291" t="s">
        <v>20</v>
      </c>
      <c r="CD50" s="310"/>
      <c r="CE50" s="294">
        <v>0.37</v>
      </c>
      <c r="CF50" s="284"/>
      <c r="CG50" s="291">
        <v>12.82</v>
      </c>
      <c r="CH50" s="291">
        <v>0.14000000000000001</v>
      </c>
      <c r="CI50" s="291">
        <v>0.26</v>
      </c>
      <c r="CJ50" s="291" t="s">
        <v>20</v>
      </c>
      <c r="CK50" s="310"/>
      <c r="CL50" s="970" t="s">
        <v>19</v>
      </c>
      <c r="CM50" s="977"/>
      <c r="CN50" s="294">
        <v>7.0000000000000007E-2</v>
      </c>
      <c r="CO50" s="284"/>
      <c r="CP50" s="291">
        <v>3.06</v>
      </c>
      <c r="CQ50" s="291">
        <v>0.06</v>
      </c>
      <c r="CR50" s="291">
        <v>0.23</v>
      </c>
      <c r="CS50" s="310"/>
      <c r="CT50" s="294" t="s">
        <v>20</v>
      </c>
      <c r="CU50" s="284"/>
      <c r="CV50" s="291" t="s">
        <v>20</v>
      </c>
      <c r="CW50" s="291">
        <v>0.19</v>
      </c>
      <c r="CX50" s="291" t="s">
        <v>20</v>
      </c>
      <c r="CY50" s="291" t="s">
        <v>20</v>
      </c>
      <c r="CZ50" s="310"/>
      <c r="DA50" s="970" t="s">
        <v>19</v>
      </c>
      <c r="DB50" s="977"/>
      <c r="DC50" s="294">
        <v>0.74</v>
      </c>
      <c r="DD50" s="284"/>
      <c r="DE50" s="291">
        <v>31.66</v>
      </c>
      <c r="DF50" s="291" t="s">
        <v>20</v>
      </c>
      <c r="DG50" s="291">
        <v>0.41</v>
      </c>
      <c r="DH50" s="310"/>
      <c r="DI50" s="294" t="s">
        <v>20</v>
      </c>
      <c r="DJ50" s="284"/>
      <c r="DK50" s="291" t="s">
        <v>20</v>
      </c>
      <c r="DL50" s="291" t="s">
        <v>20</v>
      </c>
      <c r="DM50" s="291" t="s">
        <v>20</v>
      </c>
      <c r="DN50" s="291" t="s">
        <v>20</v>
      </c>
      <c r="DO50" s="310"/>
      <c r="DP50" s="970" t="s">
        <v>19</v>
      </c>
      <c r="DQ50" s="977"/>
      <c r="DR50" s="294" t="s">
        <v>20</v>
      </c>
      <c r="DS50" s="284"/>
      <c r="DT50" s="291" t="s">
        <v>20</v>
      </c>
      <c r="DU50" s="291" t="s">
        <v>20</v>
      </c>
      <c r="DV50" s="291" t="s">
        <v>20</v>
      </c>
      <c r="DW50" s="291" t="s">
        <v>20</v>
      </c>
      <c r="DX50" s="311"/>
      <c r="DY50" s="294">
        <v>0.25</v>
      </c>
      <c r="DZ50" s="284"/>
      <c r="EA50" s="291">
        <v>15.5</v>
      </c>
      <c r="EB50" s="291" t="s">
        <v>20</v>
      </c>
      <c r="EC50" s="291">
        <v>2.0499999999999998</v>
      </c>
      <c r="ED50" s="291" t="s">
        <v>20</v>
      </c>
      <c r="EE50" s="310"/>
      <c r="EF50" s="539"/>
      <c r="EG50" s="331"/>
    </row>
    <row r="51" spans="1:137" s="314" customFormat="1" ht="15.75" customHeight="1" x14ac:dyDescent="0.25">
      <c r="A51" s="970" t="s">
        <v>21</v>
      </c>
      <c r="B51" s="977"/>
      <c r="C51" s="294">
        <v>0.22</v>
      </c>
      <c r="D51" s="284"/>
      <c r="E51" s="291">
        <v>12.33</v>
      </c>
      <c r="F51" s="291">
        <v>0.15</v>
      </c>
      <c r="G51" s="310"/>
      <c r="H51" s="294">
        <v>0.13</v>
      </c>
      <c r="I51" s="284"/>
      <c r="J51" s="291">
        <v>10.17</v>
      </c>
      <c r="K51" s="291" t="s">
        <v>20</v>
      </c>
      <c r="L51" s="310"/>
      <c r="M51" s="970" t="s">
        <v>21</v>
      </c>
      <c r="N51" s="977"/>
      <c r="O51" s="294" t="s">
        <v>20</v>
      </c>
      <c r="P51" s="284"/>
      <c r="Q51" s="291" t="s">
        <v>20</v>
      </c>
      <c r="R51" s="291" t="s">
        <v>20</v>
      </c>
      <c r="S51" s="291">
        <v>1.54</v>
      </c>
      <c r="T51" s="291">
        <v>0.73</v>
      </c>
      <c r="U51" s="310"/>
      <c r="V51" s="294" t="s">
        <v>20</v>
      </c>
      <c r="W51" s="284"/>
      <c r="X51" s="291">
        <v>14.27</v>
      </c>
      <c r="Y51" s="291" t="s">
        <v>20</v>
      </c>
      <c r="Z51" s="291">
        <v>0.77</v>
      </c>
      <c r="AA51" s="291" t="s">
        <v>20</v>
      </c>
      <c r="AB51" s="310"/>
      <c r="AC51" s="970" t="s">
        <v>21</v>
      </c>
      <c r="AD51" s="977"/>
      <c r="AE51" s="294" t="s">
        <v>20</v>
      </c>
      <c r="AF51" s="284"/>
      <c r="AG51" s="291" t="s">
        <v>20</v>
      </c>
      <c r="AH51" s="291">
        <v>0.97</v>
      </c>
      <c r="AI51" s="310"/>
      <c r="AJ51" s="294">
        <v>0.39</v>
      </c>
      <c r="AK51" s="284"/>
      <c r="AL51" s="291" t="s">
        <v>20</v>
      </c>
      <c r="AM51" s="291" t="s">
        <v>20</v>
      </c>
      <c r="AN51" s="291" t="s">
        <v>20</v>
      </c>
      <c r="AO51" s="291" t="s">
        <v>20</v>
      </c>
      <c r="AP51" s="310"/>
      <c r="AQ51" s="970" t="s">
        <v>21</v>
      </c>
      <c r="AR51" s="971"/>
      <c r="AS51" s="294">
        <v>0.32</v>
      </c>
      <c r="AT51" s="284"/>
      <c r="AU51" s="291">
        <v>20.88</v>
      </c>
      <c r="AV51" s="291" t="s">
        <v>20</v>
      </c>
      <c r="AW51" s="291">
        <v>1.43</v>
      </c>
      <c r="AX51" s="310"/>
      <c r="AY51" s="294">
        <v>0.59</v>
      </c>
      <c r="AZ51" s="284"/>
      <c r="BA51" s="291">
        <v>29.69</v>
      </c>
      <c r="BB51" s="291">
        <v>0.85</v>
      </c>
      <c r="BC51" s="291">
        <v>3.41</v>
      </c>
      <c r="BD51" s="291">
        <v>0.82</v>
      </c>
      <c r="BE51" s="311"/>
      <c r="BF51" s="970" t="s">
        <v>21</v>
      </c>
      <c r="BG51" s="971"/>
      <c r="BH51" s="294" t="s">
        <v>20</v>
      </c>
      <c r="BI51" s="284"/>
      <c r="BJ51" s="291">
        <v>23.28</v>
      </c>
      <c r="BK51" s="291">
        <v>0.02</v>
      </c>
      <c r="BL51" s="291">
        <v>0.09</v>
      </c>
      <c r="BM51" s="291" t="s">
        <v>20</v>
      </c>
      <c r="BN51" s="310"/>
      <c r="BO51" s="294" t="s">
        <v>20</v>
      </c>
      <c r="BP51" s="284"/>
      <c r="BQ51" s="291" t="s">
        <v>20</v>
      </c>
      <c r="BR51" s="291">
        <v>0.08</v>
      </c>
      <c r="BS51" s="291" t="s">
        <v>20</v>
      </c>
      <c r="BT51" s="291">
        <v>1.6</v>
      </c>
      <c r="BU51" s="310"/>
      <c r="BV51" s="971" t="s">
        <v>21</v>
      </c>
      <c r="BW51" s="977"/>
      <c r="BX51" s="309" t="s">
        <v>20</v>
      </c>
      <c r="BY51" s="284"/>
      <c r="BZ51" s="291" t="s">
        <v>20</v>
      </c>
      <c r="CA51" s="291" t="s">
        <v>20</v>
      </c>
      <c r="CB51" s="291" t="s">
        <v>20</v>
      </c>
      <c r="CC51" s="291" t="s">
        <v>20</v>
      </c>
      <c r="CD51" s="310"/>
      <c r="CE51" s="294">
        <v>0.4</v>
      </c>
      <c r="CF51" s="284"/>
      <c r="CG51" s="291">
        <v>13.47</v>
      </c>
      <c r="CH51" s="291">
        <v>0.14000000000000001</v>
      </c>
      <c r="CI51" s="291">
        <v>0.45</v>
      </c>
      <c r="CJ51" s="291" t="s">
        <v>20</v>
      </c>
      <c r="CK51" s="310"/>
      <c r="CL51" s="970" t="s">
        <v>21</v>
      </c>
      <c r="CM51" s="977"/>
      <c r="CN51" s="294">
        <v>0.28000000000000003</v>
      </c>
      <c r="CO51" s="284"/>
      <c r="CP51" s="291">
        <v>23.33</v>
      </c>
      <c r="CQ51" s="291">
        <v>7.0000000000000007E-2</v>
      </c>
      <c r="CR51" s="291">
        <v>0.22</v>
      </c>
      <c r="CS51" s="310"/>
      <c r="CT51" s="294" t="s">
        <v>20</v>
      </c>
      <c r="CU51" s="284"/>
      <c r="CV51" s="291" t="s">
        <v>20</v>
      </c>
      <c r="CW51" s="291">
        <v>0.22</v>
      </c>
      <c r="CX51" s="291" t="s">
        <v>20</v>
      </c>
      <c r="CY51" s="291" t="s">
        <v>20</v>
      </c>
      <c r="CZ51" s="310"/>
      <c r="DA51" s="970" t="s">
        <v>21</v>
      </c>
      <c r="DB51" s="977"/>
      <c r="DC51" s="294">
        <v>0.76</v>
      </c>
      <c r="DD51" s="284"/>
      <c r="DE51" s="291">
        <v>30.81</v>
      </c>
      <c r="DF51" s="291" t="s">
        <v>20</v>
      </c>
      <c r="DG51" s="291">
        <v>0.48</v>
      </c>
      <c r="DH51" s="310"/>
      <c r="DI51" s="294" t="s">
        <v>20</v>
      </c>
      <c r="DJ51" s="284"/>
      <c r="DK51" s="291" t="s">
        <v>20</v>
      </c>
      <c r="DL51" s="291" t="s">
        <v>20</v>
      </c>
      <c r="DM51" s="291" t="s">
        <v>20</v>
      </c>
      <c r="DN51" s="291" t="s">
        <v>20</v>
      </c>
      <c r="DO51" s="310"/>
      <c r="DP51" s="970" t="s">
        <v>21</v>
      </c>
      <c r="DQ51" s="977"/>
      <c r="DR51" s="294" t="s">
        <v>20</v>
      </c>
      <c r="DS51" s="284"/>
      <c r="DT51" s="291" t="s">
        <v>20</v>
      </c>
      <c r="DU51" s="291" t="s">
        <v>20</v>
      </c>
      <c r="DV51" s="291" t="s">
        <v>20</v>
      </c>
      <c r="DW51" s="291" t="s">
        <v>20</v>
      </c>
      <c r="DX51" s="311"/>
      <c r="DY51" s="294">
        <v>0.31</v>
      </c>
      <c r="DZ51" s="284"/>
      <c r="EA51" s="291">
        <v>15.63</v>
      </c>
      <c r="EB51" s="291" t="s">
        <v>20</v>
      </c>
      <c r="EC51" s="291">
        <v>2.65</v>
      </c>
      <c r="ED51" s="291" t="s">
        <v>20</v>
      </c>
      <c r="EE51" s="310"/>
      <c r="EF51" s="539"/>
      <c r="EG51" s="331"/>
    </row>
    <row r="52" spans="1:137" s="314" customFormat="1" ht="15.75" customHeight="1" x14ac:dyDescent="0.25">
      <c r="A52" s="794"/>
      <c r="B52" s="795"/>
      <c r="C52" s="294"/>
      <c r="D52" s="284"/>
      <c r="E52" s="291"/>
      <c r="F52" s="291"/>
      <c r="G52" s="310"/>
      <c r="H52" s="294"/>
      <c r="I52" s="284"/>
      <c r="J52" s="291"/>
      <c r="K52" s="291"/>
      <c r="L52" s="310"/>
      <c r="M52" s="794"/>
      <c r="N52" s="795"/>
      <c r="O52" s="294"/>
      <c r="P52" s="284"/>
      <c r="Q52" s="291"/>
      <c r="R52" s="291"/>
      <c r="S52" s="291"/>
      <c r="T52" s="291"/>
      <c r="U52" s="310"/>
      <c r="V52" s="294"/>
      <c r="W52" s="284"/>
      <c r="X52" s="291"/>
      <c r="Y52" s="291"/>
      <c r="Z52" s="291"/>
      <c r="AA52" s="291"/>
      <c r="AB52" s="310"/>
      <c r="AC52" s="794"/>
      <c r="AD52" s="795"/>
      <c r="AE52" s="294"/>
      <c r="AF52" s="284"/>
      <c r="AG52" s="291"/>
      <c r="AH52" s="291"/>
      <c r="AI52" s="310"/>
      <c r="AJ52" s="294"/>
      <c r="AK52" s="284"/>
      <c r="AL52" s="291"/>
      <c r="AM52" s="291"/>
      <c r="AN52" s="291"/>
      <c r="AO52" s="291"/>
      <c r="AP52" s="310"/>
      <c r="AQ52" s="794"/>
      <c r="AR52" s="796"/>
      <c r="AS52" s="281"/>
      <c r="AT52" s="284"/>
      <c r="AU52" s="284"/>
      <c r="AV52" s="284"/>
      <c r="AW52" s="284"/>
      <c r="AX52" s="310"/>
      <c r="AY52" s="281"/>
      <c r="AZ52" s="284"/>
      <c r="BA52" s="284"/>
      <c r="BB52" s="284"/>
      <c r="BC52" s="284"/>
      <c r="BD52" s="284"/>
      <c r="BE52" s="311"/>
      <c r="BF52" s="794"/>
      <c r="BG52" s="796"/>
      <c r="BH52" s="281"/>
      <c r="BI52" s="284"/>
      <c r="BJ52" s="284"/>
      <c r="BK52" s="284"/>
      <c r="BL52" s="284"/>
      <c r="BM52" s="284"/>
      <c r="BN52" s="310"/>
      <c r="BO52" s="294"/>
      <c r="BP52" s="284"/>
      <c r="BQ52" s="291"/>
      <c r="BR52" s="291"/>
      <c r="BS52" s="291"/>
      <c r="BT52" s="291"/>
      <c r="BU52" s="310"/>
      <c r="BV52" s="796"/>
      <c r="BW52" s="795"/>
      <c r="BX52" s="309"/>
      <c r="BY52" s="284"/>
      <c r="BZ52" s="291"/>
      <c r="CA52" s="291"/>
      <c r="CB52" s="291"/>
      <c r="CC52" s="291"/>
      <c r="CD52" s="310"/>
      <c r="CE52" s="292"/>
      <c r="CF52" s="284"/>
      <c r="CG52" s="284"/>
      <c r="CH52" s="284"/>
      <c r="CI52" s="284"/>
      <c r="CJ52" s="284"/>
      <c r="CK52" s="310"/>
      <c r="CL52" s="794"/>
      <c r="CM52" s="795"/>
      <c r="CN52" s="292"/>
      <c r="CO52" s="284"/>
      <c r="CP52" s="284"/>
      <c r="CQ52" s="284"/>
      <c r="CR52" s="284"/>
      <c r="CS52" s="310"/>
      <c r="CT52" s="292"/>
      <c r="CU52" s="284"/>
      <c r="CV52" s="284"/>
      <c r="CW52" s="284"/>
      <c r="CX52" s="284"/>
      <c r="CY52" s="284"/>
      <c r="CZ52" s="310"/>
      <c r="DA52" s="794"/>
      <c r="DB52" s="795"/>
      <c r="DC52" s="292"/>
      <c r="DD52" s="284"/>
      <c r="DE52" s="284"/>
      <c r="DF52" s="284"/>
      <c r="DG52" s="284"/>
      <c r="DH52" s="310"/>
      <c r="DI52" s="281"/>
      <c r="DJ52" s="284"/>
      <c r="DK52" s="284"/>
      <c r="DL52" s="284"/>
      <c r="DM52" s="284"/>
      <c r="DN52" s="284"/>
      <c r="DO52" s="310"/>
      <c r="DP52" s="794"/>
      <c r="DQ52" s="795"/>
      <c r="DR52" s="281"/>
      <c r="DS52" s="284"/>
      <c r="DT52" s="284"/>
      <c r="DU52" s="284"/>
      <c r="DV52" s="284"/>
      <c r="DW52" s="284"/>
      <c r="DX52" s="311"/>
      <c r="DY52" s="281"/>
      <c r="DZ52" s="284"/>
      <c r="EA52" s="284"/>
      <c r="EB52" s="284"/>
      <c r="EC52" s="284"/>
      <c r="ED52" s="284"/>
      <c r="EE52" s="310"/>
      <c r="EF52" s="539"/>
      <c r="EG52" s="331"/>
    </row>
    <row r="53" spans="1:137" s="280" customFormat="1" ht="15.75" customHeight="1" x14ac:dyDescent="0.25">
      <c r="A53" s="899" t="s">
        <v>12</v>
      </c>
      <c r="B53" s="901"/>
      <c r="C53" s="289">
        <f>AVERAGE(C5:C26)</f>
        <v>3.9568750000000001</v>
      </c>
      <c r="D53" s="307">
        <f>RANK(C53,C$53:C$54)</f>
        <v>2</v>
      </c>
      <c r="E53" s="257">
        <f>AVERAGE(E5:E26)</f>
        <v>291.43875000000003</v>
      </c>
      <c r="F53" s="250">
        <f>AVERAGE(F5:F26)</f>
        <v>2.7856249999999996</v>
      </c>
      <c r="G53" s="278"/>
      <c r="H53" s="289">
        <f>AVERAGE(H5:H26)</f>
        <v>4.3549999999999995</v>
      </c>
      <c r="I53" s="307">
        <f>RANK(H53,H$53:H$54)</f>
        <v>2</v>
      </c>
      <c r="J53" s="257">
        <f>AVERAGE(J5:J26)</f>
        <v>265.87437499999999</v>
      </c>
      <c r="K53" s="250">
        <f>AVERAGE(K5:K26)</f>
        <v>2.4412499999999997</v>
      </c>
      <c r="L53" s="278"/>
      <c r="M53" s="899" t="s">
        <v>12</v>
      </c>
      <c r="N53" s="901"/>
      <c r="O53" s="289">
        <f>AVERAGE(O5:O26)</f>
        <v>2.8415789473684203</v>
      </c>
      <c r="P53" s="307">
        <f>RANK(O53,O$53:O$54)</f>
        <v>2</v>
      </c>
      <c r="Q53" s="257">
        <f>AVERAGE(Q5:Q26)</f>
        <v>253.17473684210526</v>
      </c>
      <c r="R53" s="250">
        <f>AVERAGE(R5:R26)</f>
        <v>4.4994736842105265</v>
      </c>
      <c r="S53" s="797">
        <f>AVERAGE(S5:S26)</f>
        <v>22.387368421052631</v>
      </c>
      <c r="T53" s="257">
        <f>AVERAGE(T5:T26)</f>
        <v>93.80789473684213</v>
      </c>
      <c r="U53" s="278"/>
      <c r="V53" s="305">
        <f>AVERAGE(V5:V26)</f>
        <v>3.7399999999999998</v>
      </c>
      <c r="W53" s="307">
        <f>RANK(V53,V$53:V$54)</f>
        <v>2</v>
      </c>
      <c r="X53" s="257">
        <f>AVERAGE(X5:X26)</f>
        <v>209.31352941176473</v>
      </c>
      <c r="Y53" s="250">
        <f>AVERAGE(Y5:Y26)</f>
        <v>3.0658823529411769</v>
      </c>
      <c r="Z53" s="797">
        <f>AVERAGE(Z5:Z26)</f>
        <v>22.307647058823527</v>
      </c>
      <c r="AA53" s="257">
        <f>AVERAGE(AA5:AA26)</f>
        <v>103.50999999999999</v>
      </c>
      <c r="AB53" s="278"/>
      <c r="AC53" s="899" t="s">
        <v>12</v>
      </c>
      <c r="AD53" s="901"/>
      <c r="AE53" s="289">
        <f>AVERAGE(AE5:AE26)</f>
        <v>4.3256250000000005</v>
      </c>
      <c r="AF53" s="307">
        <f>RANK(AE53,AE$53:AE$54)</f>
        <v>2</v>
      </c>
      <c r="AG53" s="797">
        <f>AVERAGE(AG5:AG26)</f>
        <v>22.145625000000003</v>
      </c>
      <c r="AH53" s="257">
        <f>AVERAGE(AH5:AH26)</f>
        <v>93.270624999999995</v>
      </c>
      <c r="AI53" s="278"/>
      <c r="AJ53" s="289">
        <f>AVERAGE(AJ5:AJ26)</f>
        <v>3.4175000000000004</v>
      </c>
      <c r="AK53" s="307">
        <f>RANK(AJ53,AJ$53:AJ$54)</f>
        <v>2</v>
      </c>
      <c r="AL53" s="257">
        <f>AVERAGE(AL5:AL26)</f>
        <v>228.06625</v>
      </c>
      <c r="AM53" s="250">
        <f>AVERAGE(AM5:AM26)</f>
        <v>4.0387499999999994</v>
      </c>
      <c r="AN53" s="250">
        <f>AVERAGE(AN5:AN26)</f>
        <v>24.130624999999998</v>
      </c>
      <c r="AO53" s="257">
        <f>AVERAGE(AO5:AO26)</f>
        <v>94.063125000000014</v>
      </c>
      <c r="AP53" s="278"/>
      <c r="AQ53" s="899" t="s">
        <v>12</v>
      </c>
      <c r="AR53" s="900"/>
      <c r="AS53" s="289">
        <f>AVERAGE(AS5:AS26)</f>
        <v>4.4907142857142857</v>
      </c>
      <c r="AT53" s="307">
        <f>RANK(AS53,AS$53:AS$54)</f>
        <v>2</v>
      </c>
      <c r="AU53" s="257">
        <f>AVERAGE(AU5:AU26)</f>
        <v>237.66571428571427</v>
      </c>
      <c r="AV53" s="250">
        <f>AVERAGE(AV5:AV26)</f>
        <v>2.5450000000000004</v>
      </c>
      <c r="AW53" s="250">
        <f>AVERAGE(AW5:AW26)</f>
        <v>25.29</v>
      </c>
      <c r="AX53" s="278"/>
      <c r="AY53" s="289">
        <f>AVERAGE(AY5:AY26)</f>
        <v>5.3120000000000003</v>
      </c>
      <c r="AZ53" s="307">
        <f>RANK(AY53,AY$53:AY$54)</f>
        <v>1</v>
      </c>
      <c r="BA53" s="257">
        <f>AVERAGE(BA5:BA26)</f>
        <v>277.60066666666665</v>
      </c>
      <c r="BB53" s="250">
        <f>AVERAGE(BB5:BB26)</f>
        <v>4.4106666666666667</v>
      </c>
      <c r="BC53" s="250">
        <f>AVERAGE(BC5:BC26)</f>
        <v>22.434000000000005</v>
      </c>
      <c r="BD53" s="257">
        <f>AVERAGE(BD5:BD26)</f>
        <v>100.55533333333332</v>
      </c>
      <c r="BE53" s="252"/>
      <c r="BF53" s="899" t="s">
        <v>12</v>
      </c>
      <c r="BG53" s="900"/>
      <c r="BH53" s="289">
        <f>AVERAGE(BH5:BH26)</f>
        <v>2.382857142857143</v>
      </c>
      <c r="BI53" s="307">
        <f>RANK(BH53,BH$53:BH$54)</f>
        <v>2</v>
      </c>
      <c r="BJ53" s="257">
        <f>AVERAGE(BJ5:BJ26)</f>
        <v>231.64285714285714</v>
      </c>
      <c r="BK53" s="250">
        <f>AVERAGE(BK5:BK26)</f>
        <v>2.6871428571428573</v>
      </c>
      <c r="BL53" s="250">
        <f>AVERAGE(BL5:BL26)</f>
        <v>23.076428571428568</v>
      </c>
      <c r="BM53" s="257">
        <f>AVERAGE(BM5:BM26)</f>
        <v>108.69071428571429</v>
      </c>
      <c r="BN53" s="278"/>
      <c r="BO53" s="289">
        <f>AVERAGE(BO5:BO26)</f>
        <v>3.658095238095239</v>
      </c>
      <c r="BP53" s="307">
        <f>RANK(BO53,BO$53:BO$54)</f>
        <v>2</v>
      </c>
      <c r="BQ53" s="257">
        <f>AVERAGE(BQ5:BQ26)</f>
        <v>331.71476190476193</v>
      </c>
      <c r="BR53" s="250">
        <f>AVERAGE(BR5:BR26)</f>
        <v>4.2371428571428567</v>
      </c>
      <c r="BS53" s="797">
        <f>AVERAGE(BS5:BS26)</f>
        <v>23.419523809523806</v>
      </c>
      <c r="BT53" s="257">
        <f>AVERAGE(BT5:BT26)</f>
        <v>92.492857142857147</v>
      </c>
      <c r="BU53" s="278"/>
      <c r="BV53" s="900" t="s">
        <v>12</v>
      </c>
      <c r="BW53" s="901"/>
      <c r="BX53" s="289">
        <f>AVERAGE(BX5:BX26)</f>
        <v>5.4068750000000012</v>
      </c>
      <c r="BY53" s="307">
        <f>RANK(BX53,BX$53:BX$54)</f>
        <v>2</v>
      </c>
      <c r="BZ53" s="257">
        <f>AVERAGE(BZ5:BZ26)</f>
        <v>253.34062499999996</v>
      </c>
      <c r="CA53" s="250">
        <f>AVERAGE(CA5:CA26)</f>
        <v>4.1443750000000001</v>
      </c>
      <c r="CB53" s="250">
        <f>AVERAGE(CB5:CB26)</f>
        <v>20.916875000000005</v>
      </c>
      <c r="CC53" s="257">
        <f>AVERAGE(CC5:CC26)</f>
        <v>104.645625</v>
      </c>
      <c r="CD53" s="278"/>
      <c r="CE53" s="289">
        <f>AVERAGE(CE5:CE26)</f>
        <v>3.1693333333333333</v>
      </c>
      <c r="CF53" s="307">
        <f>RANK(CE53,CE$53:CE$54)</f>
        <v>2</v>
      </c>
      <c r="CG53" s="257">
        <f>AVERAGE(CG5:CG26)</f>
        <v>210.22200000000001</v>
      </c>
      <c r="CH53" s="250">
        <f>AVERAGE(CH5:CH26)</f>
        <v>1.7646666666666668</v>
      </c>
      <c r="CI53" s="250">
        <f>AVERAGE(CI5:CI26)</f>
        <v>24.475333333333335</v>
      </c>
      <c r="CJ53" s="257">
        <f>AVERAGE(CJ5:CJ26)</f>
        <v>101.08999999999999</v>
      </c>
      <c r="CK53" s="278"/>
      <c r="CL53" s="899" t="s">
        <v>12</v>
      </c>
      <c r="CM53" s="901"/>
      <c r="CN53" s="289">
        <f>AVERAGE(CN5:CN26)</f>
        <v>4.6268749999999992</v>
      </c>
      <c r="CO53" s="307">
        <f>RANK(CN53,CN$53:CN$54)</f>
        <v>2</v>
      </c>
      <c r="CP53" s="257">
        <f>AVERAGE(CP5:CP26)</f>
        <v>205.56124999999997</v>
      </c>
      <c r="CQ53" s="250">
        <f>AVERAGE(CQ5:CQ26)</f>
        <v>4.1625000000000005</v>
      </c>
      <c r="CR53" s="250">
        <f>AVERAGE(CR5:CR26)</f>
        <v>19.818749999999994</v>
      </c>
      <c r="CS53" s="278"/>
      <c r="CT53" s="289">
        <f>AVERAGE(CT5:CT26)</f>
        <v>3.54</v>
      </c>
      <c r="CU53" s="307">
        <f>RANK(CT53,CT$53:CT$54)</f>
        <v>2</v>
      </c>
      <c r="CV53" s="257">
        <f>AVERAGE(CV5:CV26)</f>
        <v>176.06733333333335</v>
      </c>
      <c r="CW53" s="250">
        <f>AVERAGE(CW5:CW26)</f>
        <v>1.8780000000000001</v>
      </c>
      <c r="CX53" s="250">
        <f>AVERAGE(CX5:CX26)</f>
        <v>22.288</v>
      </c>
      <c r="CY53" s="257">
        <f>AVERAGE(CY5:CY26)</f>
        <v>100.08933333333333</v>
      </c>
      <c r="CZ53" s="278"/>
      <c r="DA53" s="899" t="s">
        <v>12</v>
      </c>
      <c r="DB53" s="901"/>
      <c r="DC53" s="289">
        <f>AVERAGE(DC5:DC26)</f>
        <v>3.1337499999999996</v>
      </c>
      <c r="DD53" s="307">
        <f>RANK(DC53,DC$53:DC$54)</f>
        <v>2</v>
      </c>
      <c r="DE53" s="257">
        <f>AVERAGE(DE5:DE26)</f>
        <v>232.54250000000002</v>
      </c>
      <c r="DF53" s="250">
        <f>AVERAGE(DF5:DF26)</f>
        <v>3.7050000000000005</v>
      </c>
      <c r="DG53" s="250">
        <f>AVERAGE(DG5:DG26)</f>
        <v>19.958124999999999</v>
      </c>
      <c r="DH53" s="278"/>
      <c r="DI53" s="289">
        <f>AVERAGE(DI5:DI26)</f>
        <v>5.0647619047619044</v>
      </c>
      <c r="DJ53" s="307">
        <f>RANK(DI53,DI$53:DI$54)</f>
        <v>2</v>
      </c>
      <c r="DK53" s="257">
        <f>AVERAGE(DK5:DK26)</f>
        <v>245.42714285714283</v>
      </c>
      <c r="DL53" s="250">
        <f>AVERAGE(DL5:DL26)</f>
        <v>4.4604761904761903</v>
      </c>
      <c r="DM53" s="250">
        <f>AVERAGE(DM5:DM26)</f>
        <v>23.562857142857141</v>
      </c>
      <c r="DN53" s="257">
        <f>AVERAGE(DN5:DN26)</f>
        <v>99.920952380952386</v>
      </c>
      <c r="DO53" s="278"/>
      <c r="DP53" s="899" t="s">
        <v>12</v>
      </c>
      <c r="DQ53" s="901"/>
      <c r="DR53" s="289">
        <f>AVERAGE(DR5:DR26)</f>
        <v>3.5012500000000002</v>
      </c>
      <c r="DS53" s="307">
        <f>RANK(DR53,DR$53:DR$54)</f>
        <v>2</v>
      </c>
      <c r="DT53" s="257">
        <f>AVERAGE(DT5:DT26)</f>
        <v>163.22874999999999</v>
      </c>
      <c r="DU53" s="250">
        <f>AVERAGE(DU5:DU26)</f>
        <v>29.851875</v>
      </c>
      <c r="DV53" s="250">
        <f>AVERAGE(DV5:DV26)</f>
        <v>19.690625000000004</v>
      </c>
      <c r="DW53" s="257">
        <f>AVERAGE(DW5:DW26)</f>
        <v>86.4375</v>
      </c>
      <c r="DX53" s="252"/>
      <c r="DY53" s="289">
        <f>AVERAGE(DY5:DY26)</f>
        <v>4.2135714285714281</v>
      </c>
      <c r="DZ53" s="307">
        <f>RANK(DY53,DY$53:DY$54)</f>
        <v>2</v>
      </c>
      <c r="EA53" s="257">
        <f>AVERAGE(EA5:EA26)</f>
        <v>330.14285714285717</v>
      </c>
      <c r="EB53" s="250">
        <f>AVERAGE(EB5:EB26)</f>
        <v>4.6457142857142859</v>
      </c>
      <c r="EC53" s="250">
        <f>AVERAGE(EC5:EC26)</f>
        <v>23.069285714285716</v>
      </c>
      <c r="ED53" s="257">
        <f>AVERAGE(ED5:ED26)</f>
        <v>91.951428571428565</v>
      </c>
      <c r="EE53" s="278"/>
      <c r="EF53" s="278">
        <f>AVERAGE(C53,AS53,BH53,BX53,V53,AE53,AJ53,CE53, CN53,CT53,DR53,DI53,O53,DC53,BO53,H53,AY53,DY53)</f>
        <v>3.9520367933723199</v>
      </c>
      <c r="EG53" s="279">
        <f>RANK(EF53,EF$53:EF$54)</f>
        <v>2</v>
      </c>
    </row>
    <row r="54" spans="1:137" s="280" customFormat="1" ht="16.5" customHeight="1" x14ac:dyDescent="0.25">
      <c r="A54" s="899" t="s">
        <v>17</v>
      </c>
      <c r="B54" s="901"/>
      <c r="C54" s="289">
        <f>AVERAGE(C27:C48)</f>
        <v>5.7212499999999995</v>
      </c>
      <c r="D54" s="307">
        <f>RANK(C54,C$53:C$54)</f>
        <v>1</v>
      </c>
      <c r="E54" s="257">
        <f>AVERAGE(E27:E48)</f>
        <v>324.33437500000002</v>
      </c>
      <c r="F54" s="250">
        <f>AVERAGE(F27:F48)</f>
        <v>4.0412500000000007</v>
      </c>
      <c r="G54" s="278">
        <f>(C54-C53)/80*1000</f>
        <v>22.054687499999993</v>
      </c>
      <c r="H54" s="289">
        <f>AVERAGE(H27:H48)</f>
        <v>6.354375000000001</v>
      </c>
      <c r="I54" s="307">
        <f>RANK(H54,H$53:H$54)</f>
        <v>1</v>
      </c>
      <c r="J54" s="257">
        <f>AVERAGE(J27:J48)</f>
        <v>360.43687499999999</v>
      </c>
      <c r="K54" s="250">
        <f>AVERAGE(K27:K48)</f>
        <v>3.3531250000000004</v>
      </c>
      <c r="L54" s="278">
        <f>(H54-H53)/125*1000</f>
        <v>15.995000000000013</v>
      </c>
      <c r="M54" s="899" t="s">
        <v>17</v>
      </c>
      <c r="N54" s="901"/>
      <c r="O54" s="289">
        <f>AVERAGE(O27:O48)</f>
        <v>3.4810526315789465</v>
      </c>
      <c r="P54" s="307">
        <f>RANK(O54,O$53:O$54)</f>
        <v>1</v>
      </c>
      <c r="Q54" s="257">
        <f>AVERAGE(Q27:Q48)</f>
        <v>265.86</v>
      </c>
      <c r="R54" s="250">
        <f>AVERAGE(R27:R48)</f>
        <v>4.7831578947368412</v>
      </c>
      <c r="S54" s="797">
        <f>AVERAGE(S27:S48)</f>
        <v>23.832105263157892</v>
      </c>
      <c r="T54" s="257">
        <f>AVERAGE(T27:T48)</f>
        <v>96.544736842105266</v>
      </c>
      <c r="U54" s="278">
        <f>(O54-O53)/110*1000</f>
        <v>5.813397129186602</v>
      </c>
      <c r="V54" s="305">
        <f>AVERAGE(V27:V48)</f>
        <v>4.7258823529411762</v>
      </c>
      <c r="W54" s="307">
        <f>RANK(V54,V$53:V$54)</f>
        <v>1</v>
      </c>
      <c r="X54" s="257">
        <f>AVERAGE(X27:X48)</f>
        <v>246.97941176470587</v>
      </c>
      <c r="Y54" s="250">
        <f>AVERAGE(Y27:Y48)</f>
        <v>3.6288235294117648</v>
      </c>
      <c r="Z54" s="797">
        <f>AVERAGE(Z27:Z48)</f>
        <v>23.158235294117649</v>
      </c>
      <c r="AA54" s="257">
        <f>AVERAGE(AA27:AA48)</f>
        <v>106.94117647058823</v>
      </c>
      <c r="AB54" s="278">
        <f>(V54-V53)/120*1000</f>
        <v>8.2156862745098032</v>
      </c>
      <c r="AC54" s="899" t="s">
        <v>17</v>
      </c>
      <c r="AD54" s="901"/>
      <c r="AE54" s="289">
        <f>AVERAGE(AE27:AE48)</f>
        <v>4.3312499999999998</v>
      </c>
      <c r="AF54" s="307">
        <f>RANK(AE54,AE$53:AE$54)</f>
        <v>1</v>
      </c>
      <c r="AG54" s="797">
        <f>AVERAGE(AG27:AG48)</f>
        <v>21.415624999999999</v>
      </c>
      <c r="AH54" s="257">
        <f>AVERAGE(AH27:AH48)</f>
        <v>96.041875000000005</v>
      </c>
      <c r="AI54" s="278">
        <f>(AE54-AE53)/105*1000</f>
        <v>5.3571428571422143E-2</v>
      </c>
      <c r="AJ54" s="289">
        <f>AVERAGE(AJ27:AJ48)</f>
        <v>4.1243750000000006</v>
      </c>
      <c r="AK54" s="307">
        <f>RANK(AJ54,AJ$53:AJ$54)</f>
        <v>1</v>
      </c>
      <c r="AL54" s="257">
        <f>AVERAGE(AL27:AL48)</f>
        <v>254.25749999999999</v>
      </c>
      <c r="AM54" s="250">
        <f>AVERAGE(AM27:AM48)</f>
        <v>4.6456250000000008</v>
      </c>
      <c r="AN54" s="250">
        <f>AVERAGE(AN27:AN48)</f>
        <v>25.678750000000001</v>
      </c>
      <c r="AO54" s="257">
        <f>AVERAGE(AO27:AO48)</f>
        <v>95.646249999999995</v>
      </c>
      <c r="AP54" s="278">
        <f>(AJ54-AJ53)/100*1000</f>
        <v>7.0687500000000014</v>
      </c>
      <c r="AQ54" s="899" t="s">
        <v>17</v>
      </c>
      <c r="AR54" s="900"/>
      <c r="AS54" s="289">
        <f>AVERAGE(AS27:AS48)</f>
        <v>6.1664285714285727</v>
      </c>
      <c r="AT54" s="307">
        <f>RANK(AS54,AS$53:AS$54)</f>
        <v>1</v>
      </c>
      <c r="AU54" s="257">
        <f>AVERAGE(AU27:AU48)</f>
        <v>269.57071428571425</v>
      </c>
      <c r="AV54" s="250">
        <f>AVERAGE(AV27:AV48)</f>
        <v>2.7414285714285715</v>
      </c>
      <c r="AW54" s="250">
        <f>AVERAGE(AW27:AW48)</f>
        <v>26.175714285714285</v>
      </c>
      <c r="AX54" s="278">
        <f>(AS54-AS53)/135*1000</f>
        <v>12.412698412698422</v>
      </c>
      <c r="AY54" s="289">
        <f>AVERAGE(AY27:AY48)</f>
        <v>5.2613333333333339</v>
      </c>
      <c r="AZ54" s="307">
        <f>RANK(AY54,AY$53:AY$54)</f>
        <v>2</v>
      </c>
      <c r="BA54" s="257">
        <f>AVERAGE(BA27:BA48)</f>
        <v>291.06533333333329</v>
      </c>
      <c r="BB54" s="250">
        <f>AVERAGE(BB27:BB48)</f>
        <v>4.3659999999999997</v>
      </c>
      <c r="BC54" s="250">
        <f>AVERAGE(BC27:BC48)</f>
        <v>23.391333333333328</v>
      </c>
      <c r="BD54" s="257">
        <f>AVERAGE(BD27:BD48)</f>
        <v>100.66666666666666</v>
      </c>
      <c r="BE54" s="252">
        <f>(AY54-AY53)/105*1000</f>
        <v>-0.48253968253968016</v>
      </c>
      <c r="BF54" s="899" t="s">
        <v>17</v>
      </c>
      <c r="BG54" s="900"/>
      <c r="BH54" s="289">
        <f>AVERAGE(BH27:BH48)</f>
        <v>4.7242857142857142</v>
      </c>
      <c r="BI54" s="307">
        <f>RANK(BH54,BH$53:BH$54)</f>
        <v>1</v>
      </c>
      <c r="BJ54" s="257">
        <f>AVERAGE(BJ27:BJ48)</f>
        <v>335.23857142857145</v>
      </c>
      <c r="BK54" s="250">
        <f>AVERAGE(BK27:BK48)</f>
        <v>2.7664285714285719</v>
      </c>
      <c r="BL54" s="250">
        <f>AVERAGE(BL27:BL48)</f>
        <v>23.528571428571428</v>
      </c>
      <c r="BM54" s="257">
        <f>AVERAGE(BM27:BM48)</f>
        <v>109.09714285714287</v>
      </c>
      <c r="BN54" s="278">
        <f>(BH54-BH53)/110*1000</f>
        <v>21.285714285714281</v>
      </c>
      <c r="BO54" s="289">
        <f>AVERAGE(BO27:BO48)</f>
        <v>4.0738095238095235</v>
      </c>
      <c r="BP54" s="307">
        <f>RANK(BO54,BO$53:BO$54)</f>
        <v>1</v>
      </c>
      <c r="BQ54" s="257">
        <f>AVERAGE(BQ27:BQ48)</f>
        <v>341.93666666666667</v>
      </c>
      <c r="BR54" s="250">
        <f>AVERAGE(BR27:BR48)</f>
        <v>4.4428571428571431</v>
      </c>
      <c r="BS54" s="797">
        <f>AVERAGE(BS27:BS48)</f>
        <v>23.556666666666665</v>
      </c>
      <c r="BT54" s="257">
        <f>AVERAGE(BT27:BT48)</f>
        <v>92.396666666666675</v>
      </c>
      <c r="BU54" s="278">
        <f>(BO54-BO53)/65*1000</f>
        <v>6.3956043956043782</v>
      </c>
      <c r="BV54" s="900" t="s">
        <v>17</v>
      </c>
      <c r="BW54" s="901"/>
      <c r="BX54" s="289">
        <f>AVERAGE(BX27:BX48)</f>
        <v>6.2849999999999993</v>
      </c>
      <c r="BY54" s="307">
        <f>RANK(BX54,BX$53:BX$54)</f>
        <v>1</v>
      </c>
      <c r="BZ54" s="257">
        <f>AVERAGE(BZ27:BZ48)</f>
        <v>305.19999999999993</v>
      </c>
      <c r="CA54" s="250">
        <f>AVERAGE(CA27:CA48)</f>
        <v>5.0006249999999994</v>
      </c>
      <c r="CB54" s="250">
        <f>AVERAGE(CB27:CB48)</f>
        <v>21.09375</v>
      </c>
      <c r="CC54" s="257">
        <f>AVERAGE(CC27:CC48)</f>
        <v>107.14500000000001</v>
      </c>
      <c r="CD54" s="278">
        <f>(BX54-BX53)/62.5*1000</f>
        <v>14.049999999999969</v>
      </c>
      <c r="CE54" s="289">
        <f>AVERAGE(CE27:CE48)</f>
        <v>4.6733333333333329</v>
      </c>
      <c r="CF54" s="307">
        <f>RANK(CE54,CE$53:CE$54)</f>
        <v>1</v>
      </c>
      <c r="CG54" s="257">
        <f>AVERAGE(CG27:CG48)</f>
        <v>249.37799999999999</v>
      </c>
      <c r="CH54" s="250">
        <f>AVERAGE(CH27:CH48)</f>
        <v>2.1226666666666669</v>
      </c>
      <c r="CI54" s="250">
        <f>AVERAGE(CI27:CI48)</f>
        <v>25.085333333333335</v>
      </c>
      <c r="CJ54" s="257">
        <f>AVERAGE(CJ27:CJ48)</f>
        <v>100.86733333333332</v>
      </c>
      <c r="CK54" s="278">
        <f>(CE54-CE53)/110*1000</f>
        <v>13.672727272727268</v>
      </c>
      <c r="CL54" s="899" t="s">
        <v>17</v>
      </c>
      <c r="CM54" s="901"/>
      <c r="CN54" s="289">
        <f>AVERAGE(CN27:CN48)</f>
        <v>6.286249999999999</v>
      </c>
      <c r="CO54" s="307">
        <f>RANK(CN54,CN$53:CN$54)</f>
        <v>1</v>
      </c>
      <c r="CP54" s="257">
        <f>AVERAGE(CP27:CP48)</f>
        <v>262.54062499999998</v>
      </c>
      <c r="CQ54" s="250">
        <f>AVERAGE(CQ27:CQ48)</f>
        <v>4.6837500000000007</v>
      </c>
      <c r="CR54" s="250">
        <f>AVERAGE(CR27:CR48)</f>
        <v>20.053750000000001</v>
      </c>
      <c r="CS54" s="278">
        <f>(CN54-CN53)/100*1000</f>
        <v>16.593749999999996</v>
      </c>
      <c r="CT54" s="289">
        <f>AVERAGE(CT27:CT48)</f>
        <v>4.301333333333333</v>
      </c>
      <c r="CU54" s="307">
        <f>RANK(CT54,CT$53:CT$54)</f>
        <v>1</v>
      </c>
      <c r="CV54" s="257">
        <f>AVERAGE(CV27:CV48)</f>
        <v>210</v>
      </c>
      <c r="CW54" s="250">
        <f>AVERAGE(CW27:CW48)</f>
        <v>2.7400000000000007</v>
      </c>
      <c r="CX54" s="250">
        <f>AVERAGE(CX27:CX48)</f>
        <v>22.702666666666669</v>
      </c>
      <c r="CY54" s="257">
        <f>AVERAGE(CY27:CY48)</f>
        <v>102.11266666666667</v>
      </c>
      <c r="CZ54" s="278">
        <f>(CT54-CT53)/110*1000</f>
        <v>6.9212121212121183</v>
      </c>
      <c r="DA54" s="899" t="s">
        <v>17</v>
      </c>
      <c r="DB54" s="901"/>
      <c r="DC54" s="289">
        <f>AVERAGE(DC27:DC48)</f>
        <v>5.61</v>
      </c>
      <c r="DD54" s="307">
        <f>RANK(DC54,DC$53:DC$54)</f>
        <v>1</v>
      </c>
      <c r="DE54" s="257">
        <f>AVERAGE(DE27:DE48)</f>
        <v>335.645625</v>
      </c>
      <c r="DF54" s="250">
        <f>AVERAGE(DF27:DF48)</f>
        <v>4.243125</v>
      </c>
      <c r="DG54" s="250">
        <f>AVERAGE(DG27:DG48)</f>
        <v>20.929374999999997</v>
      </c>
      <c r="DH54" s="278">
        <f>(DC54-DC53)/110*1000</f>
        <v>22.51136363636364</v>
      </c>
      <c r="DI54" s="289">
        <f>AVERAGE(DI27:DI48)</f>
        <v>5.9461904761904778</v>
      </c>
      <c r="DJ54" s="307">
        <f>RANK(DI54,DI$53:DI$54)</f>
        <v>1</v>
      </c>
      <c r="DK54" s="257">
        <f>AVERAGE(DK27:DK48)</f>
        <v>250.63428571428571</v>
      </c>
      <c r="DL54" s="250">
        <f>AVERAGE(DL27:DL48)</f>
        <v>4.8690476190476195</v>
      </c>
      <c r="DM54" s="250">
        <f>AVERAGE(DM27:DM48)</f>
        <v>24.050476190476189</v>
      </c>
      <c r="DN54" s="257">
        <f>AVERAGE(DN27:DN48)</f>
        <v>102.74666666666668</v>
      </c>
      <c r="DO54" s="278">
        <f>(DI54-DI53)/60*1000</f>
        <v>14.690476190476224</v>
      </c>
      <c r="DP54" s="899" t="s">
        <v>17</v>
      </c>
      <c r="DQ54" s="901"/>
      <c r="DR54" s="289">
        <f>AVERAGE(DR27:DR48)</f>
        <v>3.6474999999999995</v>
      </c>
      <c r="DS54" s="307">
        <f>RANK(DR54,DR$53:DR$54)</f>
        <v>1</v>
      </c>
      <c r="DT54" s="257">
        <f>AVERAGE(DT27:DT48)</f>
        <v>155.3125</v>
      </c>
      <c r="DU54" s="250">
        <f>AVERAGE(DU27:DU48)</f>
        <v>33.429375</v>
      </c>
      <c r="DV54" s="250">
        <f>AVERAGE(DV27:DV48)</f>
        <v>19.654375000000002</v>
      </c>
      <c r="DW54" s="257">
        <f>AVERAGE(DW27:DW48)</f>
        <v>86.770624999999995</v>
      </c>
      <c r="DX54" s="252">
        <f>(DR54-DR53)/110*1000</f>
        <v>1.3295454545454486</v>
      </c>
      <c r="DY54" s="289">
        <f>AVERAGE(DY27:DY48)</f>
        <v>4.9942857142857147</v>
      </c>
      <c r="DZ54" s="307">
        <f>RANK(DY54,DY$53:DY$54)</f>
        <v>1</v>
      </c>
      <c r="EA54" s="257">
        <f>AVERAGE(EA27:EA48)</f>
        <v>346.45285714285717</v>
      </c>
      <c r="EB54" s="250">
        <f>AVERAGE(EB27:EB48)</f>
        <v>5.1014285714285705</v>
      </c>
      <c r="EC54" s="250">
        <f>AVERAGE(EC27:EC48)</f>
        <v>24.104999999999997</v>
      </c>
      <c r="ED54" s="257">
        <f>AVERAGE(ED27:ED48)</f>
        <v>92.094285714285704</v>
      </c>
      <c r="EE54" s="278">
        <f>(DY54-DY53)/110*1000</f>
        <v>7.0974025974026045</v>
      </c>
      <c r="EF54" s="278">
        <f>AVERAGE(C54,AS54,BH54,BX54,V54,AE54,AJ54,CE54, CN54,CT54,DR54,DI54,O54,DC54,BO54,H54,AY54,DY54)</f>
        <v>5.0393297213622299</v>
      </c>
      <c r="EG54" s="279">
        <f>RANK(EF54,EF$53:EF$54)</f>
        <v>1</v>
      </c>
    </row>
    <row r="55" spans="1:137" s="280" customFormat="1" ht="15.75" customHeight="1" x14ac:dyDescent="0.25">
      <c r="A55" s="344"/>
      <c r="B55" s="347"/>
      <c r="C55" s="294"/>
      <c r="D55" s="250"/>
      <c r="E55" s="253"/>
      <c r="F55" s="252"/>
      <c r="G55" s="278"/>
      <c r="H55" s="294"/>
      <c r="I55" s="250"/>
      <c r="J55" s="253"/>
      <c r="K55" s="252"/>
      <c r="L55" s="278"/>
      <c r="M55" s="344"/>
      <c r="N55" s="347"/>
      <c r="O55" s="294"/>
      <c r="P55" s="250"/>
      <c r="Q55" s="253"/>
      <c r="R55" s="252"/>
      <c r="S55" s="252"/>
      <c r="T55" s="252"/>
      <c r="U55" s="278"/>
      <c r="V55" s="294"/>
      <c r="W55" s="250"/>
      <c r="X55" s="252"/>
      <c r="Y55" s="252"/>
      <c r="Z55" s="252"/>
      <c r="AA55" s="252"/>
      <c r="AB55" s="278"/>
      <c r="AC55" s="344"/>
      <c r="AD55" s="347"/>
      <c r="AE55" s="292"/>
      <c r="AF55" s="250"/>
      <c r="AG55" s="252"/>
      <c r="AH55" s="252"/>
      <c r="AI55" s="278"/>
      <c r="AJ55" s="294"/>
      <c r="AK55" s="250"/>
      <c r="AL55" s="253"/>
      <c r="AM55" s="252"/>
      <c r="AN55" s="252"/>
      <c r="AO55" s="252"/>
      <c r="AP55" s="278"/>
      <c r="AQ55" s="344"/>
      <c r="AR55" s="345"/>
      <c r="AS55" s="294"/>
      <c r="AT55" s="250"/>
      <c r="AU55" s="253"/>
      <c r="AV55" s="252"/>
      <c r="AW55" s="252"/>
      <c r="AX55" s="278"/>
      <c r="AY55" s="294"/>
      <c r="AZ55" s="250"/>
      <c r="BA55" s="253"/>
      <c r="BB55" s="252"/>
      <c r="BC55" s="252"/>
      <c r="BD55" s="252"/>
      <c r="BE55" s="252"/>
      <c r="BF55" s="344"/>
      <c r="BG55" s="345"/>
      <c r="BH55" s="294"/>
      <c r="BI55" s="250"/>
      <c r="BJ55" s="253"/>
      <c r="BK55" s="252"/>
      <c r="BL55" s="252"/>
      <c r="BM55" s="252"/>
      <c r="BN55" s="278"/>
      <c r="BO55" s="294"/>
      <c r="BP55" s="250"/>
      <c r="BQ55" s="253"/>
      <c r="BR55" s="252"/>
      <c r="BS55" s="252"/>
      <c r="BT55" s="252"/>
      <c r="BU55" s="278"/>
      <c r="BV55" s="345"/>
      <c r="BW55" s="347"/>
      <c r="BX55" s="294"/>
      <c r="BY55" s="250"/>
      <c r="BZ55" s="253"/>
      <c r="CA55" s="252"/>
      <c r="CB55" s="252"/>
      <c r="CC55" s="252"/>
      <c r="CD55" s="278"/>
      <c r="CE55" s="294"/>
      <c r="CF55" s="250"/>
      <c r="CG55" s="253"/>
      <c r="CH55" s="252"/>
      <c r="CI55" s="252"/>
      <c r="CJ55" s="252"/>
      <c r="CK55" s="278"/>
      <c r="CL55" s="344"/>
      <c r="CM55" s="347"/>
      <c r="CN55" s="294"/>
      <c r="CO55" s="250"/>
      <c r="CP55" s="253"/>
      <c r="CQ55" s="252"/>
      <c r="CR55" s="252"/>
      <c r="CS55" s="278"/>
      <c r="CT55" s="294"/>
      <c r="CU55" s="250"/>
      <c r="CV55" s="253"/>
      <c r="CW55" s="252"/>
      <c r="CX55" s="252"/>
      <c r="CY55" s="252"/>
      <c r="CZ55" s="278"/>
      <c r="DA55" s="344"/>
      <c r="DB55" s="347"/>
      <c r="DC55" s="294"/>
      <c r="DD55" s="250"/>
      <c r="DE55" s="253"/>
      <c r="DF55" s="252"/>
      <c r="DG55" s="252"/>
      <c r="DH55" s="278"/>
      <c r="DI55" s="294"/>
      <c r="DJ55" s="250"/>
      <c r="DK55" s="253"/>
      <c r="DL55" s="252"/>
      <c r="DM55" s="252"/>
      <c r="DN55" s="252"/>
      <c r="DO55" s="278"/>
      <c r="DP55" s="344"/>
      <c r="DQ55" s="347"/>
      <c r="DR55" s="294"/>
      <c r="DS55" s="250"/>
      <c r="DT55" s="253"/>
      <c r="DU55" s="252"/>
      <c r="DV55" s="252"/>
      <c r="DW55" s="252"/>
      <c r="DX55" s="252"/>
      <c r="DY55" s="294"/>
      <c r="DZ55" s="250"/>
      <c r="EA55" s="253"/>
      <c r="EB55" s="252"/>
      <c r="EC55" s="252"/>
      <c r="ED55" s="252"/>
      <c r="EE55" s="278"/>
      <c r="EF55" s="359"/>
      <c r="EG55" s="293"/>
    </row>
    <row r="56" spans="1:137" s="314" customFormat="1" ht="15.75" customHeight="1" x14ac:dyDescent="0.25">
      <c r="A56" s="970" t="s">
        <v>22</v>
      </c>
      <c r="B56" s="977"/>
      <c r="C56" s="294">
        <v>0.16</v>
      </c>
      <c r="D56" s="284"/>
      <c r="E56" s="291">
        <v>1.53</v>
      </c>
      <c r="F56" s="291">
        <v>0.06</v>
      </c>
      <c r="G56" s="310"/>
      <c r="H56" s="294">
        <v>0.01</v>
      </c>
      <c r="I56" s="284"/>
      <c r="J56" s="291">
        <v>2.3199999999999998</v>
      </c>
      <c r="K56" s="291">
        <v>7.0000000000000007E-2</v>
      </c>
      <c r="L56" s="310"/>
      <c r="M56" s="970" t="s">
        <v>22</v>
      </c>
      <c r="N56" s="977"/>
      <c r="O56" s="294">
        <v>7.0000000000000007E-2</v>
      </c>
      <c r="P56" s="284"/>
      <c r="Q56" s="291">
        <v>2.92</v>
      </c>
      <c r="R56" s="291">
        <v>0.06</v>
      </c>
      <c r="S56" s="291">
        <v>0.26</v>
      </c>
      <c r="T56" s="291">
        <v>0.35</v>
      </c>
      <c r="U56" s="310"/>
      <c r="V56" s="294" t="s">
        <v>20</v>
      </c>
      <c r="W56" s="284"/>
      <c r="X56" s="291">
        <v>6.4</v>
      </c>
      <c r="Y56" s="291">
        <v>0.16</v>
      </c>
      <c r="Z56" s="291">
        <v>0.56999999999999995</v>
      </c>
      <c r="AA56" s="291">
        <v>0.74</v>
      </c>
      <c r="AB56" s="310"/>
      <c r="AC56" s="970" t="s">
        <v>22</v>
      </c>
      <c r="AD56" s="977"/>
      <c r="AE56" s="294" t="s">
        <v>20</v>
      </c>
      <c r="AF56" s="284"/>
      <c r="AG56" s="291" t="s">
        <v>20</v>
      </c>
      <c r="AH56" s="291">
        <v>0.65</v>
      </c>
      <c r="AI56" s="310"/>
      <c r="AJ56" s="294">
        <v>0.23</v>
      </c>
      <c r="AK56" s="284"/>
      <c r="AL56" s="291">
        <v>15.9</v>
      </c>
      <c r="AM56" s="291">
        <v>0.46</v>
      </c>
      <c r="AN56" s="291" t="s">
        <v>20</v>
      </c>
      <c r="AO56" s="291">
        <v>0.91</v>
      </c>
      <c r="AP56" s="310"/>
      <c r="AQ56" s="970" t="s">
        <v>22</v>
      </c>
      <c r="AR56" s="971"/>
      <c r="AS56" s="294">
        <v>0.13</v>
      </c>
      <c r="AT56" s="284"/>
      <c r="AU56" s="291">
        <v>5.55</v>
      </c>
      <c r="AV56" s="291">
        <v>0.14000000000000001</v>
      </c>
      <c r="AW56" s="291">
        <v>0.51</v>
      </c>
      <c r="AX56" s="310"/>
      <c r="AY56" s="294" t="s">
        <v>20</v>
      </c>
      <c r="AZ56" s="284"/>
      <c r="BA56" s="291">
        <v>6.8</v>
      </c>
      <c r="BB56" s="291" t="s">
        <v>20</v>
      </c>
      <c r="BC56" s="291" t="s">
        <v>20</v>
      </c>
      <c r="BD56" s="291" t="s">
        <v>20</v>
      </c>
      <c r="BE56" s="311"/>
      <c r="BF56" s="970" t="s">
        <v>22</v>
      </c>
      <c r="BG56" s="971"/>
      <c r="BH56" s="294">
        <v>7.0000000000000007E-2</v>
      </c>
      <c r="BI56" s="284"/>
      <c r="BJ56" s="291">
        <v>13.18</v>
      </c>
      <c r="BK56" s="291">
        <v>0.01</v>
      </c>
      <c r="BL56" s="291">
        <v>0.03</v>
      </c>
      <c r="BM56" s="291" t="s">
        <v>20</v>
      </c>
      <c r="BN56" s="310"/>
      <c r="BO56" s="294">
        <v>0.24</v>
      </c>
      <c r="BP56" s="284"/>
      <c r="BQ56" s="291" t="s">
        <v>20</v>
      </c>
      <c r="BR56" s="291">
        <v>0.04</v>
      </c>
      <c r="BS56" s="291" t="s">
        <v>20</v>
      </c>
      <c r="BT56" s="291" t="s">
        <v>20</v>
      </c>
      <c r="BU56" s="310"/>
      <c r="BV56" s="971" t="s">
        <v>22</v>
      </c>
      <c r="BW56" s="977"/>
      <c r="BX56" s="294" t="s">
        <v>20</v>
      </c>
      <c r="BY56" s="284"/>
      <c r="BZ56" s="291">
        <v>25.91</v>
      </c>
      <c r="CA56" s="291" t="s">
        <v>20</v>
      </c>
      <c r="CB56" s="291" t="s">
        <v>20</v>
      </c>
      <c r="CC56" s="291">
        <v>0.68</v>
      </c>
      <c r="CD56" s="310"/>
      <c r="CE56" s="294">
        <v>0.21</v>
      </c>
      <c r="CF56" s="284"/>
      <c r="CG56" s="291">
        <v>6.82</v>
      </c>
      <c r="CH56" s="291">
        <v>7.0000000000000007E-2</v>
      </c>
      <c r="CI56" s="291">
        <v>0.48</v>
      </c>
      <c r="CJ56" s="291" t="s">
        <v>20</v>
      </c>
      <c r="CK56" s="310"/>
      <c r="CL56" s="970" t="s">
        <v>22</v>
      </c>
      <c r="CM56" s="977"/>
      <c r="CN56" s="294">
        <v>0.37</v>
      </c>
      <c r="CO56" s="284"/>
      <c r="CP56" s="291">
        <v>32.44</v>
      </c>
      <c r="CQ56" s="291">
        <v>0.05</v>
      </c>
      <c r="CR56" s="291">
        <v>0.01</v>
      </c>
      <c r="CS56" s="310"/>
      <c r="CT56" s="294">
        <v>0.26</v>
      </c>
      <c r="CU56" s="284"/>
      <c r="CV56" s="291">
        <v>12.65</v>
      </c>
      <c r="CW56" s="291">
        <v>0.15</v>
      </c>
      <c r="CX56" s="291">
        <v>7.0000000000000007E-2</v>
      </c>
      <c r="CY56" s="291">
        <v>0.42</v>
      </c>
      <c r="CZ56" s="310"/>
      <c r="DA56" s="970" t="s">
        <v>22</v>
      </c>
      <c r="DB56" s="977"/>
      <c r="DC56" s="294">
        <v>0.32</v>
      </c>
      <c r="DD56" s="284"/>
      <c r="DE56" s="291">
        <v>3.93</v>
      </c>
      <c r="DF56" s="291">
        <v>7.0000000000000007E-2</v>
      </c>
      <c r="DG56" s="291">
        <v>0.34</v>
      </c>
      <c r="DH56" s="310"/>
      <c r="DI56" s="294">
        <v>0.06</v>
      </c>
      <c r="DJ56" s="284"/>
      <c r="DK56" s="291" t="s">
        <v>20</v>
      </c>
      <c r="DL56" s="291">
        <v>0.13</v>
      </c>
      <c r="DM56" s="291">
        <v>0.09</v>
      </c>
      <c r="DN56" s="291">
        <v>0.14000000000000001</v>
      </c>
      <c r="DO56" s="310"/>
      <c r="DP56" s="970" t="s">
        <v>22</v>
      </c>
      <c r="DQ56" s="977"/>
      <c r="DR56" s="294" t="s">
        <v>20</v>
      </c>
      <c r="DS56" s="284"/>
      <c r="DT56" s="291" t="s">
        <v>20</v>
      </c>
      <c r="DU56" s="291">
        <v>0.5</v>
      </c>
      <c r="DV56" s="291" t="s">
        <v>20</v>
      </c>
      <c r="DW56" s="291">
        <v>0.32</v>
      </c>
      <c r="DX56" s="311"/>
      <c r="DY56" s="294">
        <v>0.25</v>
      </c>
      <c r="DZ56" s="284"/>
      <c r="EA56" s="291">
        <v>5.9</v>
      </c>
      <c r="EB56" s="291">
        <v>0.1</v>
      </c>
      <c r="EC56" s="291" t="s">
        <v>20</v>
      </c>
      <c r="ED56" s="291" t="s">
        <v>20</v>
      </c>
      <c r="EE56" s="310"/>
      <c r="EF56" s="540"/>
      <c r="EG56" s="313"/>
    </row>
    <row r="57" spans="1:137" s="324" customFormat="1" ht="15.75" customHeight="1" x14ac:dyDescent="0.25">
      <c r="A57" s="975" t="s">
        <v>23</v>
      </c>
      <c r="B57" s="976"/>
      <c r="C57" s="315">
        <v>3.82</v>
      </c>
      <c r="D57" s="798"/>
      <c r="E57" s="317">
        <v>0.56999999999999995</v>
      </c>
      <c r="F57" s="317">
        <v>2.1</v>
      </c>
      <c r="G57" s="320"/>
      <c r="H57" s="315">
        <v>0.22</v>
      </c>
      <c r="I57" s="798"/>
      <c r="J57" s="317">
        <v>0.84</v>
      </c>
      <c r="K57" s="317">
        <v>2.6</v>
      </c>
      <c r="L57" s="320"/>
      <c r="M57" s="975" t="s">
        <v>23</v>
      </c>
      <c r="N57" s="976"/>
      <c r="O57" s="315">
        <v>2.58</v>
      </c>
      <c r="P57" s="798"/>
      <c r="Q57" s="317">
        <v>1.4</v>
      </c>
      <c r="R57" s="317">
        <v>1.62</v>
      </c>
      <c r="S57" s="317">
        <v>1.41</v>
      </c>
      <c r="T57" s="317">
        <v>0.45</v>
      </c>
      <c r="U57" s="320"/>
      <c r="V57" s="315">
        <v>60.39</v>
      </c>
      <c r="W57" s="798"/>
      <c r="X57" s="317">
        <v>3.29</v>
      </c>
      <c r="Y57" s="317">
        <v>5.46</v>
      </c>
      <c r="Z57" s="317">
        <v>2.95</v>
      </c>
      <c r="AA57" s="317">
        <v>0.82</v>
      </c>
      <c r="AB57" s="320"/>
      <c r="AC57" s="975" t="s">
        <v>23</v>
      </c>
      <c r="AD57" s="976"/>
      <c r="AE57" s="315">
        <v>15.29</v>
      </c>
      <c r="AF57" s="798"/>
      <c r="AG57" s="317">
        <v>5.43</v>
      </c>
      <c r="AH57" s="317">
        <v>0.78</v>
      </c>
      <c r="AI57" s="320"/>
      <c r="AJ57" s="315">
        <v>6.94</v>
      </c>
      <c r="AK57" s="798"/>
      <c r="AL57" s="317">
        <v>7.5</v>
      </c>
      <c r="AM57" s="317">
        <v>11.98</v>
      </c>
      <c r="AN57" s="317">
        <v>8.07</v>
      </c>
      <c r="AO57" s="317">
        <v>1.0900000000000001</v>
      </c>
      <c r="AP57" s="320"/>
      <c r="AQ57" s="975" t="s">
        <v>23</v>
      </c>
      <c r="AR57" s="978"/>
      <c r="AS57" s="315">
        <v>2.66</v>
      </c>
      <c r="AT57" s="798"/>
      <c r="AU57" s="317">
        <v>2.5099999999999998</v>
      </c>
      <c r="AV57" s="317">
        <v>5.65</v>
      </c>
      <c r="AW57" s="317">
        <v>2.12</v>
      </c>
      <c r="AX57" s="320"/>
      <c r="AY57" s="315">
        <v>2.91</v>
      </c>
      <c r="AZ57" s="798"/>
      <c r="BA57" s="317">
        <v>2.64</v>
      </c>
      <c r="BB57" s="317">
        <v>10.98</v>
      </c>
      <c r="BC57" s="317">
        <v>9.0299999999999994</v>
      </c>
      <c r="BD57" s="317">
        <v>0.28000000000000003</v>
      </c>
      <c r="BE57" s="321"/>
      <c r="BF57" s="975" t="s">
        <v>23</v>
      </c>
      <c r="BG57" s="978"/>
      <c r="BH57" s="315">
        <v>2</v>
      </c>
      <c r="BI57" s="798"/>
      <c r="BJ57" s="317">
        <v>4.95</v>
      </c>
      <c r="BK57" s="317">
        <v>0.3</v>
      </c>
      <c r="BL57" s="317">
        <v>0.12</v>
      </c>
      <c r="BM57" s="317">
        <v>0.72</v>
      </c>
      <c r="BN57" s="320"/>
      <c r="BO57" s="315">
        <v>8.1</v>
      </c>
      <c r="BP57" s="798"/>
      <c r="BQ57" s="317">
        <v>4.07</v>
      </c>
      <c r="BR57" s="317">
        <v>1.24</v>
      </c>
      <c r="BS57" s="317">
        <v>1.81</v>
      </c>
      <c r="BT57" s="317">
        <v>2.0299999999999998</v>
      </c>
      <c r="BU57" s="320"/>
      <c r="BV57" s="978" t="s">
        <v>23</v>
      </c>
      <c r="BW57" s="976"/>
      <c r="BX57" s="315">
        <v>17.68</v>
      </c>
      <c r="BY57" s="798"/>
      <c r="BZ57" s="317">
        <v>10.56</v>
      </c>
      <c r="CA57" s="317">
        <v>22.29</v>
      </c>
      <c r="CB57" s="317">
        <v>13.01</v>
      </c>
      <c r="CC57" s="317">
        <v>0.73</v>
      </c>
      <c r="CD57" s="320"/>
      <c r="CE57" s="315">
        <v>5.89</v>
      </c>
      <c r="CF57" s="798"/>
      <c r="CG57" s="317">
        <v>3.27</v>
      </c>
      <c r="CH57" s="317">
        <v>3.85</v>
      </c>
      <c r="CI57" s="317">
        <v>2.13</v>
      </c>
      <c r="CJ57" s="317">
        <v>0.93</v>
      </c>
      <c r="CK57" s="320"/>
      <c r="CL57" s="975" t="s">
        <v>23</v>
      </c>
      <c r="CM57" s="976"/>
      <c r="CN57" s="315">
        <v>7.68</v>
      </c>
      <c r="CO57" s="798"/>
      <c r="CP57" s="317">
        <v>15.47</v>
      </c>
      <c r="CQ57" s="317">
        <v>1.22</v>
      </c>
      <c r="CR57" s="317">
        <v>0.03</v>
      </c>
      <c r="CS57" s="320"/>
      <c r="CT57" s="315">
        <v>7.29</v>
      </c>
      <c r="CU57" s="798"/>
      <c r="CV57" s="317">
        <v>7.23</v>
      </c>
      <c r="CW57" s="317">
        <v>7.35</v>
      </c>
      <c r="CX57" s="317">
        <v>0.32</v>
      </c>
      <c r="CY57" s="317">
        <v>0.45</v>
      </c>
      <c r="CZ57" s="320"/>
      <c r="DA57" s="975" t="s">
        <v>23</v>
      </c>
      <c r="DB57" s="976"/>
      <c r="DC57" s="315">
        <v>8.2799999999999994</v>
      </c>
      <c r="DD57" s="798"/>
      <c r="DE57" s="317">
        <v>1.58</v>
      </c>
      <c r="DF57" s="317">
        <v>1.89</v>
      </c>
      <c r="DG57" s="317">
        <v>1.92</v>
      </c>
      <c r="DH57" s="320"/>
      <c r="DI57" s="315">
        <v>1.39</v>
      </c>
      <c r="DJ57" s="798"/>
      <c r="DK57" s="317">
        <v>5.13</v>
      </c>
      <c r="DL57" s="317">
        <v>3.57</v>
      </c>
      <c r="DM57" s="317">
        <v>0.52</v>
      </c>
      <c r="DN57" s="317">
        <v>0.18</v>
      </c>
      <c r="DO57" s="320"/>
      <c r="DP57" s="975" t="s">
        <v>23</v>
      </c>
      <c r="DQ57" s="976"/>
      <c r="DR57" s="315">
        <v>9.1199999999999992</v>
      </c>
      <c r="DS57" s="798"/>
      <c r="DT57" s="317">
        <v>7.6</v>
      </c>
      <c r="DU57" s="317">
        <v>1.8</v>
      </c>
      <c r="DV57" s="317">
        <v>19.420000000000002</v>
      </c>
      <c r="DW57" s="317">
        <v>0.42</v>
      </c>
      <c r="DX57" s="321"/>
      <c r="DY57" s="315">
        <v>5.85</v>
      </c>
      <c r="DZ57" s="798"/>
      <c r="EA57" s="317">
        <v>1.86</v>
      </c>
      <c r="EB57" s="317">
        <v>2.16</v>
      </c>
      <c r="EC57" s="317">
        <v>10.26</v>
      </c>
      <c r="ED57" s="317">
        <v>0.41</v>
      </c>
      <c r="EE57" s="320"/>
      <c r="EF57" s="545"/>
      <c r="EG57" s="323"/>
    </row>
    <row r="58" spans="1:137" s="324" customFormat="1" ht="15.75" customHeight="1" x14ac:dyDescent="0.25">
      <c r="A58" s="799"/>
      <c r="B58" s="799"/>
      <c r="C58" s="291"/>
      <c r="D58" s="284"/>
      <c r="E58" s="291"/>
      <c r="F58" s="291"/>
      <c r="G58" s="311"/>
      <c r="H58" s="291"/>
      <c r="I58" s="284"/>
      <c r="J58" s="291"/>
      <c r="K58" s="291"/>
      <c r="L58" s="311"/>
      <c r="M58" s="799"/>
      <c r="N58" s="799"/>
      <c r="O58" s="291"/>
      <c r="P58" s="284"/>
      <c r="Q58" s="291"/>
      <c r="R58" s="291"/>
      <c r="S58" s="291"/>
      <c r="T58" s="291"/>
      <c r="U58" s="311"/>
      <c r="V58" s="291"/>
      <c r="W58" s="284"/>
      <c r="X58" s="291"/>
      <c r="Y58" s="291"/>
      <c r="Z58" s="291"/>
      <c r="AA58" s="291"/>
      <c r="AB58" s="311"/>
      <c r="AC58" s="799"/>
      <c r="AD58" s="799"/>
      <c r="AE58" s="291"/>
      <c r="AF58" s="284"/>
      <c r="AG58" s="291"/>
      <c r="AH58" s="291"/>
      <c r="AI58" s="311"/>
      <c r="AJ58" s="291"/>
      <c r="AK58" s="284"/>
      <c r="AL58" s="291"/>
      <c r="AM58" s="291"/>
      <c r="AN58" s="291"/>
      <c r="AO58" s="291"/>
      <c r="AP58" s="311"/>
      <c r="AQ58" s="799"/>
      <c r="AR58" s="799"/>
      <c r="AS58" s="291"/>
      <c r="AT58" s="284"/>
      <c r="AU58" s="291"/>
      <c r="AV58" s="291"/>
      <c r="AW58" s="291"/>
      <c r="AX58" s="311"/>
      <c r="AY58" s="291"/>
      <c r="AZ58" s="284"/>
      <c r="BA58" s="291"/>
      <c r="BB58" s="291"/>
      <c r="BC58" s="291"/>
      <c r="BD58" s="291"/>
      <c r="BE58" s="311"/>
      <c r="BF58" s="799"/>
      <c r="BG58" s="799"/>
      <c r="BH58" s="291"/>
      <c r="BI58" s="284"/>
      <c r="BJ58" s="291"/>
      <c r="BK58" s="291"/>
      <c r="BL58" s="291"/>
      <c r="BM58" s="291"/>
      <c r="BN58" s="311"/>
      <c r="BO58" s="291"/>
      <c r="BP58" s="284"/>
      <c r="BQ58" s="291"/>
      <c r="BR58" s="291"/>
      <c r="BS58" s="291"/>
      <c r="BT58" s="291"/>
      <c r="BU58" s="311"/>
      <c r="BV58" s="799"/>
      <c r="BW58" s="799"/>
      <c r="BX58" s="291"/>
      <c r="BY58" s="284"/>
      <c r="BZ58" s="291"/>
      <c r="CA58" s="291"/>
      <c r="CB58" s="291"/>
      <c r="CC58" s="291"/>
      <c r="CD58" s="311"/>
      <c r="CE58" s="291"/>
      <c r="CF58" s="284"/>
      <c r="CG58" s="291"/>
      <c r="CH58" s="291"/>
      <c r="CI58" s="291"/>
      <c r="CJ58" s="291"/>
      <c r="CK58" s="311"/>
      <c r="CL58" s="799"/>
      <c r="CM58" s="799"/>
      <c r="CN58" s="291"/>
      <c r="CO58" s="284"/>
      <c r="CP58" s="291"/>
      <c r="CQ58" s="291"/>
      <c r="CR58" s="291"/>
      <c r="CS58" s="311"/>
      <c r="CT58" s="291"/>
      <c r="CU58" s="284"/>
      <c r="CV58" s="291"/>
      <c r="CW58" s="291"/>
      <c r="CX58" s="291"/>
      <c r="CY58" s="291"/>
      <c r="CZ58" s="311"/>
      <c r="DA58" s="799"/>
      <c r="DB58" s="799"/>
      <c r="DC58" s="291"/>
      <c r="DD58" s="284"/>
      <c r="DE58" s="291"/>
      <c r="DF58" s="291"/>
      <c r="DG58" s="291"/>
      <c r="DH58" s="311"/>
      <c r="DI58" s="291"/>
      <c r="DJ58" s="284"/>
      <c r="DK58" s="291"/>
      <c r="DL58" s="291"/>
      <c r="DM58" s="291"/>
      <c r="DN58" s="291"/>
      <c r="DO58" s="311"/>
      <c r="DP58" s="799"/>
      <c r="DQ58" s="799"/>
      <c r="DR58" s="291"/>
      <c r="DS58" s="284"/>
      <c r="DT58" s="291"/>
      <c r="DU58" s="291"/>
      <c r="DV58" s="291"/>
      <c r="DW58" s="291"/>
      <c r="DX58" s="311"/>
      <c r="DY58" s="291"/>
      <c r="DZ58" s="284"/>
      <c r="EA58" s="291"/>
      <c r="EB58" s="291"/>
      <c r="EC58" s="291"/>
      <c r="ED58" s="291"/>
      <c r="EE58" s="311"/>
      <c r="EF58" s="332"/>
      <c r="EG58" s="332"/>
    </row>
    <row r="59" spans="1:137" s="324" customFormat="1" ht="15.75" customHeight="1" x14ac:dyDescent="0.25">
      <c r="A59" s="799"/>
      <c r="B59" s="799"/>
      <c r="C59" s="291"/>
      <c r="D59" s="284"/>
      <c r="E59" s="291"/>
      <c r="F59" s="291"/>
      <c r="G59" s="311"/>
      <c r="H59" s="291"/>
      <c r="I59" s="284"/>
      <c r="J59" s="291"/>
      <c r="K59" s="291"/>
      <c r="L59" s="311"/>
      <c r="M59" s="799"/>
      <c r="N59" s="799"/>
      <c r="O59" s="291"/>
      <c r="P59" s="284"/>
      <c r="Q59" s="291"/>
      <c r="R59" s="291"/>
      <c r="S59" s="291"/>
      <c r="T59" s="291"/>
      <c r="U59" s="311"/>
      <c r="V59" s="291"/>
      <c r="W59" s="284"/>
      <c r="X59" s="291"/>
      <c r="Y59" s="291"/>
      <c r="Z59" s="291"/>
      <c r="AA59" s="291"/>
      <c r="AB59" s="311"/>
      <c r="AC59" s="799"/>
      <c r="AD59" s="799"/>
      <c r="AE59" s="291"/>
      <c r="AF59" s="284"/>
      <c r="AG59" s="291"/>
      <c r="AH59" s="291"/>
      <c r="AI59" s="311"/>
      <c r="AJ59" s="291"/>
      <c r="AK59" s="284"/>
      <c r="AL59" s="291"/>
      <c r="AM59" s="291"/>
      <c r="AN59" s="291"/>
      <c r="AO59" s="291"/>
      <c r="AP59" s="311"/>
      <c r="AQ59" s="799"/>
      <c r="AR59" s="799"/>
      <c r="AS59" s="291"/>
      <c r="AT59" s="284"/>
      <c r="AU59" s="291"/>
      <c r="AV59" s="291"/>
      <c r="AW59" s="291"/>
      <c r="AX59" s="311"/>
      <c r="AY59" s="291"/>
      <c r="AZ59" s="284"/>
      <c r="BA59" s="291"/>
      <c r="BB59" s="291"/>
      <c r="BC59" s="291"/>
      <c r="BD59" s="291"/>
      <c r="BE59" s="311"/>
      <c r="BF59" s="799"/>
      <c r="BG59" s="799"/>
      <c r="BH59" s="291"/>
      <c r="BI59" s="284"/>
      <c r="BJ59" s="291"/>
      <c r="BK59" s="291"/>
      <c r="BL59" s="291"/>
      <c r="BM59" s="291"/>
      <c r="BN59" s="311"/>
      <c r="BO59" s="291"/>
      <c r="BP59" s="284"/>
      <c r="BQ59" s="291"/>
      <c r="BR59" s="291"/>
      <c r="BS59" s="291"/>
      <c r="BT59" s="291"/>
      <c r="BU59" s="311"/>
      <c r="BV59" s="799"/>
      <c r="BW59" s="799"/>
      <c r="BX59" s="291"/>
      <c r="BY59" s="284"/>
      <c r="BZ59" s="291"/>
      <c r="CA59" s="291"/>
      <c r="CB59" s="291"/>
      <c r="CC59" s="291"/>
      <c r="CD59" s="311"/>
      <c r="CE59" s="291"/>
      <c r="CF59" s="284"/>
      <c r="CG59" s="291"/>
      <c r="CH59" s="291"/>
      <c r="CI59" s="291"/>
      <c r="CJ59" s="291"/>
      <c r="CK59" s="311"/>
      <c r="CL59" s="799"/>
      <c r="CM59" s="799"/>
      <c r="CN59" s="291"/>
      <c r="CO59" s="284"/>
      <c r="CP59" s="291"/>
      <c r="CQ59" s="291"/>
      <c r="CR59" s="291"/>
      <c r="CS59" s="311"/>
      <c r="CT59" s="291"/>
      <c r="CU59" s="284"/>
      <c r="CV59" s="291"/>
      <c r="CW59" s="291"/>
      <c r="CX59" s="291"/>
      <c r="CY59" s="291"/>
      <c r="CZ59" s="311"/>
      <c r="DA59" s="799"/>
      <c r="DB59" s="799"/>
      <c r="DC59" s="291"/>
      <c r="DD59" s="284"/>
      <c r="DE59" s="291"/>
      <c r="DF59" s="291"/>
      <c r="DG59" s="291"/>
      <c r="DH59" s="311"/>
      <c r="DI59" s="291"/>
      <c r="DJ59" s="284"/>
      <c r="DK59" s="291"/>
      <c r="DL59" s="291"/>
      <c r="DM59" s="291"/>
      <c r="DN59" s="291"/>
      <c r="DO59" s="311"/>
      <c r="DP59" s="799"/>
      <c r="DQ59" s="799"/>
      <c r="DR59" s="291"/>
      <c r="DS59" s="284"/>
      <c r="DT59" s="291"/>
      <c r="DU59" s="291"/>
      <c r="DV59" s="291"/>
      <c r="DW59" s="291"/>
      <c r="DX59" s="311"/>
      <c r="DY59" s="291"/>
      <c r="DZ59" s="284"/>
      <c r="EA59" s="291"/>
      <c r="EB59" s="291"/>
      <c r="EC59" s="291"/>
      <c r="ED59" s="291"/>
      <c r="EE59" s="311"/>
      <c r="EF59" s="332"/>
      <c r="EG59" s="332"/>
    </row>
    <row r="60" spans="1:137" s="343" customFormat="1" ht="17.25" customHeight="1" x14ac:dyDescent="0.25">
      <c r="A60" s="789" t="s">
        <v>527</v>
      </c>
      <c r="B60" s="345"/>
      <c r="C60" s="252"/>
      <c r="D60" s="250"/>
      <c r="E60" s="253"/>
      <c r="F60" s="252"/>
      <c r="G60" s="341"/>
      <c r="H60" s="252"/>
      <c r="I60" s="250"/>
      <c r="J60" s="253"/>
      <c r="K60" s="252"/>
      <c r="L60" s="341"/>
      <c r="M60" s="789" t="s">
        <v>521</v>
      </c>
      <c r="N60" s="345"/>
      <c r="O60" s="252"/>
      <c r="P60" s="250"/>
      <c r="Q60" s="253"/>
      <c r="R60" s="252"/>
      <c r="S60" s="252"/>
      <c r="T60" s="252"/>
      <c r="U60" s="341"/>
      <c r="V60" s="252"/>
      <c r="W60" s="250"/>
      <c r="X60" s="252"/>
      <c r="Y60" s="252"/>
      <c r="Z60" s="252"/>
      <c r="AA60" s="252"/>
      <c r="AB60" s="341"/>
      <c r="AC60" s="789" t="s">
        <v>521</v>
      </c>
      <c r="AD60" s="345"/>
      <c r="AE60" s="252"/>
      <c r="AF60" s="250"/>
      <c r="AG60" s="252"/>
      <c r="AH60" s="252"/>
      <c r="AI60" s="341"/>
      <c r="AJ60" s="252"/>
      <c r="AK60" s="250"/>
      <c r="AL60" s="253"/>
      <c r="AM60" s="252"/>
      <c r="AN60" s="252"/>
      <c r="AO60" s="252"/>
      <c r="AP60" s="341"/>
      <c r="AQ60" s="789" t="s">
        <v>521</v>
      </c>
      <c r="AR60" s="345"/>
      <c r="AS60" s="252"/>
      <c r="AT60" s="250"/>
      <c r="AU60" s="253"/>
      <c r="AV60" s="252"/>
      <c r="AW60" s="252"/>
      <c r="AX60" s="341"/>
      <c r="AY60" s="252"/>
      <c r="AZ60" s="250"/>
      <c r="BA60" s="253"/>
      <c r="BB60" s="252"/>
      <c r="BC60" s="252"/>
      <c r="BD60" s="252"/>
      <c r="BE60" s="341"/>
      <c r="BF60" s="789" t="s">
        <v>521</v>
      </c>
      <c r="BG60" s="345"/>
      <c r="BH60" s="252"/>
      <c r="BI60" s="250"/>
      <c r="BJ60" s="253"/>
      <c r="BK60" s="252"/>
      <c r="BL60" s="252"/>
      <c r="BM60" s="252"/>
      <c r="BN60" s="341"/>
      <c r="BO60" s="252"/>
      <c r="BP60" s="250"/>
      <c r="BQ60" s="253"/>
      <c r="BR60" s="252"/>
      <c r="BS60" s="252"/>
      <c r="BT60" s="252"/>
      <c r="BU60" s="341"/>
      <c r="BV60" s="789" t="s">
        <v>521</v>
      </c>
      <c r="BW60" s="345"/>
      <c r="BX60" s="252"/>
      <c r="BY60" s="250"/>
      <c r="BZ60" s="253"/>
      <c r="CA60" s="252"/>
      <c r="CB60" s="252"/>
      <c r="CC60" s="252"/>
      <c r="CD60" s="341"/>
      <c r="CE60" s="252"/>
      <c r="CF60" s="250"/>
      <c r="CG60" s="253"/>
      <c r="CH60" s="252"/>
      <c r="CI60" s="252"/>
      <c r="CJ60" s="252"/>
      <c r="CK60" s="341"/>
      <c r="CL60" s="789" t="s">
        <v>521</v>
      </c>
      <c r="CM60" s="345"/>
      <c r="CN60" s="252"/>
      <c r="CO60" s="250"/>
      <c r="CP60" s="253"/>
      <c r="CQ60" s="252"/>
      <c r="CR60" s="252"/>
      <c r="CS60" s="341"/>
      <c r="CT60" s="252"/>
      <c r="CU60" s="250"/>
      <c r="CV60" s="253"/>
      <c r="CW60" s="252"/>
      <c r="CX60" s="252"/>
      <c r="CY60" s="252"/>
      <c r="CZ60" s="341"/>
      <c r="DA60" s="789" t="s">
        <v>521</v>
      </c>
      <c r="DB60" s="345"/>
      <c r="DC60" s="252"/>
      <c r="DD60" s="250"/>
      <c r="DE60" s="253"/>
      <c r="DF60" s="252"/>
      <c r="DG60" s="252"/>
      <c r="DH60" s="341"/>
      <c r="DI60" s="252"/>
      <c r="DJ60" s="250"/>
      <c r="DK60" s="253"/>
      <c r="DL60" s="252"/>
      <c r="DM60" s="252"/>
      <c r="DN60" s="252"/>
      <c r="DO60" s="341"/>
      <c r="DP60" s="789" t="s">
        <v>521</v>
      </c>
      <c r="DQ60" s="345"/>
      <c r="DR60" s="252"/>
      <c r="DS60" s="250"/>
      <c r="DT60" s="253"/>
      <c r="DU60" s="252"/>
      <c r="DV60" s="252"/>
      <c r="DW60" s="252"/>
      <c r="DX60" s="341"/>
      <c r="DY60" s="252"/>
      <c r="DZ60" s="250"/>
      <c r="EA60" s="253"/>
      <c r="EB60" s="252"/>
      <c r="EC60" s="252"/>
      <c r="ED60" s="252"/>
      <c r="EE60" s="341"/>
    </row>
    <row r="61" spans="1:137" s="258" customFormat="1" ht="17.25" customHeight="1" x14ac:dyDescent="0.25">
      <c r="A61" s="866" t="s">
        <v>2</v>
      </c>
      <c r="B61" s="974" t="s">
        <v>3</v>
      </c>
      <c r="C61" s="868" t="s">
        <v>4</v>
      </c>
      <c r="D61" s="869"/>
      <c r="E61" s="869"/>
      <c r="F61" s="868"/>
      <c r="G61" s="868"/>
      <c r="H61" s="879" t="s">
        <v>167</v>
      </c>
      <c r="I61" s="869"/>
      <c r="J61" s="869"/>
      <c r="K61" s="868"/>
      <c r="L61" s="868"/>
      <c r="M61" s="866" t="s">
        <v>2</v>
      </c>
      <c r="N61" s="974" t="s">
        <v>3</v>
      </c>
      <c r="O61" s="868" t="s">
        <v>89</v>
      </c>
      <c r="P61" s="869"/>
      <c r="Q61" s="869"/>
      <c r="R61" s="868"/>
      <c r="S61" s="868"/>
      <c r="T61" s="868"/>
      <c r="U61" s="868"/>
      <c r="V61" s="879" t="s">
        <v>168</v>
      </c>
      <c r="W61" s="869"/>
      <c r="X61" s="868"/>
      <c r="Y61" s="868"/>
      <c r="Z61" s="868"/>
      <c r="AA61" s="868"/>
      <c r="AB61" s="868"/>
      <c r="AC61" s="866" t="s">
        <v>2</v>
      </c>
      <c r="AD61" s="974" t="s">
        <v>3</v>
      </c>
      <c r="AE61" s="870" t="s">
        <v>170</v>
      </c>
      <c r="AF61" s="878"/>
      <c r="AG61" s="878"/>
      <c r="AH61" s="878"/>
      <c r="AI61" s="879"/>
      <c r="AJ61" s="879" t="s">
        <v>90</v>
      </c>
      <c r="AK61" s="869"/>
      <c r="AL61" s="869"/>
      <c r="AM61" s="868"/>
      <c r="AN61" s="868"/>
      <c r="AO61" s="868"/>
      <c r="AP61" s="868"/>
      <c r="AQ61" s="866" t="s">
        <v>2</v>
      </c>
      <c r="AR61" s="974" t="s">
        <v>3</v>
      </c>
      <c r="AS61" s="868" t="s">
        <v>142</v>
      </c>
      <c r="AT61" s="869"/>
      <c r="AU61" s="869"/>
      <c r="AV61" s="868"/>
      <c r="AW61" s="868"/>
      <c r="AX61" s="868"/>
      <c r="AY61" s="868" t="s">
        <v>92</v>
      </c>
      <c r="AZ61" s="869"/>
      <c r="BA61" s="869"/>
      <c r="BB61" s="868"/>
      <c r="BC61" s="868"/>
      <c r="BD61" s="868"/>
      <c r="BE61" s="868"/>
      <c r="BF61" s="866" t="s">
        <v>2</v>
      </c>
      <c r="BG61" s="974" t="s">
        <v>3</v>
      </c>
      <c r="BH61" s="879" t="s">
        <v>144</v>
      </c>
      <c r="BI61" s="869"/>
      <c r="BJ61" s="869"/>
      <c r="BK61" s="868"/>
      <c r="BL61" s="868"/>
      <c r="BM61" s="868"/>
      <c r="BN61" s="868"/>
      <c r="BO61" s="868" t="s">
        <v>251</v>
      </c>
      <c r="BP61" s="869"/>
      <c r="BQ61" s="869"/>
      <c r="BR61" s="868"/>
      <c r="BS61" s="868"/>
      <c r="BT61" s="868"/>
      <c r="BU61" s="868"/>
      <c r="BV61" s="866" t="s">
        <v>2</v>
      </c>
      <c r="BW61" s="974" t="s">
        <v>3</v>
      </c>
      <c r="BX61" s="879" t="s">
        <v>93</v>
      </c>
      <c r="BY61" s="869"/>
      <c r="BZ61" s="869"/>
      <c r="CA61" s="868"/>
      <c r="CB61" s="868"/>
      <c r="CC61" s="868"/>
      <c r="CD61" s="868"/>
      <c r="CE61" s="868" t="s">
        <v>145</v>
      </c>
      <c r="CF61" s="869"/>
      <c r="CG61" s="869"/>
      <c r="CH61" s="868"/>
      <c r="CI61" s="868"/>
      <c r="CJ61" s="868"/>
      <c r="CK61" s="868"/>
      <c r="CL61" s="866" t="s">
        <v>2</v>
      </c>
      <c r="CM61" s="974" t="s">
        <v>3</v>
      </c>
      <c r="CN61" s="879" t="s">
        <v>171</v>
      </c>
      <c r="CO61" s="869"/>
      <c r="CP61" s="869"/>
      <c r="CQ61" s="868"/>
      <c r="CR61" s="868"/>
      <c r="CS61" s="868"/>
      <c r="CT61" s="868" t="s">
        <v>434</v>
      </c>
      <c r="CU61" s="869"/>
      <c r="CV61" s="869"/>
      <c r="CW61" s="868"/>
      <c r="CX61" s="868"/>
      <c r="CY61" s="868"/>
      <c r="CZ61" s="868"/>
      <c r="DA61" s="866" t="s">
        <v>2</v>
      </c>
      <c r="DB61" s="974" t="s">
        <v>3</v>
      </c>
      <c r="DC61" s="879" t="s">
        <v>523</v>
      </c>
      <c r="DD61" s="869"/>
      <c r="DE61" s="869"/>
      <c r="DF61" s="868"/>
      <c r="DG61" s="868"/>
      <c r="DH61" s="868"/>
      <c r="DI61" s="868" t="s">
        <v>524</v>
      </c>
      <c r="DJ61" s="869"/>
      <c r="DK61" s="869"/>
      <c r="DL61" s="869"/>
      <c r="DM61" s="868"/>
      <c r="DN61" s="868"/>
      <c r="DO61" s="868"/>
      <c r="DP61" s="866" t="s">
        <v>2</v>
      </c>
      <c r="DQ61" s="974" t="s">
        <v>3</v>
      </c>
      <c r="DR61" s="868" t="s">
        <v>174</v>
      </c>
      <c r="DS61" s="869"/>
      <c r="DT61" s="869"/>
      <c r="DU61" s="868"/>
      <c r="DV61" s="868"/>
      <c r="DW61" s="868"/>
      <c r="DX61" s="868"/>
      <c r="DY61" s="868" t="s">
        <v>252</v>
      </c>
      <c r="DZ61" s="869"/>
      <c r="EA61" s="869"/>
      <c r="EB61" s="868"/>
      <c r="EC61" s="868"/>
      <c r="ED61" s="868"/>
      <c r="EE61" s="868"/>
      <c r="EF61" s="897" t="s">
        <v>5</v>
      </c>
      <c r="EG61" s="873" t="s">
        <v>6</v>
      </c>
    </row>
    <row r="62" spans="1:137" s="267" customFormat="1" ht="82.5" customHeight="1" x14ac:dyDescent="0.25">
      <c r="A62" s="866"/>
      <c r="B62" s="974"/>
      <c r="C62" s="259" t="s">
        <v>7</v>
      </c>
      <c r="D62" s="260" t="s">
        <v>6</v>
      </c>
      <c r="E62" s="261" t="s">
        <v>175</v>
      </c>
      <c r="F62" s="260" t="s">
        <v>487</v>
      </c>
      <c r="G62" s="262" t="s">
        <v>11</v>
      </c>
      <c r="H62" s="264" t="s">
        <v>7</v>
      </c>
      <c r="I62" s="264" t="s">
        <v>6</v>
      </c>
      <c r="J62" s="265" t="s">
        <v>175</v>
      </c>
      <c r="K62" s="264" t="s">
        <v>487</v>
      </c>
      <c r="L62" s="266" t="s">
        <v>11</v>
      </c>
      <c r="M62" s="866"/>
      <c r="N62" s="974"/>
      <c r="O62" s="263" t="s">
        <v>7</v>
      </c>
      <c r="P62" s="264" t="s">
        <v>6</v>
      </c>
      <c r="Q62" s="265" t="s">
        <v>175</v>
      </c>
      <c r="R62" s="264" t="s">
        <v>487</v>
      </c>
      <c r="S62" s="264" t="s">
        <v>322</v>
      </c>
      <c r="T62" s="264" t="s">
        <v>10</v>
      </c>
      <c r="U62" s="266" t="s">
        <v>11</v>
      </c>
      <c r="V62" s="264" t="s">
        <v>7</v>
      </c>
      <c r="W62" s="264" t="s">
        <v>6</v>
      </c>
      <c r="X62" s="265" t="s">
        <v>175</v>
      </c>
      <c r="Y62" s="264" t="s">
        <v>487</v>
      </c>
      <c r="Z62" s="264" t="s">
        <v>322</v>
      </c>
      <c r="AA62" s="264" t="s">
        <v>10</v>
      </c>
      <c r="AB62" s="266" t="s">
        <v>98</v>
      </c>
      <c r="AC62" s="866"/>
      <c r="AD62" s="974"/>
      <c r="AE62" s="263" t="s">
        <v>7</v>
      </c>
      <c r="AF62" s="264" t="s">
        <v>6</v>
      </c>
      <c r="AG62" s="264" t="s">
        <v>322</v>
      </c>
      <c r="AH62" s="264" t="s">
        <v>10</v>
      </c>
      <c r="AI62" s="266" t="s">
        <v>11</v>
      </c>
      <c r="AJ62" s="264" t="s">
        <v>7</v>
      </c>
      <c r="AK62" s="264" t="s">
        <v>6</v>
      </c>
      <c r="AL62" s="265" t="s">
        <v>175</v>
      </c>
      <c r="AM62" s="264" t="s">
        <v>487</v>
      </c>
      <c r="AN62" s="264" t="s">
        <v>322</v>
      </c>
      <c r="AO62" s="264" t="s">
        <v>10</v>
      </c>
      <c r="AP62" s="266" t="s">
        <v>11</v>
      </c>
      <c r="AQ62" s="866"/>
      <c r="AR62" s="974"/>
      <c r="AS62" s="263" t="s">
        <v>7</v>
      </c>
      <c r="AT62" s="264" t="s">
        <v>6</v>
      </c>
      <c r="AU62" s="265" t="s">
        <v>175</v>
      </c>
      <c r="AV62" s="264" t="s">
        <v>487</v>
      </c>
      <c r="AW62" s="264" t="s">
        <v>322</v>
      </c>
      <c r="AX62" s="266" t="s">
        <v>11</v>
      </c>
      <c r="AY62" s="263" t="s">
        <v>7</v>
      </c>
      <c r="AZ62" s="264" t="s">
        <v>6</v>
      </c>
      <c r="BA62" s="265" t="s">
        <v>175</v>
      </c>
      <c r="BB62" s="264" t="s">
        <v>487</v>
      </c>
      <c r="BC62" s="264" t="s">
        <v>322</v>
      </c>
      <c r="BD62" s="264" t="s">
        <v>10</v>
      </c>
      <c r="BE62" s="266" t="s">
        <v>11</v>
      </c>
      <c r="BF62" s="866"/>
      <c r="BG62" s="974"/>
      <c r="BH62" s="260" t="s">
        <v>7</v>
      </c>
      <c r="BI62" s="260" t="s">
        <v>6</v>
      </c>
      <c r="BJ62" s="261" t="s">
        <v>175</v>
      </c>
      <c r="BK62" s="260" t="s">
        <v>487</v>
      </c>
      <c r="BL62" s="260" t="s">
        <v>322</v>
      </c>
      <c r="BM62" s="260" t="s">
        <v>10</v>
      </c>
      <c r="BN62" s="262" t="s">
        <v>11</v>
      </c>
      <c r="BO62" s="263" t="s">
        <v>7</v>
      </c>
      <c r="BP62" s="264" t="s">
        <v>6</v>
      </c>
      <c r="BQ62" s="265" t="s">
        <v>175</v>
      </c>
      <c r="BR62" s="264" t="s">
        <v>487</v>
      </c>
      <c r="BS62" s="264" t="s">
        <v>322</v>
      </c>
      <c r="BT62" s="264" t="s">
        <v>10</v>
      </c>
      <c r="BU62" s="266" t="s">
        <v>11</v>
      </c>
      <c r="BV62" s="866"/>
      <c r="BW62" s="974"/>
      <c r="BX62" s="264" t="s">
        <v>7</v>
      </c>
      <c r="BY62" s="264" t="s">
        <v>6</v>
      </c>
      <c r="BZ62" s="265" t="s">
        <v>175</v>
      </c>
      <c r="CA62" s="264" t="s">
        <v>487</v>
      </c>
      <c r="CB62" s="264" t="s">
        <v>322</v>
      </c>
      <c r="CC62" s="264" t="s">
        <v>10</v>
      </c>
      <c r="CD62" s="266" t="s">
        <v>11</v>
      </c>
      <c r="CE62" s="263" t="s">
        <v>7</v>
      </c>
      <c r="CF62" s="264" t="s">
        <v>6</v>
      </c>
      <c r="CG62" s="265" t="s">
        <v>175</v>
      </c>
      <c r="CH62" s="264" t="s">
        <v>487</v>
      </c>
      <c r="CI62" s="264" t="s">
        <v>322</v>
      </c>
      <c r="CJ62" s="264" t="s">
        <v>10</v>
      </c>
      <c r="CK62" s="266" t="s">
        <v>11</v>
      </c>
      <c r="CL62" s="866"/>
      <c r="CM62" s="974"/>
      <c r="CN62" s="264" t="s">
        <v>7</v>
      </c>
      <c r="CO62" s="264" t="s">
        <v>6</v>
      </c>
      <c r="CP62" s="265" t="s">
        <v>175</v>
      </c>
      <c r="CQ62" s="264" t="s">
        <v>487</v>
      </c>
      <c r="CR62" s="264" t="s">
        <v>322</v>
      </c>
      <c r="CS62" s="266" t="s">
        <v>11</v>
      </c>
      <c r="CT62" s="263" t="s">
        <v>7</v>
      </c>
      <c r="CU62" s="264" t="s">
        <v>6</v>
      </c>
      <c r="CV62" s="265" t="s">
        <v>175</v>
      </c>
      <c r="CW62" s="264" t="s">
        <v>487</v>
      </c>
      <c r="CX62" s="264" t="s">
        <v>322</v>
      </c>
      <c r="CY62" s="264" t="s">
        <v>10</v>
      </c>
      <c r="CZ62" s="266" t="s">
        <v>11</v>
      </c>
      <c r="DA62" s="866"/>
      <c r="DB62" s="974"/>
      <c r="DC62" s="264" t="s">
        <v>7</v>
      </c>
      <c r="DD62" s="264" t="s">
        <v>6</v>
      </c>
      <c r="DE62" s="265" t="s">
        <v>175</v>
      </c>
      <c r="DF62" s="264" t="s">
        <v>487</v>
      </c>
      <c r="DG62" s="264" t="s">
        <v>322</v>
      </c>
      <c r="DH62" s="266" t="s">
        <v>11</v>
      </c>
      <c r="DI62" s="263" t="s">
        <v>7</v>
      </c>
      <c r="DJ62" s="264" t="s">
        <v>6</v>
      </c>
      <c r="DK62" s="265" t="s">
        <v>175</v>
      </c>
      <c r="DL62" s="264" t="s">
        <v>487</v>
      </c>
      <c r="DM62" s="264" t="s">
        <v>322</v>
      </c>
      <c r="DN62" s="264" t="s">
        <v>10</v>
      </c>
      <c r="DO62" s="266" t="s">
        <v>11</v>
      </c>
      <c r="DP62" s="866"/>
      <c r="DQ62" s="974"/>
      <c r="DR62" s="263" t="s">
        <v>7</v>
      </c>
      <c r="DS62" s="264" t="s">
        <v>6</v>
      </c>
      <c r="DT62" s="265" t="s">
        <v>175</v>
      </c>
      <c r="DU62" s="264" t="s">
        <v>487</v>
      </c>
      <c r="DV62" s="264" t="s">
        <v>322</v>
      </c>
      <c r="DW62" s="264" t="s">
        <v>10</v>
      </c>
      <c r="DX62" s="266" t="s">
        <v>11</v>
      </c>
      <c r="DY62" s="259" t="s">
        <v>7</v>
      </c>
      <c r="DZ62" s="260" t="s">
        <v>6</v>
      </c>
      <c r="EA62" s="261" t="s">
        <v>175</v>
      </c>
      <c r="EB62" s="260" t="s">
        <v>487</v>
      </c>
      <c r="EC62" s="260" t="s">
        <v>322</v>
      </c>
      <c r="ED62" s="260" t="s">
        <v>10</v>
      </c>
      <c r="EE62" s="262" t="s">
        <v>11</v>
      </c>
      <c r="EF62" s="898"/>
      <c r="EG62" s="874"/>
    </row>
    <row r="63" spans="1:137" s="280" customFormat="1" ht="15" customHeight="1" x14ac:dyDescent="0.25">
      <c r="A63" s="899" t="s">
        <v>24</v>
      </c>
      <c r="B63" s="900"/>
      <c r="C63" s="327"/>
      <c r="D63" s="273"/>
      <c r="E63" s="328"/>
      <c r="F63" s="277"/>
      <c r="G63" s="276"/>
      <c r="H63" s="327"/>
      <c r="I63" s="273"/>
      <c r="J63" s="328"/>
      <c r="K63" s="277"/>
      <c r="L63" s="276"/>
      <c r="M63" s="899" t="s">
        <v>24</v>
      </c>
      <c r="N63" s="900"/>
      <c r="O63" s="327"/>
      <c r="P63" s="273"/>
      <c r="Q63" s="328"/>
      <c r="R63" s="277"/>
      <c r="S63" s="277"/>
      <c r="T63" s="277"/>
      <c r="U63" s="276"/>
      <c r="V63" s="284"/>
      <c r="W63" s="250"/>
      <c r="X63" s="252"/>
      <c r="Y63" s="252"/>
      <c r="Z63" s="252"/>
      <c r="AA63" s="252"/>
      <c r="AB63" s="278"/>
      <c r="AC63" s="899" t="s">
        <v>24</v>
      </c>
      <c r="AD63" s="900"/>
      <c r="AE63" s="327"/>
      <c r="AF63" s="273"/>
      <c r="AG63" s="277"/>
      <c r="AH63" s="277"/>
      <c r="AI63" s="276"/>
      <c r="AJ63" s="252"/>
      <c r="AK63" s="250"/>
      <c r="AL63" s="252"/>
      <c r="AM63" s="252"/>
      <c r="AN63" s="252"/>
      <c r="AO63" s="252"/>
      <c r="AP63" s="278"/>
      <c r="AQ63" s="899" t="s">
        <v>24</v>
      </c>
      <c r="AR63" s="900"/>
      <c r="AS63" s="327"/>
      <c r="AT63" s="273"/>
      <c r="AU63" s="328"/>
      <c r="AV63" s="277"/>
      <c r="AW63" s="277"/>
      <c r="AX63" s="276"/>
      <c r="AY63" s="327"/>
      <c r="AZ63" s="273"/>
      <c r="BA63" s="328"/>
      <c r="BB63" s="277"/>
      <c r="BC63" s="277"/>
      <c r="BD63" s="277"/>
      <c r="BE63" s="277"/>
      <c r="BF63" s="899" t="s">
        <v>24</v>
      </c>
      <c r="BG63" s="900"/>
      <c r="BH63" s="327"/>
      <c r="BI63" s="273"/>
      <c r="BJ63" s="328"/>
      <c r="BK63" s="277"/>
      <c r="BL63" s="277"/>
      <c r="BM63" s="277"/>
      <c r="BN63" s="276"/>
      <c r="BO63" s="327"/>
      <c r="BP63" s="273"/>
      <c r="BQ63" s="328"/>
      <c r="BR63" s="277"/>
      <c r="BS63" s="277"/>
      <c r="BT63" s="277"/>
      <c r="BU63" s="276"/>
      <c r="BV63" s="900" t="s">
        <v>24</v>
      </c>
      <c r="BW63" s="900"/>
      <c r="BX63" s="252"/>
      <c r="BY63" s="250"/>
      <c r="BZ63" s="253"/>
      <c r="CA63" s="252"/>
      <c r="CB63" s="252"/>
      <c r="CC63" s="252"/>
      <c r="CD63" s="278"/>
      <c r="CE63" s="327"/>
      <c r="CF63" s="273"/>
      <c r="CG63" s="328"/>
      <c r="CH63" s="277"/>
      <c r="CI63" s="277"/>
      <c r="CJ63" s="277"/>
      <c r="CK63" s="276"/>
      <c r="CL63" s="899" t="s">
        <v>24</v>
      </c>
      <c r="CM63" s="900"/>
      <c r="CN63" s="327"/>
      <c r="CO63" s="273"/>
      <c r="CP63" s="328"/>
      <c r="CQ63" s="277"/>
      <c r="CR63" s="277"/>
      <c r="CS63" s="276"/>
      <c r="CT63" s="327"/>
      <c r="CU63" s="273"/>
      <c r="CV63" s="328"/>
      <c r="CW63" s="277"/>
      <c r="CX63" s="277"/>
      <c r="CY63" s="277"/>
      <c r="CZ63" s="276"/>
      <c r="DA63" s="899" t="s">
        <v>24</v>
      </c>
      <c r="DB63" s="900"/>
      <c r="DC63" s="327"/>
      <c r="DD63" s="273"/>
      <c r="DE63" s="328"/>
      <c r="DF63" s="277"/>
      <c r="DG63" s="277"/>
      <c r="DH63" s="276"/>
      <c r="DI63" s="327"/>
      <c r="DJ63" s="273"/>
      <c r="DK63" s="328"/>
      <c r="DL63" s="277"/>
      <c r="DM63" s="277"/>
      <c r="DN63" s="277"/>
      <c r="DO63" s="276"/>
      <c r="DP63" s="899" t="s">
        <v>24</v>
      </c>
      <c r="DQ63" s="900"/>
      <c r="DR63" s="327"/>
      <c r="DS63" s="273"/>
      <c r="DT63" s="328"/>
      <c r="DU63" s="277"/>
      <c r="DV63" s="277"/>
      <c r="DW63" s="277"/>
      <c r="DX63" s="277"/>
      <c r="DY63" s="327"/>
      <c r="DZ63" s="273"/>
      <c r="EA63" s="328"/>
      <c r="EB63" s="277"/>
      <c r="EC63" s="277"/>
      <c r="ED63" s="277"/>
      <c r="EE63" s="276"/>
      <c r="EF63" s="290"/>
      <c r="EG63" s="279"/>
    </row>
    <row r="64" spans="1:137" s="280" customFormat="1" ht="15" customHeight="1" x14ac:dyDescent="0.25">
      <c r="A64" s="899" t="s">
        <v>13</v>
      </c>
      <c r="B64" s="900"/>
      <c r="C64" s="289">
        <f t="shared" ref="C64:C76" si="39">AVERAGE(C5,C27)</f>
        <v>5.24</v>
      </c>
      <c r="D64" s="257">
        <f>RANK(C64,C$64:C$85)</f>
        <v>5</v>
      </c>
      <c r="E64" s="257">
        <f t="shared" ref="E64:F76" si="40">AVERAGE(E5,E27)</f>
        <v>329.16499999999996</v>
      </c>
      <c r="F64" s="250">
        <f t="shared" si="40"/>
        <v>3.0150000000000001</v>
      </c>
      <c r="G64" s="278">
        <f t="shared" ref="G64:G76" si="41">AVERAGE(G27)</f>
        <v>22</v>
      </c>
      <c r="H64" s="289">
        <f t="shared" ref="H64:H76" si="42">AVERAGE(H5,H27)</f>
        <v>5.5150000000000006</v>
      </c>
      <c r="I64" s="257">
        <f>RANK(H64,H$64:H$85)</f>
        <v>6</v>
      </c>
      <c r="J64" s="257">
        <f t="shared" ref="J64:K76" si="43">AVERAGE(J5,J27)</f>
        <v>332.83</v>
      </c>
      <c r="K64" s="250">
        <f t="shared" si="43"/>
        <v>2.7050000000000001</v>
      </c>
      <c r="L64" s="278">
        <f t="shared" ref="L64:L76" si="44">AVERAGE(L27)</f>
        <v>15.600000000000001</v>
      </c>
      <c r="M64" s="899" t="s">
        <v>13</v>
      </c>
      <c r="N64" s="900"/>
      <c r="O64" s="289">
        <f t="shared" ref="O64:O78" si="45">AVERAGE(O5,O27)</f>
        <v>3.8499999999999996</v>
      </c>
      <c r="P64" s="257">
        <f>RANK(O64,O$64:O$85)</f>
        <v>1</v>
      </c>
      <c r="Q64" s="257">
        <f t="shared" ref="Q64:T78" si="46">AVERAGE(Q5,Q27)</f>
        <v>293.17</v>
      </c>
      <c r="R64" s="250">
        <f t="shared" si="46"/>
        <v>6.09</v>
      </c>
      <c r="S64" s="797">
        <f t="shared" si="46"/>
        <v>25.13</v>
      </c>
      <c r="T64" s="257">
        <f t="shared" si="46"/>
        <v>88.17</v>
      </c>
      <c r="U64" s="278">
        <f t="shared" ref="U64:U78" si="47">AVERAGE(U27)</f>
        <v>7.6363636363636314</v>
      </c>
      <c r="V64" s="306">
        <f t="shared" ref="V64:V78" si="48">AVERAGE(V5,V27)</f>
        <v>3.9299999999999997</v>
      </c>
      <c r="W64" s="257">
        <f>RANK(V64,V$64:V$85)</f>
        <v>11</v>
      </c>
      <c r="X64" s="257">
        <f t="shared" ref="X64:AA78" si="49">AVERAGE(X5,X27)</f>
        <v>235.32999999999998</v>
      </c>
      <c r="Y64" s="250">
        <f t="shared" si="49"/>
        <v>2.9000000000000004</v>
      </c>
      <c r="Z64" s="797">
        <f t="shared" si="49"/>
        <v>29.065000000000001</v>
      </c>
      <c r="AA64" s="257">
        <f t="shared" si="49"/>
        <v>103.5</v>
      </c>
      <c r="AB64" s="278">
        <f t="shared" ref="AB64:AB78" si="50">AVERAGE(AB27)</f>
        <v>10.333333333333332</v>
      </c>
      <c r="AC64" s="899" t="s">
        <v>13</v>
      </c>
      <c r="AD64" s="900"/>
      <c r="AE64" s="289">
        <f t="shared" ref="AE64:AE76" si="51">AVERAGE(AE5,AE27)</f>
        <v>5.24</v>
      </c>
      <c r="AF64" s="257">
        <f t="shared" ref="AF64:AF85" si="52">RANK(AE64,AE$64:AE$85)</f>
        <v>2</v>
      </c>
      <c r="AG64" s="797">
        <f t="shared" ref="AG64:AH76" si="53">AVERAGE(AG5,AG27)</f>
        <v>24.445</v>
      </c>
      <c r="AH64" s="257">
        <f t="shared" si="53"/>
        <v>93.83</v>
      </c>
      <c r="AI64" s="278">
        <f t="shared" ref="AI64:AI76" si="54">AVERAGE(AI27)</f>
        <v>4.952380952380949</v>
      </c>
      <c r="AJ64" s="250">
        <f t="shared" ref="AJ64:AJ76" si="55">AVERAGE(AJ5,AJ27)</f>
        <v>4.04</v>
      </c>
      <c r="AK64" s="257">
        <f>RANK(AJ64,AJ$64:AJ$85)</f>
        <v>6</v>
      </c>
      <c r="AL64" s="257">
        <f t="shared" ref="AL64:AO76" si="56">AVERAGE(AL5,AL27)</f>
        <v>248.78000000000003</v>
      </c>
      <c r="AM64" s="250">
        <f t="shared" si="56"/>
        <v>4.3499999999999996</v>
      </c>
      <c r="AN64" s="250">
        <f t="shared" si="56"/>
        <v>26.240000000000002</v>
      </c>
      <c r="AO64" s="257">
        <f t="shared" si="56"/>
        <v>95.664999999999992</v>
      </c>
      <c r="AP64" s="278">
        <f t="shared" ref="AP64:AP76" si="57">AVERAGE(AP27)</f>
        <v>9.5999999999999961</v>
      </c>
      <c r="AQ64" s="899" t="s">
        <v>13</v>
      </c>
      <c r="AR64" s="900"/>
      <c r="AS64" s="289">
        <f t="shared" ref="AS64:AS69" si="58">AVERAGE(AS5,AS27)</f>
        <v>5.83</v>
      </c>
      <c r="AT64" s="257">
        <f>RANK(AS64,AS$64:AS$85)</f>
        <v>3</v>
      </c>
      <c r="AU64" s="257">
        <f t="shared" ref="AU64:AW69" si="59">AVERAGE(AU5,AU27)</f>
        <v>279.33</v>
      </c>
      <c r="AV64" s="250">
        <f t="shared" si="59"/>
        <v>2.84</v>
      </c>
      <c r="AW64" s="250">
        <f t="shared" si="59"/>
        <v>26.450000000000003</v>
      </c>
      <c r="AX64" s="278">
        <f t="shared" ref="AX64:AX69" si="60">AVERAGE(AX27)</f>
        <v>10.666666666666663</v>
      </c>
      <c r="AY64" s="289">
        <f t="shared" ref="AY64:AY76" si="61">AVERAGE(AY5,AY27)</f>
        <v>6.6950000000000003</v>
      </c>
      <c r="AZ64" s="257">
        <f>RANK(AY64,AY$64:AY$85)</f>
        <v>1</v>
      </c>
      <c r="BA64" s="257">
        <f t="shared" ref="BA64:BD76" si="62">AVERAGE(BA5,BA27)</f>
        <v>278.5</v>
      </c>
      <c r="BB64" s="250">
        <f t="shared" si="62"/>
        <v>5.165</v>
      </c>
      <c r="BC64" s="250">
        <f t="shared" si="62"/>
        <v>25.405000000000001</v>
      </c>
      <c r="BD64" s="257">
        <f t="shared" si="62"/>
        <v>98.164999999999992</v>
      </c>
      <c r="BE64" s="252">
        <f t="shared" ref="BE64:BE76" si="63">AVERAGE(BE27)</f>
        <v>-2.5714285714285756</v>
      </c>
      <c r="BF64" s="899" t="s">
        <v>13</v>
      </c>
      <c r="BG64" s="900"/>
      <c r="BH64" s="289">
        <f>AVERAGE(BH5,BH27)</f>
        <v>3.62</v>
      </c>
      <c r="BI64" s="257">
        <f>RANK(BH64,BH$64:BH$85)</f>
        <v>7</v>
      </c>
      <c r="BJ64" s="257">
        <f t="shared" ref="BJ64:BM65" si="64">AVERAGE(BJ5,BJ27)</f>
        <v>301.5</v>
      </c>
      <c r="BK64" s="250">
        <f t="shared" si="64"/>
        <v>2.7</v>
      </c>
      <c r="BL64" s="250">
        <f t="shared" si="64"/>
        <v>23.35</v>
      </c>
      <c r="BM64" s="257">
        <f t="shared" si="64"/>
        <v>96</v>
      </c>
      <c r="BN64" s="278">
        <f>AVERAGE(BN27)</f>
        <v>21.272727272727273</v>
      </c>
      <c r="BO64" s="289">
        <f t="shared" ref="BO64:BO78" si="65">AVERAGE(BO5,BO27)</f>
        <v>3.41</v>
      </c>
      <c r="BP64" s="257">
        <f t="shared" ref="BP64:BP85" si="66">RANK(BO64,BO$64:BO$85)</f>
        <v>17</v>
      </c>
      <c r="BQ64" s="257">
        <f t="shared" ref="BQ64:BT78" si="67">AVERAGE(BQ5,BQ27)</f>
        <v>330.28</v>
      </c>
      <c r="BR64" s="250">
        <f t="shared" si="67"/>
        <v>4.875</v>
      </c>
      <c r="BS64" s="797">
        <f t="shared" si="67"/>
        <v>23.85</v>
      </c>
      <c r="BT64" s="257">
        <f t="shared" si="67"/>
        <v>90.5</v>
      </c>
      <c r="BU64" s="278">
        <f t="shared" ref="BU64:BU78" si="68">AVERAGE(BU27)</f>
        <v>4.9230769230769207</v>
      </c>
      <c r="BV64" s="900" t="s">
        <v>13</v>
      </c>
      <c r="BW64" s="900"/>
      <c r="BX64" s="250">
        <f t="shared" ref="BX64:BX76" si="69">AVERAGE(BX5,BX27)</f>
        <v>6.8250000000000002</v>
      </c>
      <c r="BY64" s="257">
        <f>RANK(BX64,BX$64:BX$85)</f>
        <v>2</v>
      </c>
      <c r="BZ64" s="257">
        <f t="shared" ref="BZ64:CC76" si="70">AVERAGE(BZ5,BZ27)</f>
        <v>292.60000000000002</v>
      </c>
      <c r="CA64" s="250">
        <f t="shared" si="70"/>
        <v>4.3449999999999998</v>
      </c>
      <c r="CB64" s="250">
        <f t="shared" si="70"/>
        <v>22.685000000000002</v>
      </c>
      <c r="CC64" s="257">
        <f t="shared" si="70"/>
        <v>108.5</v>
      </c>
      <c r="CD64" s="278">
        <f t="shared" ref="CD64:CD76" si="71">AVERAGE(CD27)</f>
        <v>5.2800000000000011</v>
      </c>
      <c r="CE64" s="289">
        <f t="shared" ref="CE64:CE76" si="72">AVERAGE(CE5,CE27)</f>
        <v>3.66</v>
      </c>
      <c r="CF64" s="257">
        <f>RANK(CE64,CE$64:CE$85)</f>
        <v>11</v>
      </c>
      <c r="CG64" s="257">
        <f t="shared" ref="CG64:CJ76" si="73">AVERAGE(CG5,CG27)</f>
        <v>232.5</v>
      </c>
      <c r="CH64" s="250">
        <f t="shared" si="73"/>
        <v>1.825</v>
      </c>
      <c r="CI64" s="250">
        <f t="shared" si="73"/>
        <v>31.685000000000002</v>
      </c>
      <c r="CJ64" s="257">
        <f t="shared" si="73"/>
        <v>95.664999999999992</v>
      </c>
      <c r="CK64" s="278">
        <f t="shared" ref="CK64:CK76" si="74">AVERAGE(CK27)</f>
        <v>17.818181818181813</v>
      </c>
      <c r="CL64" s="899" t="s">
        <v>13</v>
      </c>
      <c r="CM64" s="900"/>
      <c r="CN64" s="289">
        <f t="shared" ref="CN64:CN76" si="75">AVERAGE(CN5,CN27)</f>
        <v>5.7549999999999999</v>
      </c>
      <c r="CO64" s="257">
        <f>RANK(CN64,CN$64:CN$85)</f>
        <v>1</v>
      </c>
      <c r="CP64" s="257">
        <f t="shared" ref="CP64:CR76" si="76">AVERAGE(CP5,CP27)</f>
        <v>296</v>
      </c>
      <c r="CQ64" s="250">
        <f t="shared" si="76"/>
        <v>5.1750000000000007</v>
      </c>
      <c r="CR64" s="250">
        <f t="shared" si="76"/>
        <v>23.475000000000001</v>
      </c>
      <c r="CS64" s="278">
        <f t="shared" ref="CS64:CS76" si="77">AVERAGE(CS27)</f>
        <v>17.5</v>
      </c>
      <c r="CT64" s="289">
        <f t="shared" ref="CT64:CT76" si="78">AVERAGE(CT5,CT27)</f>
        <v>4.415</v>
      </c>
      <c r="CU64" s="257">
        <f>RANK(CT64,CT$64:CT$85)</f>
        <v>2</v>
      </c>
      <c r="CV64" s="257">
        <f t="shared" ref="CV64:CY76" si="79">AVERAGE(CV5,CV27)</f>
        <v>222</v>
      </c>
      <c r="CW64" s="250">
        <f t="shared" si="79"/>
        <v>2.5650000000000004</v>
      </c>
      <c r="CX64" s="250">
        <f t="shared" si="79"/>
        <v>22.035</v>
      </c>
      <c r="CY64" s="257">
        <f t="shared" si="79"/>
        <v>104</v>
      </c>
      <c r="CZ64" s="278">
        <f t="shared" ref="CZ64:CZ76" si="80">AVERAGE(CZ27)</f>
        <v>6.8181818181818175</v>
      </c>
      <c r="DA64" s="899" t="s">
        <v>13</v>
      </c>
      <c r="DB64" s="900"/>
      <c r="DC64" s="289">
        <f t="shared" ref="DC64:DC76" si="81">AVERAGE(DC5,DC27)</f>
        <v>3.93</v>
      </c>
      <c r="DD64" s="257">
        <f>RANK(DC64,DC$64:DC$85)</f>
        <v>15</v>
      </c>
      <c r="DE64" s="257">
        <f t="shared" ref="DE64:DG76" si="82">AVERAGE(DE5,DE27)</f>
        <v>266.33500000000004</v>
      </c>
      <c r="DF64" s="250">
        <f t="shared" si="82"/>
        <v>3.3200000000000003</v>
      </c>
      <c r="DG64" s="250">
        <f t="shared" si="82"/>
        <v>22.12</v>
      </c>
      <c r="DH64" s="278">
        <f t="shared" ref="DH64:DH76" si="83">AVERAGE(DH27)</f>
        <v>20.72727272727273</v>
      </c>
      <c r="DI64" s="289">
        <f t="shared" ref="DI64:DI82" si="84">AVERAGE(DI5,DI27)</f>
        <v>5.4499999999999993</v>
      </c>
      <c r="DJ64" s="257">
        <f>RANK(DI64,DI$64:DI$85)</f>
        <v>13</v>
      </c>
      <c r="DK64" s="257">
        <f t="shared" ref="DK64:DN79" si="85">AVERAGE(DK5,DK27)</f>
        <v>268.33</v>
      </c>
      <c r="DL64" s="250">
        <f t="shared" si="85"/>
        <v>4.335</v>
      </c>
      <c r="DM64" s="250">
        <f t="shared" si="85"/>
        <v>23.42</v>
      </c>
      <c r="DN64" s="257">
        <f t="shared" si="85"/>
        <v>99.5</v>
      </c>
      <c r="DO64" s="278">
        <f t="shared" ref="DO64:DO82" si="86">AVERAGE(DO27)</f>
        <v>21.666666666666664</v>
      </c>
      <c r="DP64" s="899" t="s">
        <v>13</v>
      </c>
      <c r="DQ64" s="900"/>
      <c r="DR64" s="289">
        <f t="shared" ref="DR64:DR76" si="87">AVERAGE(DR5,DR27)</f>
        <v>4.7549999999999999</v>
      </c>
      <c r="DS64" s="257">
        <f>RANK(DR64,DR$64:DR$85)</f>
        <v>2</v>
      </c>
      <c r="DT64" s="257">
        <f t="shared" ref="DT64:DW76" si="88">AVERAGE(DT5,DT27)</f>
        <v>182.5</v>
      </c>
      <c r="DU64" s="250">
        <f t="shared" si="88"/>
        <v>39.795000000000002</v>
      </c>
      <c r="DV64" s="250">
        <f t="shared" si="88"/>
        <v>22.265000000000001</v>
      </c>
      <c r="DW64" s="257">
        <f t="shared" si="88"/>
        <v>96.5</v>
      </c>
      <c r="DX64" s="252">
        <f t="shared" ref="DX64:DX76" si="89">AVERAGE(DX27)</f>
        <v>-1.3636363636363669</v>
      </c>
      <c r="DY64" s="289">
        <f>AVERAGE(DY5,DY27)</f>
        <v>6.85</v>
      </c>
      <c r="DZ64" s="257">
        <f>RANK(DY64,DY$64:DY$85)</f>
        <v>1</v>
      </c>
      <c r="EA64" s="257">
        <f>AVERAGE(EA5,EA27)</f>
        <v>355.5</v>
      </c>
      <c r="EB64" s="250">
        <f>AVERAGE(EB5,EB27)</f>
        <v>3.415</v>
      </c>
      <c r="EC64" s="250">
        <f>AVERAGE(EC5,EC27)</f>
        <v>24.564999999999998</v>
      </c>
      <c r="ED64" s="257">
        <f>AVERAGE(ED5,ED27)</f>
        <v>93</v>
      </c>
      <c r="EE64" s="278">
        <f>AVERAGE(EE27)</f>
        <v>8.9090909090909047</v>
      </c>
      <c r="EF64" s="278">
        <f t="shared" ref="EF64:EF85" si="90">AVERAGE(C64,AS64,BH64,BX64,V64,AE64,AJ64,CE64, CN64,CT64,DR64,DI64,O64,DC64,BO64,H64,AY64,DY64)</f>
        <v>4.9449999999999994</v>
      </c>
      <c r="EG64" s="279">
        <f t="shared" ref="EG64:EG85" si="91">RANK(EF64,EF$64:EF$85)</f>
        <v>2</v>
      </c>
    </row>
    <row r="65" spans="1:137" s="280" customFormat="1" ht="15" customHeight="1" x14ac:dyDescent="0.25">
      <c r="A65" s="899" t="s">
        <v>14</v>
      </c>
      <c r="B65" s="900"/>
      <c r="C65" s="289">
        <f t="shared" si="39"/>
        <v>6.18</v>
      </c>
      <c r="D65" s="257">
        <f t="shared" ref="D65:D84" si="92">RANK(C65,C$64:C$85)</f>
        <v>1</v>
      </c>
      <c r="E65" s="257">
        <f t="shared" si="40"/>
        <v>375.83500000000004</v>
      </c>
      <c r="F65" s="250">
        <f t="shared" si="40"/>
        <v>4.6349999999999998</v>
      </c>
      <c r="G65" s="278">
        <f t="shared" si="41"/>
        <v>32.999999999999993</v>
      </c>
      <c r="H65" s="289">
        <f t="shared" si="42"/>
        <v>6.3250000000000002</v>
      </c>
      <c r="I65" s="257">
        <f t="shared" ref="I65:I85" si="93">RANK(H65,H$64:H$85)</f>
        <v>1</v>
      </c>
      <c r="J65" s="257">
        <f t="shared" si="43"/>
        <v>357.16499999999996</v>
      </c>
      <c r="K65" s="250">
        <f t="shared" si="43"/>
        <v>3.7850000000000001</v>
      </c>
      <c r="L65" s="278">
        <f t="shared" si="44"/>
        <v>21.840000000000003</v>
      </c>
      <c r="M65" s="899" t="s">
        <v>14</v>
      </c>
      <c r="N65" s="900"/>
      <c r="O65" s="289">
        <f t="shared" si="45"/>
        <v>3.6</v>
      </c>
      <c r="P65" s="257">
        <f t="shared" ref="P65:P85" si="94">RANK(O65,O$64:O$85)</f>
        <v>3</v>
      </c>
      <c r="Q65" s="257">
        <f t="shared" si="46"/>
        <v>283</v>
      </c>
      <c r="R65" s="250">
        <f t="shared" si="46"/>
        <v>5.6950000000000003</v>
      </c>
      <c r="S65" s="797">
        <f t="shared" si="46"/>
        <v>22.064999999999998</v>
      </c>
      <c r="T65" s="257">
        <f t="shared" si="46"/>
        <v>87</v>
      </c>
      <c r="U65" s="278">
        <f t="shared" si="47"/>
        <v>6.9090909090909074</v>
      </c>
      <c r="V65" s="306">
        <f t="shared" si="48"/>
        <v>4.1950000000000003</v>
      </c>
      <c r="W65" s="257">
        <f t="shared" ref="W65:W85" si="95">RANK(V65,V$64:V$85)</f>
        <v>6</v>
      </c>
      <c r="X65" s="257">
        <f t="shared" si="49"/>
        <v>232.66500000000002</v>
      </c>
      <c r="Y65" s="250">
        <f t="shared" si="49"/>
        <v>3.1850000000000001</v>
      </c>
      <c r="Z65" s="797">
        <f t="shared" si="49"/>
        <v>21.685000000000002</v>
      </c>
      <c r="AA65" s="257">
        <f t="shared" si="49"/>
        <v>106.5</v>
      </c>
      <c r="AB65" s="278">
        <f t="shared" si="50"/>
        <v>14.750000000000002</v>
      </c>
      <c r="AC65" s="899" t="s">
        <v>14</v>
      </c>
      <c r="AD65" s="900"/>
      <c r="AE65" s="289">
        <f t="shared" si="51"/>
        <v>4.7949999999999999</v>
      </c>
      <c r="AF65" s="257">
        <f t="shared" si="52"/>
        <v>5</v>
      </c>
      <c r="AG65" s="797">
        <f t="shared" si="53"/>
        <v>23.310000000000002</v>
      </c>
      <c r="AH65" s="257">
        <f t="shared" si="53"/>
        <v>89</v>
      </c>
      <c r="AI65" s="278">
        <f t="shared" si="54"/>
        <v>10.000000000000007</v>
      </c>
      <c r="AJ65" s="250">
        <f t="shared" si="55"/>
        <v>5.01</v>
      </c>
      <c r="AK65" s="257">
        <f t="shared" ref="AK65:AK85" si="96">RANK(AJ65,AJ$64:AJ$85)</f>
        <v>1</v>
      </c>
      <c r="AL65" s="257">
        <f t="shared" si="56"/>
        <v>229.8</v>
      </c>
      <c r="AM65" s="250">
        <f t="shared" si="56"/>
        <v>7.0049999999999999</v>
      </c>
      <c r="AN65" s="250">
        <f t="shared" si="56"/>
        <v>29.57</v>
      </c>
      <c r="AO65" s="257">
        <f t="shared" si="56"/>
        <v>91.5</v>
      </c>
      <c r="AP65" s="278">
        <f t="shared" si="57"/>
        <v>11.399999999999997</v>
      </c>
      <c r="AQ65" s="899" t="s">
        <v>14</v>
      </c>
      <c r="AR65" s="900"/>
      <c r="AS65" s="289">
        <f t="shared" si="58"/>
        <v>5.1850000000000005</v>
      </c>
      <c r="AT65" s="257">
        <f t="shared" ref="AT65:AT85" si="97">RANK(AS65,AS$64:AS$85)</f>
        <v>7</v>
      </c>
      <c r="AU65" s="257">
        <f t="shared" si="59"/>
        <v>233.67</v>
      </c>
      <c r="AV65" s="250">
        <f t="shared" si="59"/>
        <v>2.6</v>
      </c>
      <c r="AW65" s="250">
        <f t="shared" si="59"/>
        <v>25.9</v>
      </c>
      <c r="AX65" s="278">
        <f t="shared" si="60"/>
        <v>9.7037037037037006</v>
      </c>
      <c r="AY65" s="289">
        <f t="shared" si="61"/>
        <v>6.1850000000000005</v>
      </c>
      <c r="AZ65" s="257">
        <f t="shared" ref="AZ65:AZ80" si="98">RANK(AY65,AY$64:AY$85)</f>
        <v>3</v>
      </c>
      <c r="BA65" s="257">
        <f t="shared" si="62"/>
        <v>308.16499999999996</v>
      </c>
      <c r="BB65" s="250">
        <f t="shared" si="62"/>
        <v>4.6099999999999994</v>
      </c>
      <c r="BC65" s="250">
        <f t="shared" si="62"/>
        <v>23.615000000000002</v>
      </c>
      <c r="BD65" s="257">
        <f t="shared" si="62"/>
        <v>97.83</v>
      </c>
      <c r="BE65" s="252">
        <f t="shared" si="63"/>
        <v>-6.1904761904761854</v>
      </c>
      <c r="BF65" s="899" t="s">
        <v>14</v>
      </c>
      <c r="BG65" s="900"/>
      <c r="BH65" s="289">
        <f>AVERAGE(BH6,BH28)</f>
        <v>3.59</v>
      </c>
      <c r="BI65" s="257">
        <f t="shared" ref="BI65:BI80" si="99">RANK(BH65,BH$64:BH$85)</f>
        <v>10</v>
      </c>
      <c r="BJ65" s="257">
        <f t="shared" si="64"/>
        <v>285</v>
      </c>
      <c r="BK65" s="250">
        <f t="shared" si="64"/>
        <v>2.6749999999999998</v>
      </c>
      <c r="BL65" s="250">
        <f t="shared" si="64"/>
        <v>23.395</v>
      </c>
      <c r="BM65" s="257">
        <f t="shared" si="64"/>
        <v>103.33500000000001</v>
      </c>
      <c r="BN65" s="278">
        <f>AVERAGE(BN28)</f>
        <v>22.363636363636367</v>
      </c>
      <c r="BO65" s="289">
        <f t="shared" si="65"/>
        <v>3.95</v>
      </c>
      <c r="BP65" s="257">
        <f t="shared" si="66"/>
        <v>13</v>
      </c>
      <c r="BQ65" s="257">
        <f t="shared" si="67"/>
        <v>336.28</v>
      </c>
      <c r="BR65" s="250">
        <f t="shared" si="67"/>
        <v>4.47</v>
      </c>
      <c r="BS65" s="797">
        <f t="shared" si="67"/>
        <v>22.895</v>
      </c>
      <c r="BT65" s="257">
        <f t="shared" si="67"/>
        <v>90.164999999999992</v>
      </c>
      <c r="BU65" s="278">
        <f t="shared" si="68"/>
        <v>11.384615384615387</v>
      </c>
      <c r="BV65" s="900" t="s">
        <v>14</v>
      </c>
      <c r="BW65" s="900"/>
      <c r="BX65" s="250">
        <f t="shared" si="69"/>
        <v>7.21</v>
      </c>
      <c r="BY65" s="257">
        <f t="shared" ref="BY65:BY85" si="100">RANK(BX65,BX$64:BX$85)</f>
        <v>1</v>
      </c>
      <c r="BZ65" s="257">
        <f t="shared" si="70"/>
        <v>310.8</v>
      </c>
      <c r="CA65" s="250">
        <f t="shared" si="70"/>
        <v>4.7149999999999999</v>
      </c>
      <c r="CB65" s="250">
        <f t="shared" si="70"/>
        <v>22.285</v>
      </c>
      <c r="CC65" s="257">
        <f t="shared" si="70"/>
        <v>103.16499999999999</v>
      </c>
      <c r="CD65" s="278">
        <f t="shared" si="71"/>
        <v>13.759999999999991</v>
      </c>
      <c r="CE65" s="289">
        <f t="shared" si="72"/>
        <v>3.58</v>
      </c>
      <c r="CF65" s="257">
        <f t="shared" ref="CF65:CF80" si="101">RANK(CE65,CE$64:CE$85)</f>
        <v>13</v>
      </c>
      <c r="CG65" s="257">
        <f t="shared" si="73"/>
        <v>197.16500000000002</v>
      </c>
      <c r="CH65" s="250">
        <f t="shared" si="73"/>
        <v>2.0750000000000002</v>
      </c>
      <c r="CI65" s="250">
        <f t="shared" si="73"/>
        <v>21.814999999999998</v>
      </c>
      <c r="CJ65" s="257">
        <f t="shared" si="73"/>
        <v>94.335000000000008</v>
      </c>
      <c r="CK65" s="278">
        <f t="shared" si="74"/>
        <v>17.454545454545457</v>
      </c>
      <c r="CL65" s="899" t="s">
        <v>14</v>
      </c>
      <c r="CM65" s="900"/>
      <c r="CN65" s="289">
        <f t="shared" si="75"/>
        <v>5.24</v>
      </c>
      <c r="CO65" s="257">
        <f t="shared" ref="CO65:CO85" si="102">RANK(CN65,CN$64:CN$85)</f>
        <v>14</v>
      </c>
      <c r="CP65" s="257">
        <f t="shared" si="76"/>
        <v>193.33</v>
      </c>
      <c r="CQ65" s="250">
        <f t="shared" si="76"/>
        <v>4.95</v>
      </c>
      <c r="CR65" s="250">
        <f t="shared" si="76"/>
        <v>20.189999999999998</v>
      </c>
      <c r="CS65" s="278">
        <f t="shared" si="77"/>
        <v>17.599999999999998</v>
      </c>
      <c r="CT65" s="289">
        <f t="shared" si="78"/>
        <v>3.8</v>
      </c>
      <c r="CU65" s="257">
        <f t="shared" ref="CU65:CU85" si="103">RANK(CT65,CT$64:CT$85)</f>
        <v>9</v>
      </c>
      <c r="CV65" s="257">
        <f t="shared" si="79"/>
        <v>190.16500000000002</v>
      </c>
      <c r="CW65" s="250">
        <f t="shared" si="79"/>
        <v>2.3199999999999998</v>
      </c>
      <c r="CX65" s="250">
        <f t="shared" si="79"/>
        <v>22.15</v>
      </c>
      <c r="CY65" s="257">
        <f t="shared" si="79"/>
        <v>101.83500000000001</v>
      </c>
      <c r="CZ65" s="278">
        <f t="shared" si="80"/>
        <v>4.7272727272727231</v>
      </c>
      <c r="DA65" s="899" t="s">
        <v>14</v>
      </c>
      <c r="DB65" s="900"/>
      <c r="DC65" s="289">
        <f t="shared" si="81"/>
        <v>4.8</v>
      </c>
      <c r="DD65" s="257">
        <f t="shared" ref="DD65:DD85" si="104">RANK(DC65,DC$64:DC$85)</f>
        <v>2</v>
      </c>
      <c r="DE65" s="257">
        <f t="shared" si="82"/>
        <v>310.33500000000004</v>
      </c>
      <c r="DF65" s="250">
        <f t="shared" si="82"/>
        <v>4.5749999999999993</v>
      </c>
      <c r="DG65" s="250">
        <f t="shared" si="82"/>
        <v>24.5</v>
      </c>
      <c r="DH65" s="278">
        <f t="shared" si="83"/>
        <v>20.909090909090914</v>
      </c>
      <c r="DI65" s="289">
        <f t="shared" si="84"/>
        <v>6.9700000000000006</v>
      </c>
      <c r="DJ65" s="257">
        <f t="shared" ref="DJ65:DJ85" si="105">RANK(DI65,DI$64:DI$85)</f>
        <v>3</v>
      </c>
      <c r="DK65" s="257">
        <f t="shared" si="85"/>
        <v>240.66500000000002</v>
      </c>
      <c r="DL65" s="250">
        <f t="shared" si="85"/>
        <v>5.82</v>
      </c>
      <c r="DM65" s="250">
        <f t="shared" si="85"/>
        <v>26.234999999999999</v>
      </c>
      <c r="DN65" s="257">
        <f t="shared" si="85"/>
        <v>94.5</v>
      </c>
      <c r="DO65" s="278">
        <f t="shared" si="86"/>
        <v>14.333333333333339</v>
      </c>
      <c r="DP65" s="899" t="s">
        <v>14</v>
      </c>
      <c r="DQ65" s="900"/>
      <c r="DR65" s="289">
        <f t="shared" si="87"/>
        <v>4.7300000000000004</v>
      </c>
      <c r="DS65" s="257">
        <f t="shared" ref="DS65:DS85" si="106">RANK(DR65,DR$64:DR$85)</f>
        <v>3</v>
      </c>
      <c r="DT65" s="257">
        <f t="shared" si="88"/>
        <v>199.83</v>
      </c>
      <c r="DU65" s="250">
        <f t="shared" si="88"/>
        <v>40.450000000000003</v>
      </c>
      <c r="DV65" s="250">
        <f t="shared" si="88"/>
        <v>24.105</v>
      </c>
      <c r="DW65" s="257">
        <f t="shared" si="88"/>
        <v>95.164999999999992</v>
      </c>
      <c r="DX65" s="252">
        <f t="shared" si="89"/>
        <v>-4.3636363636363598</v>
      </c>
      <c r="DY65" s="281" t="s">
        <v>30</v>
      </c>
      <c r="DZ65" s="307"/>
      <c r="EA65" s="283" t="s">
        <v>30</v>
      </c>
      <c r="EB65" s="284" t="s">
        <v>30</v>
      </c>
      <c r="EC65" s="284" t="s">
        <v>30</v>
      </c>
      <c r="ED65" s="283" t="s">
        <v>30</v>
      </c>
      <c r="EE65" s="278"/>
      <c r="EF65" s="278">
        <f t="shared" si="90"/>
        <v>5.020294117647059</v>
      </c>
      <c r="EG65" s="279">
        <f t="shared" si="91"/>
        <v>1</v>
      </c>
    </row>
    <row r="66" spans="1:137" s="280" customFormat="1" ht="15" customHeight="1" x14ac:dyDescent="0.25">
      <c r="A66" s="899" t="s">
        <v>15</v>
      </c>
      <c r="B66" s="900"/>
      <c r="C66" s="289">
        <f t="shared" si="39"/>
        <v>4.91</v>
      </c>
      <c r="D66" s="257">
        <f t="shared" si="92"/>
        <v>7</v>
      </c>
      <c r="E66" s="257">
        <f t="shared" si="40"/>
        <v>325.33500000000004</v>
      </c>
      <c r="F66" s="250">
        <f t="shared" si="40"/>
        <v>3.2199999999999998</v>
      </c>
      <c r="G66" s="278">
        <f t="shared" si="41"/>
        <v>33.749999999999993</v>
      </c>
      <c r="H66" s="289">
        <f t="shared" si="42"/>
        <v>6.18</v>
      </c>
      <c r="I66" s="257">
        <f t="shared" si="93"/>
        <v>2</v>
      </c>
      <c r="J66" s="257">
        <f t="shared" si="43"/>
        <v>347.66499999999996</v>
      </c>
      <c r="K66" s="250">
        <f t="shared" si="43"/>
        <v>3.645</v>
      </c>
      <c r="L66" s="278">
        <f t="shared" si="44"/>
        <v>21.759999999999998</v>
      </c>
      <c r="M66" s="899" t="s">
        <v>15</v>
      </c>
      <c r="N66" s="900"/>
      <c r="O66" s="289">
        <f t="shared" si="45"/>
        <v>3.1950000000000003</v>
      </c>
      <c r="P66" s="257">
        <f t="shared" si="94"/>
        <v>9</v>
      </c>
      <c r="Q66" s="257">
        <f t="shared" si="46"/>
        <v>263.83</v>
      </c>
      <c r="R66" s="250">
        <f t="shared" si="46"/>
        <v>4.6850000000000005</v>
      </c>
      <c r="S66" s="797">
        <f t="shared" si="46"/>
        <v>22.4</v>
      </c>
      <c r="T66" s="257">
        <f t="shared" si="46"/>
        <v>99.5</v>
      </c>
      <c r="U66" s="278">
        <f t="shared" si="47"/>
        <v>5.9090909090909083</v>
      </c>
      <c r="V66" s="306">
        <f t="shared" si="48"/>
        <v>4.1449999999999996</v>
      </c>
      <c r="W66" s="257">
        <f t="shared" si="95"/>
        <v>7</v>
      </c>
      <c r="X66" s="257">
        <f t="shared" si="49"/>
        <v>234.33499999999998</v>
      </c>
      <c r="Y66" s="250">
        <f t="shared" si="49"/>
        <v>3.665</v>
      </c>
      <c r="Z66" s="797">
        <f t="shared" si="49"/>
        <v>25.615000000000002</v>
      </c>
      <c r="AA66" s="257">
        <f t="shared" si="49"/>
        <v>105.5</v>
      </c>
      <c r="AB66" s="278">
        <f t="shared" si="50"/>
        <v>13.083333333333332</v>
      </c>
      <c r="AC66" s="899" t="s">
        <v>15</v>
      </c>
      <c r="AD66" s="900"/>
      <c r="AE66" s="289">
        <f t="shared" si="51"/>
        <v>5.1749999999999998</v>
      </c>
      <c r="AF66" s="257">
        <f t="shared" si="52"/>
        <v>3</v>
      </c>
      <c r="AG66" s="797">
        <f t="shared" si="53"/>
        <v>19.73</v>
      </c>
      <c r="AH66" s="257">
        <f t="shared" si="53"/>
        <v>97.335000000000008</v>
      </c>
      <c r="AI66" s="278">
        <f t="shared" si="54"/>
        <v>-0.85714285714285576</v>
      </c>
      <c r="AJ66" s="250">
        <f t="shared" si="55"/>
        <v>3.68</v>
      </c>
      <c r="AK66" s="257">
        <f t="shared" si="96"/>
        <v>9</v>
      </c>
      <c r="AL66" s="257">
        <f t="shared" si="56"/>
        <v>225.2</v>
      </c>
      <c r="AM66" s="250">
        <f t="shared" si="56"/>
        <v>4.0350000000000001</v>
      </c>
      <c r="AN66" s="250">
        <f t="shared" si="56"/>
        <v>24.07</v>
      </c>
      <c r="AO66" s="257">
        <f t="shared" si="56"/>
        <v>95.17</v>
      </c>
      <c r="AP66" s="278">
        <f t="shared" si="57"/>
        <v>5.8000000000000007</v>
      </c>
      <c r="AQ66" s="899" t="s">
        <v>15</v>
      </c>
      <c r="AR66" s="900"/>
      <c r="AS66" s="289">
        <f t="shared" si="58"/>
        <v>4.7299999999999995</v>
      </c>
      <c r="AT66" s="257">
        <f t="shared" si="97"/>
        <v>14</v>
      </c>
      <c r="AU66" s="257">
        <f t="shared" si="59"/>
        <v>234.66499999999999</v>
      </c>
      <c r="AV66" s="250">
        <f t="shared" si="59"/>
        <v>2.4649999999999999</v>
      </c>
      <c r="AW66" s="250">
        <f t="shared" si="59"/>
        <v>23.630000000000003</v>
      </c>
      <c r="AX66" s="278">
        <f t="shared" si="60"/>
        <v>16.592592592592588</v>
      </c>
      <c r="AY66" s="289">
        <f t="shared" si="61"/>
        <v>5.585</v>
      </c>
      <c r="AZ66" s="257">
        <f t="shared" si="98"/>
        <v>5</v>
      </c>
      <c r="BA66" s="257">
        <f t="shared" si="62"/>
        <v>310.66499999999996</v>
      </c>
      <c r="BB66" s="250">
        <f t="shared" si="62"/>
        <v>4.87</v>
      </c>
      <c r="BC66" s="250">
        <f t="shared" si="62"/>
        <v>22.585000000000001</v>
      </c>
      <c r="BD66" s="257">
        <f t="shared" si="62"/>
        <v>107.17</v>
      </c>
      <c r="BE66" s="252">
        <f t="shared" si="63"/>
        <v>-9.5238095238093207E-2</v>
      </c>
      <c r="BF66" s="899" t="s">
        <v>15</v>
      </c>
      <c r="BG66" s="900"/>
      <c r="BH66" s="281" t="s">
        <v>30</v>
      </c>
      <c r="BI66" s="307"/>
      <c r="BJ66" s="283" t="s">
        <v>30</v>
      </c>
      <c r="BK66" s="284" t="s">
        <v>30</v>
      </c>
      <c r="BL66" s="284" t="s">
        <v>30</v>
      </c>
      <c r="BM66" s="283" t="s">
        <v>30</v>
      </c>
      <c r="BN66" s="278"/>
      <c r="BO66" s="289">
        <f t="shared" si="65"/>
        <v>4.18</v>
      </c>
      <c r="BP66" s="257">
        <f t="shared" si="66"/>
        <v>6</v>
      </c>
      <c r="BQ66" s="257">
        <f t="shared" si="67"/>
        <v>341.61</v>
      </c>
      <c r="BR66" s="250">
        <f t="shared" si="67"/>
        <v>5.9249999999999998</v>
      </c>
      <c r="BS66" s="797">
        <f t="shared" si="67"/>
        <v>20.274999999999999</v>
      </c>
      <c r="BT66" s="257">
        <f t="shared" si="67"/>
        <v>88</v>
      </c>
      <c r="BU66" s="278">
        <f t="shared" si="68"/>
        <v>5.5384615384615437</v>
      </c>
      <c r="BV66" s="900" t="s">
        <v>15</v>
      </c>
      <c r="BW66" s="900"/>
      <c r="BX66" s="250">
        <f t="shared" si="69"/>
        <v>5.915</v>
      </c>
      <c r="BY66" s="257">
        <f t="shared" si="100"/>
        <v>11</v>
      </c>
      <c r="BZ66" s="257">
        <f t="shared" si="70"/>
        <v>253.39999999999998</v>
      </c>
      <c r="CA66" s="250">
        <f t="shared" si="70"/>
        <v>4.5</v>
      </c>
      <c r="CB66" s="250">
        <f t="shared" si="70"/>
        <v>20.285</v>
      </c>
      <c r="CC66" s="257">
        <f t="shared" si="70"/>
        <v>108.83</v>
      </c>
      <c r="CD66" s="278">
        <f t="shared" si="71"/>
        <v>17.759999999999991</v>
      </c>
      <c r="CE66" s="289">
        <f t="shared" si="72"/>
        <v>3.6349999999999998</v>
      </c>
      <c r="CF66" s="257">
        <f t="shared" si="101"/>
        <v>12</v>
      </c>
      <c r="CG66" s="257">
        <f t="shared" si="73"/>
        <v>205.33499999999998</v>
      </c>
      <c r="CH66" s="250">
        <f t="shared" si="73"/>
        <v>2.0250000000000004</v>
      </c>
      <c r="CI66" s="250">
        <f t="shared" si="73"/>
        <v>26.270000000000003</v>
      </c>
      <c r="CJ66" s="257">
        <f t="shared" si="73"/>
        <v>112.67</v>
      </c>
      <c r="CK66" s="278">
        <f t="shared" si="74"/>
        <v>13.363636363636365</v>
      </c>
      <c r="CL66" s="899" t="s">
        <v>15</v>
      </c>
      <c r="CM66" s="900"/>
      <c r="CN66" s="289">
        <f t="shared" si="75"/>
        <v>5.3000000000000007</v>
      </c>
      <c r="CO66" s="257">
        <f t="shared" si="102"/>
        <v>13</v>
      </c>
      <c r="CP66" s="257">
        <f t="shared" si="76"/>
        <v>202.66500000000002</v>
      </c>
      <c r="CQ66" s="250">
        <f t="shared" si="76"/>
        <v>5.0549999999999997</v>
      </c>
      <c r="CR66" s="250">
        <f t="shared" si="76"/>
        <v>23.13</v>
      </c>
      <c r="CS66" s="278">
        <f t="shared" si="77"/>
        <v>18</v>
      </c>
      <c r="CT66" s="289">
        <f t="shared" si="78"/>
        <v>3.8050000000000002</v>
      </c>
      <c r="CU66" s="257">
        <f t="shared" si="103"/>
        <v>8</v>
      </c>
      <c r="CV66" s="257">
        <f t="shared" si="79"/>
        <v>187</v>
      </c>
      <c r="CW66" s="250">
        <f t="shared" si="79"/>
        <v>2.4500000000000002</v>
      </c>
      <c r="CX66" s="250">
        <f t="shared" si="79"/>
        <v>22.564999999999998</v>
      </c>
      <c r="CY66" s="257">
        <f t="shared" si="79"/>
        <v>102.17</v>
      </c>
      <c r="CZ66" s="278">
        <f t="shared" si="80"/>
        <v>5.5454545454545485</v>
      </c>
      <c r="DA66" s="899" t="s">
        <v>15</v>
      </c>
      <c r="DB66" s="900"/>
      <c r="DC66" s="289">
        <f t="shared" si="81"/>
        <v>4.6749999999999998</v>
      </c>
      <c r="DD66" s="257">
        <f t="shared" si="104"/>
        <v>4</v>
      </c>
      <c r="DE66" s="257">
        <f t="shared" si="82"/>
        <v>304.83500000000004</v>
      </c>
      <c r="DF66" s="250">
        <f t="shared" si="82"/>
        <v>4.2349999999999994</v>
      </c>
      <c r="DG66" s="250">
        <f t="shared" si="82"/>
        <v>20.93</v>
      </c>
      <c r="DH66" s="278">
        <f t="shared" si="83"/>
        <v>21.181818181818183</v>
      </c>
      <c r="DI66" s="289">
        <f t="shared" si="84"/>
        <v>6.1349999999999998</v>
      </c>
      <c r="DJ66" s="257">
        <f t="shared" si="105"/>
        <v>7</v>
      </c>
      <c r="DK66" s="257">
        <f t="shared" si="85"/>
        <v>253.66499999999999</v>
      </c>
      <c r="DL66" s="250">
        <f t="shared" si="85"/>
        <v>5.2200000000000006</v>
      </c>
      <c r="DM66" s="250">
        <f t="shared" si="85"/>
        <v>24.785</v>
      </c>
      <c r="DN66" s="257">
        <f t="shared" si="85"/>
        <v>120.5</v>
      </c>
      <c r="DO66" s="278">
        <f t="shared" si="86"/>
        <v>24.499999999999996</v>
      </c>
      <c r="DP66" s="899" t="s">
        <v>15</v>
      </c>
      <c r="DQ66" s="900"/>
      <c r="DR66" s="289">
        <f t="shared" si="87"/>
        <v>5.335</v>
      </c>
      <c r="DS66" s="257">
        <f t="shared" si="106"/>
        <v>1</v>
      </c>
      <c r="DT66" s="257">
        <f t="shared" si="88"/>
        <v>187.83</v>
      </c>
      <c r="DU66" s="250">
        <f t="shared" si="88"/>
        <v>33.81</v>
      </c>
      <c r="DV66" s="250">
        <f t="shared" si="88"/>
        <v>18.734999999999999</v>
      </c>
      <c r="DW66" s="257">
        <f t="shared" si="88"/>
        <v>112</v>
      </c>
      <c r="DX66" s="252">
        <f t="shared" si="89"/>
        <v>-10.27272727272728</v>
      </c>
      <c r="DY66" s="289">
        <f t="shared" ref="DY66:DY76" si="107">AVERAGE(DY7,DY29)</f>
        <v>5.24</v>
      </c>
      <c r="DZ66" s="257">
        <f t="shared" ref="DZ66:DZ80" si="108">RANK(DY66,DY$64:DY$85)</f>
        <v>4</v>
      </c>
      <c r="EA66" s="257">
        <f t="shared" ref="EA66:ED76" si="109">AVERAGE(EA7,EA29)</f>
        <v>350.16499999999996</v>
      </c>
      <c r="EB66" s="250">
        <f t="shared" si="109"/>
        <v>5.48</v>
      </c>
      <c r="EC66" s="250">
        <f t="shared" si="109"/>
        <v>24.87</v>
      </c>
      <c r="ED66" s="257">
        <f t="shared" si="109"/>
        <v>95.67</v>
      </c>
      <c r="EE66" s="278">
        <f t="shared" ref="EE66:EE80" si="110">AVERAGE(EE29)</f>
        <v>0.72727272727272785</v>
      </c>
      <c r="EF66" s="278">
        <f t="shared" si="90"/>
        <v>4.8129411764705878</v>
      </c>
      <c r="EG66" s="279">
        <f t="shared" si="91"/>
        <v>3</v>
      </c>
    </row>
    <row r="67" spans="1:137" s="280" customFormat="1" ht="15" customHeight="1" x14ac:dyDescent="0.25">
      <c r="A67" s="899" t="s">
        <v>16</v>
      </c>
      <c r="B67" s="900"/>
      <c r="C67" s="289">
        <f t="shared" si="39"/>
        <v>4.0250000000000004</v>
      </c>
      <c r="D67" s="257">
        <f t="shared" si="92"/>
        <v>13</v>
      </c>
      <c r="E67" s="257">
        <f t="shared" si="40"/>
        <v>263.33500000000004</v>
      </c>
      <c r="F67" s="250">
        <f t="shared" si="40"/>
        <v>3.5700000000000003</v>
      </c>
      <c r="G67" s="278">
        <f t="shared" si="41"/>
        <v>13.124999999999998</v>
      </c>
      <c r="H67" s="289">
        <f t="shared" si="42"/>
        <v>5.665</v>
      </c>
      <c r="I67" s="257">
        <f t="shared" si="93"/>
        <v>5</v>
      </c>
      <c r="J67" s="257">
        <f t="shared" si="43"/>
        <v>339</v>
      </c>
      <c r="K67" s="250">
        <f t="shared" si="43"/>
        <v>3.0999999999999996</v>
      </c>
      <c r="L67" s="278">
        <f t="shared" si="44"/>
        <v>16.72</v>
      </c>
      <c r="M67" s="899" t="s">
        <v>16</v>
      </c>
      <c r="N67" s="900"/>
      <c r="O67" s="289">
        <f t="shared" si="45"/>
        <v>3.26</v>
      </c>
      <c r="P67" s="257">
        <f t="shared" si="94"/>
        <v>8</v>
      </c>
      <c r="Q67" s="257">
        <f t="shared" si="46"/>
        <v>265.33</v>
      </c>
      <c r="R67" s="250">
        <f t="shared" si="46"/>
        <v>4.835</v>
      </c>
      <c r="S67" s="797">
        <f t="shared" si="46"/>
        <v>20.335000000000001</v>
      </c>
      <c r="T67" s="257">
        <f t="shared" si="46"/>
        <v>90.835000000000008</v>
      </c>
      <c r="U67" s="278">
        <f t="shared" si="47"/>
        <v>5.8181818181818192</v>
      </c>
      <c r="V67" s="306">
        <f t="shared" si="48"/>
        <v>4.0599999999999996</v>
      </c>
      <c r="W67" s="257">
        <f t="shared" si="95"/>
        <v>9</v>
      </c>
      <c r="X67" s="257">
        <f t="shared" si="49"/>
        <v>242.16499999999999</v>
      </c>
      <c r="Y67" s="250">
        <f t="shared" si="49"/>
        <v>3.77</v>
      </c>
      <c r="Z67" s="797">
        <f t="shared" si="49"/>
        <v>18.72</v>
      </c>
      <c r="AA67" s="257">
        <f t="shared" si="49"/>
        <v>107.5</v>
      </c>
      <c r="AB67" s="278">
        <f t="shared" si="50"/>
        <v>17.333333333333329</v>
      </c>
      <c r="AC67" s="899" t="s">
        <v>16</v>
      </c>
      <c r="AD67" s="900"/>
      <c r="AE67" s="289">
        <f t="shared" si="51"/>
        <v>2.68</v>
      </c>
      <c r="AF67" s="257">
        <f t="shared" si="52"/>
        <v>16</v>
      </c>
      <c r="AG67" s="797">
        <f t="shared" si="53"/>
        <v>19.524999999999999</v>
      </c>
      <c r="AH67" s="257">
        <f t="shared" si="53"/>
        <v>94</v>
      </c>
      <c r="AI67" s="278">
        <f t="shared" si="54"/>
        <v>-17.523809523809526</v>
      </c>
      <c r="AJ67" s="250">
        <f t="shared" si="55"/>
        <v>4.54</v>
      </c>
      <c r="AK67" s="257">
        <f t="shared" si="96"/>
        <v>4</v>
      </c>
      <c r="AL67" s="257">
        <f t="shared" si="56"/>
        <v>233.75</v>
      </c>
      <c r="AM67" s="250">
        <f t="shared" si="56"/>
        <v>5.12</v>
      </c>
      <c r="AN67" s="250">
        <f t="shared" si="56"/>
        <v>27.53</v>
      </c>
      <c r="AO67" s="257">
        <f t="shared" si="56"/>
        <v>94.164999999999992</v>
      </c>
      <c r="AP67" s="278">
        <f t="shared" si="57"/>
        <v>14.000000000000004</v>
      </c>
      <c r="AQ67" s="899" t="s">
        <v>16</v>
      </c>
      <c r="AR67" s="900"/>
      <c r="AS67" s="289">
        <f t="shared" si="58"/>
        <v>5.9049999999999994</v>
      </c>
      <c r="AT67" s="257">
        <f t="shared" si="97"/>
        <v>1</v>
      </c>
      <c r="AU67" s="257">
        <f t="shared" si="59"/>
        <v>273.5</v>
      </c>
      <c r="AV67" s="250">
        <f t="shared" si="59"/>
        <v>2.8250000000000002</v>
      </c>
      <c r="AW67" s="250">
        <f t="shared" si="59"/>
        <v>24.9</v>
      </c>
      <c r="AX67" s="278">
        <f t="shared" si="60"/>
        <v>12.074074074074074</v>
      </c>
      <c r="AY67" s="289">
        <f t="shared" si="61"/>
        <v>4.3049999999999997</v>
      </c>
      <c r="AZ67" s="257">
        <f t="shared" si="98"/>
        <v>13</v>
      </c>
      <c r="BA67" s="257">
        <f t="shared" si="62"/>
        <v>303.83500000000004</v>
      </c>
      <c r="BB67" s="250">
        <f t="shared" si="62"/>
        <v>5.09</v>
      </c>
      <c r="BC67" s="250">
        <f t="shared" si="62"/>
        <v>26.515000000000001</v>
      </c>
      <c r="BD67" s="257">
        <f t="shared" si="62"/>
        <v>107</v>
      </c>
      <c r="BE67" s="252">
        <f t="shared" si="63"/>
        <v>-1.0476190476190508</v>
      </c>
      <c r="BF67" s="899" t="s">
        <v>16</v>
      </c>
      <c r="BG67" s="900"/>
      <c r="BH67" s="289">
        <f t="shared" ref="BH67:BH76" si="111">AVERAGE(BH8,BH30)</f>
        <v>3.62</v>
      </c>
      <c r="BI67" s="257">
        <f t="shared" si="99"/>
        <v>7</v>
      </c>
      <c r="BJ67" s="257">
        <f t="shared" ref="BJ67:BM76" si="112">AVERAGE(BJ8,BJ30)</f>
        <v>291</v>
      </c>
      <c r="BK67" s="250">
        <f t="shared" si="112"/>
        <v>2.7750000000000004</v>
      </c>
      <c r="BL67" s="250">
        <f t="shared" si="112"/>
        <v>23.265000000000001</v>
      </c>
      <c r="BM67" s="257">
        <f t="shared" si="112"/>
        <v>103.33500000000001</v>
      </c>
      <c r="BN67" s="278">
        <f t="shared" ref="BN67:BN76" si="113">AVERAGE(BN30)</f>
        <v>22.727272727272727</v>
      </c>
      <c r="BO67" s="289">
        <f t="shared" si="65"/>
        <v>3</v>
      </c>
      <c r="BP67" s="257">
        <f t="shared" si="66"/>
        <v>21</v>
      </c>
      <c r="BQ67" s="257">
        <f t="shared" si="67"/>
        <v>339.05500000000001</v>
      </c>
      <c r="BR67" s="250">
        <f t="shared" si="67"/>
        <v>4.6850000000000005</v>
      </c>
      <c r="BS67" s="797">
        <f t="shared" si="67"/>
        <v>21.32</v>
      </c>
      <c r="BT67" s="257">
        <f t="shared" si="67"/>
        <v>91.67</v>
      </c>
      <c r="BU67" s="278">
        <f t="shared" si="68"/>
        <v>5.2307692307692291</v>
      </c>
      <c r="BV67" s="900" t="s">
        <v>16</v>
      </c>
      <c r="BW67" s="900"/>
      <c r="BX67" s="250">
        <f t="shared" si="69"/>
        <v>4.375</v>
      </c>
      <c r="BY67" s="257">
        <f t="shared" si="100"/>
        <v>15</v>
      </c>
      <c r="BZ67" s="257">
        <f t="shared" si="70"/>
        <v>279.065</v>
      </c>
      <c r="CA67" s="250">
        <f t="shared" si="70"/>
        <v>5.3849999999999998</v>
      </c>
      <c r="CB67" s="250">
        <f t="shared" si="70"/>
        <v>19.785</v>
      </c>
      <c r="CC67" s="257">
        <f t="shared" si="70"/>
        <v>106.33500000000001</v>
      </c>
      <c r="CD67" s="278">
        <f t="shared" si="71"/>
        <v>6.2400000000000091</v>
      </c>
      <c r="CE67" s="289">
        <f t="shared" si="72"/>
        <v>3.7949999999999999</v>
      </c>
      <c r="CF67" s="257">
        <f t="shared" si="101"/>
        <v>7</v>
      </c>
      <c r="CG67" s="257">
        <f t="shared" si="73"/>
        <v>210</v>
      </c>
      <c r="CH67" s="250">
        <f t="shared" si="73"/>
        <v>2.0750000000000002</v>
      </c>
      <c r="CI67" s="250">
        <f t="shared" si="73"/>
        <v>20.88</v>
      </c>
      <c r="CJ67" s="257">
        <f t="shared" si="73"/>
        <v>96.67</v>
      </c>
      <c r="CK67" s="278">
        <f t="shared" si="74"/>
        <v>12.636363636363638</v>
      </c>
      <c r="CL67" s="899" t="s">
        <v>16</v>
      </c>
      <c r="CM67" s="900"/>
      <c r="CN67" s="289">
        <f t="shared" si="75"/>
        <v>5.3949999999999996</v>
      </c>
      <c r="CO67" s="257">
        <f t="shared" si="102"/>
        <v>11</v>
      </c>
      <c r="CP67" s="257">
        <f t="shared" si="76"/>
        <v>211.83</v>
      </c>
      <c r="CQ67" s="250">
        <f t="shared" si="76"/>
        <v>4.1500000000000004</v>
      </c>
      <c r="CR67" s="250">
        <f t="shared" si="76"/>
        <v>24.305</v>
      </c>
      <c r="CS67" s="278">
        <f t="shared" si="77"/>
        <v>17.5</v>
      </c>
      <c r="CT67" s="289">
        <f t="shared" si="78"/>
        <v>4.2750000000000004</v>
      </c>
      <c r="CU67" s="257">
        <f t="shared" si="103"/>
        <v>5</v>
      </c>
      <c r="CV67" s="257">
        <f t="shared" si="79"/>
        <v>207.67</v>
      </c>
      <c r="CW67" s="250">
        <f t="shared" si="79"/>
        <v>2.2349999999999999</v>
      </c>
      <c r="CX67" s="250">
        <f t="shared" si="79"/>
        <v>22.78</v>
      </c>
      <c r="CY67" s="257">
        <f t="shared" si="79"/>
        <v>102.5</v>
      </c>
      <c r="CZ67" s="278">
        <f t="shared" si="80"/>
        <v>6.4545454545454541</v>
      </c>
      <c r="DA67" s="899" t="s">
        <v>16</v>
      </c>
      <c r="DB67" s="900"/>
      <c r="DC67" s="289">
        <f t="shared" si="81"/>
        <v>4.6150000000000002</v>
      </c>
      <c r="DD67" s="257">
        <f t="shared" si="104"/>
        <v>5</v>
      </c>
      <c r="DE67" s="257">
        <f t="shared" si="82"/>
        <v>302</v>
      </c>
      <c r="DF67" s="250">
        <f t="shared" si="82"/>
        <v>5.0199999999999996</v>
      </c>
      <c r="DG67" s="250">
        <f t="shared" si="82"/>
        <v>16.085000000000001</v>
      </c>
      <c r="DH67" s="278">
        <f t="shared" si="83"/>
        <v>30.272727272727273</v>
      </c>
      <c r="DI67" s="289">
        <f t="shared" si="84"/>
        <v>6.68</v>
      </c>
      <c r="DJ67" s="257">
        <f t="shared" si="105"/>
        <v>5</v>
      </c>
      <c r="DK67" s="257">
        <f t="shared" si="85"/>
        <v>261.5</v>
      </c>
      <c r="DL67" s="250">
        <f t="shared" si="85"/>
        <v>4.3499999999999996</v>
      </c>
      <c r="DM67" s="250">
        <f t="shared" si="85"/>
        <v>21.685000000000002</v>
      </c>
      <c r="DN67" s="257">
        <f t="shared" si="85"/>
        <v>97.83</v>
      </c>
      <c r="DO67" s="278">
        <f t="shared" si="86"/>
        <v>14.666666666666664</v>
      </c>
      <c r="DP67" s="899" t="s">
        <v>16</v>
      </c>
      <c r="DQ67" s="900"/>
      <c r="DR67" s="289">
        <f t="shared" si="87"/>
        <v>3.4450000000000003</v>
      </c>
      <c r="DS67" s="257">
        <f t="shared" si="106"/>
        <v>11</v>
      </c>
      <c r="DT67" s="257">
        <f t="shared" si="88"/>
        <v>182.67</v>
      </c>
      <c r="DU67" s="250">
        <f t="shared" si="88"/>
        <v>36.58</v>
      </c>
      <c r="DV67" s="250">
        <f t="shared" si="88"/>
        <v>23.64</v>
      </c>
      <c r="DW67" s="257">
        <f t="shared" si="88"/>
        <v>100</v>
      </c>
      <c r="DX67" s="252">
        <f t="shared" si="89"/>
        <v>0.99999999999999889</v>
      </c>
      <c r="DY67" s="289">
        <f t="shared" si="107"/>
        <v>3.3200000000000003</v>
      </c>
      <c r="DZ67" s="257">
        <f t="shared" si="108"/>
        <v>12</v>
      </c>
      <c r="EA67" s="257">
        <f t="shared" si="109"/>
        <v>318.33500000000004</v>
      </c>
      <c r="EB67" s="250">
        <f t="shared" si="109"/>
        <v>7.2349999999999994</v>
      </c>
      <c r="EC67" s="250">
        <f t="shared" si="109"/>
        <v>27.15</v>
      </c>
      <c r="ED67" s="257">
        <f t="shared" si="109"/>
        <v>93.33</v>
      </c>
      <c r="EE67" s="278">
        <f t="shared" si="110"/>
        <v>-2.1818181818181799</v>
      </c>
      <c r="EF67" s="278">
        <f t="shared" si="90"/>
        <v>4.2755555555555542</v>
      </c>
      <c r="EG67" s="279">
        <f t="shared" si="91"/>
        <v>13</v>
      </c>
    </row>
    <row r="68" spans="1:137" s="280" customFormat="1" ht="15" customHeight="1" x14ac:dyDescent="0.25">
      <c r="A68" s="899" t="s">
        <v>56</v>
      </c>
      <c r="B68" s="900"/>
      <c r="C68" s="289">
        <f t="shared" si="39"/>
        <v>4.335</v>
      </c>
      <c r="D68" s="257">
        <f t="shared" si="92"/>
        <v>11</v>
      </c>
      <c r="E68" s="257">
        <f t="shared" si="40"/>
        <v>303.33500000000004</v>
      </c>
      <c r="F68" s="250">
        <f t="shared" si="40"/>
        <v>3.6749999999999998</v>
      </c>
      <c r="G68" s="278">
        <f t="shared" si="41"/>
        <v>8.3749999999999982</v>
      </c>
      <c r="H68" s="289">
        <f t="shared" si="42"/>
        <v>5.4950000000000001</v>
      </c>
      <c r="I68" s="257">
        <f t="shared" si="93"/>
        <v>7</v>
      </c>
      <c r="J68" s="257">
        <f t="shared" si="43"/>
        <v>332.66499999999996</v>
      </c>
      <c r="K68" s="250">
        <f t="shared" si="43"/>
        <v>2.6850000000000001</v>
      </c>
      <c r="L68" s="278">
        <f t="shared" si="44"/>
        <v>15.280000000000001</v>
      </c>
      <c r="M68" s="899" t="s">
        <v>56</v>
      </c>
      <c r="N68" s="900"/>
      <c r="O68" s="289">
        <f t="shared" si="45"/>
        <v>3.5350000000000001</v>
      </c>
      <c r="P68" s="257">
        <f t="shared" si="94"/>
        <v>4</v>
      </c>
      <c r="Q68" s="257">
        <f t="shared" si="46"/>
        <v>277.66499999999996</v>
      </c>
      <c r="R68" s="250">
        <f t="shared" si="46"/>
        <v>5.4950000000000001</v>
      </c>
      <c r="S68" s="797">
        <f t="shared" si="46"/>
        <v>25.935000000000002</v>
      </c>
      <c r="T68" s="257">
        <f t="shared" si="46"/>
        <v>92.83</v>
      </c>
      <c r="U68" s="278">
        <f t="shared" si="47"/>
        <v>6.8181818181818175</v>
      </c>
      <c r="V68" s="306">
        <f t="shared" si="48"/>
        <v>4.33</v>
      </c>
      <c r="W68" s="257">
        <f t="shared" si="95"/>
        <v>4</v>
      </c>
      <c r="X68" s="257">
        <f t="shared" si="49"/>
        <v>230.33</v>
      </c>
      <c r="Y68" s="250">
        <f t="shared" si="49"/>
        <v>3.05</v>
      </c>
      <c r="Z68" s="797">
        <f t="shared" si="49"/>
        <v>18.799999999999997</v>
      </c>
      <c r="AA68" s="257">
        <f t="shared" si="49"/>
        <v>104.66499999999999</v>
      </c>
      <c r="AB68" s="278">
        <f t="shared" si="50"/>
        <v>19.833333333333329</v>
      </c>
      <c r="AC68" s="899" t="s">
        <v>56</v>
      </c>
      <c r="AD68" s="900"/>
      <c r="AE68" s="289">
        <f t="shared" si="51"/>
        <v>5.38</v>
      </c>
      <c r="AF68" s="257">
        <f t="shared" si="52"/>
        <v>1</v>
      </c>
      <c r="AG68" s="797">
        <f t="shared" si="53"/>
        <v>24.854999999999997</v>
      </c>
      <c r="AH68" s="257">
        <f t="shared" si="53"/>
        <v>93.835000000000008</v>
      </c>
      <c r="AI68" s="278">
        <f t="shared" si="54"/>
        <v>8.5714285714285747</v>
      </c>
      <c r="AJ68" s="250">
        <f t="shared" si="55"/>
        <v>4.21</v>
      </c>
      <c r="AK68" s="257">
        <f t="shared" si="96"/>
        <v>5</v>
      </c>
      <c r="AL68" s="257">
        <f t="shared" si="56"/>
        <v>232.65</v>
      </c>
      <c r="AM68" s="250">
        <f t="shared" si="56"/>
        <v>4.4050000000000002</v>
      </c>
      <c r="AN68" s="250">
        <f t="shared" si="56"/>
        <v>27.265000000000001</v>
      </c>
      <c r="AO68" s="257">
        <f t="shared" si="56"/>
        <v>97</v>
      </c>
      <c r="AP68" s="278">
        <f t="shared" si="57"/>
        <v>8.8000000000000043</v>
      </c>
      <c r="AQ68" s="899" t="s">
        <v>56</v>
      </c>
      <c r="AR68" s="900"/>
      <c r="AS68" s="289">
        <f t="shared" si="58"/>
        <v>5.1850000000000005</v>
      </c>
      <c r="AT68" s="257">
        <f t="shared" si="97"/>
        <v>7</v>
      </c>
      <c r="AU68" s="257">
        <f t="shared" si="59"/>
        <v>242.83500000000001</v>
      </c>
      <c r="AV68" s="250">
        <f t="shared" si="59"/>
        <v>2.6</v>
      </c>
      <c r="AW68" s="250">
        <f t="shared" si="59"/>
        <v>26.479999999999997</v>
      </c>
      <c r="AX68" s="278">
        <f t="shared" si="60"/>
        <v>9.4074074074074119</v>
      </c>
      <c r="AY68" s="289">
        <f t="shared" si="61"/>
        <v>5.2949999999999999</v>
      </c>
      <c r="AZ68" s="257">
        <f t="shared" si="98"/>
        <v>7</v>
      </c>
      <c r="BA68" s="257">
        <f t="shared" si="62"/>
        <v>256.16500000000002</v>
      </c>
      <c r="BB68" s="250">
        <f t="shared" si="62"/>
        <v>6.1050000000000004</v>
      </c>
      <c r="BC68" s="250">
        <f t="shared" si="62"/>
        <v>26.414999999999999</v>
      </c>
      <c r="BD68" s="257">
        <f t="shared" si="62"/>
        <v>99.664999999999992</v>
      </c>
      <c r="BE68" s="252">
        <f t="shared" si="63"/>
        <v>-8.6666666666666679</v>
      </c>
      <c r="BF68" s="899" t="s">
        <v>56</v>
      </c>
      <c r="BG68" s="900"/>
      <c r="BH68" s="289">
        <f t="shared" si="111"/>
        <v>3.7199999999999998</v>
      </c>
      <c r="BI68" s="257">
        <f t="shared" si="99"/>
        <v>1</v>
      </c>
      <c r="BJ68" s="257">
        <f t="shared" si="112"/>
        <v>293.33499999999998</v>
      </c>
      <c r="BK68" s="250">
        <f t="shared" si="112"/>
        <v>2.8149999999999999</v>
      </c>
      <c r="BL68" s="250">
        <f t="shared" si="112"/>
        <v>23.295000000000002</v>
      </c>
      <c r="BM68" s="257">
        <f t="shared" si="112"/>
        <v>109</v>
      </c>
      <c r="BN68" s="278">
        <f t="shared" si="113"/>
        <v>21.272727272727273</v>
      </c>
      <c r="BO68" s="289">
        <f t="shared" si="65"/>
        <v>4.1850000000000005</v>
      </c>
      <c r="BP68" s="257">
        <f t="shared" si="66"/>
        <v>5</v>
      </c>
      <c r="BQ68" s="257">
        <f t="shared" si="67"/>
        <v>333.28</v>
      </c>
      <c r="BR68" s="250">
        <f t="shared" si="67"/>
        <v>5.62</v>
      </c>
      <c r="BS68" s="797">
        <f t="shared" si="67"/>
        <v>25.02</v>
      </c>
      <c r="BT68" s="257">
        <f t="shared" si="67"/>
        <v>88.664999999999992</v>
      </c>
      <c r="BU68" s="278">
        <f t="shared" si="68"/>
        <v>8.1538461538461569</v>
      </c>
      <c r="BV68" s="900" t="s">
        <v>56</v>
      </c>
      <c r="BW68" s="900"/>
      <c r="BX68" s="250">
        <f t="shared" si="69"/>
        <v>6.07</v>
      </c>
      <c r="BY68" s="257">
        <f t="shared" si="100"/>
        <v>7</v>
      </c>
      <c r="BZ68" s="257">
        <f t="shared" si="70"/>
        <v>253.86500000000001</v>
      </c>
      <c r="CA68" s="250">
        <f t="shared" si="70"/>
        <v>4.26</v>
      </c>
      <c r="CB68" s="250">
        <f t="shared" si="70"/>
        <v>24.114999999999998</v>
      </c>
      <c r="CC68" s="257">
        <f t="shared" si="70"/>
        <v>109.33500000000001</v>
      </c>
      <c r="CD68" s="278">
        <f t="shared" si="71"/>
        <v>16</v>
      </c>
      <c r="CE68" s="289">
        <f t="shared" si="72"/>
        <v>3.7850000000000001</v>
      </c>
      <c r="CF68" s="257">
        <f t="shared" si="101"/>
        <v>8</v>
      </c>
      <c r="CG68" s="257">
        <f t="shared" si="73"/>
        <v>228.83500000000001</v>
      </c>
      <c r="CH68" s="250">
        <f t="shared" si="73"/>
        <v>1.87</v>
      </c>
      <c r="CI68" s="250">
        <f t="shared" si="73"/>
        <v>23.3</v>
      </c>
      <c r="CJ68" s="257">
        <f t="shared" si="73"/>
        <v>103.16499999999999</v>
      </c>
      <c r="CK68" s="278">
        <f t="shared" si="74"/>
        <v>18.454545454545453</v>
      </c>
      <c r="CL68" s="899" t="s">
        <v>56</v>
      </c>
      <c r="CM68" s="900"/>
      <c r="CN68" s="289">
        <f t="shared" si="75"/>
        <v>5.6150000000000002</v>
      </c>
      <c r="CO68" s="257">
        <f t="shared" si="102"/>
        <v>5</v>
      </c>
      <c r="CP68" s="257">
        <f t="shared" si="76"/>
        <v>262</v>
      </c>
      <c r="CQ68" s="250">
        <f t="shared" si="76"/>
        <v>5.0049999999999999</v>
      </c>
      <c r="CR68" s="250">
        <f t="shared" si="76"/>
        <v>23.354999999999997</v>
      </c>
      <c r="CS68" s="278">
        <f t="shared" si="77"/>
        <v>16.100000000000001</v>
      </c>
      <c r="CT68" s="289">
        <f t="shared" si="78"/>
        <v>4.1050000000000004</v>
      </c>
      <c r="CU68" s="257">
        <f t="shared" si="103"/>
        <v>6</v>
      </c>
      <c r="CV68" s="257">
        <f t="shared" si="79"/>
        <v>204.83499999999998</v>
      </c>
      <c r="CW68" s="250">
        <f t="shared" si="79"/>
        <v>2.5350000000000001</v>
      </c>
      <c r="CX68" s="250">
        <f t="shared" si="79"/>
        <v>22.2</v>
      </c>
      <c r="CY68" s="257">
        <f t="shared" si="79"/>
        <v>104.5</v>
      </c>
      <c r="CZ68" s="278">
        <f t="shared" si="80"/>
        <v>6.272727272727276</v>
      </c>
      <c r="DA68" s="899" t="s">
        <v>56</v>
      </c>
      <c r="DB68" s="900"/>
      <c r="DC68" s="289">
        <f t="shared" si="81"/>
        <v>4.335</v>
      </c>
      <c r="DD68" s="257">
        <f t="shared" si="104"/>
        <v>8</v>
      </c>
      <c r="DE68" s="257">
        <f t="shared" si="82"/>
        <v>281.16499999999996</v>
      </c>
      <c r="DF68" s="250">
        <f t="shared" si="82"/>
        <v>4.6550000000000002</v>
      </c>
      <c r="DG68" s="250">
        <f t="shared" si="82"/>
        <v>23.5</v>
      </c>
      <c r="DH68" s="278">
        <f t="shared" si="83"/>
        <v>12.27272727272727</v>
      </c>
      <c r="DI68" s="289">
        <f t="shared" si="84"/>
        <v>5.9399999999999995</v>
      </c>
      <c r="DJ68" s="257">
        <f t="shared" si="105"/>
        <v>9</v>
      </c>
      <c r="DK68" s="257">
        <f t="shared" si="85"/>
        <v>246.5</v>
      </c>
      <c r="DL68" s="250">
        <f t="shared" si="85"/>
        <v>5.52</v>
      </c>
      <c r="DM68" s="250">
        <f t="shared" si="85"/>
        <v>25.97</v>
      </c>
      <c r="DN68" s="257">
        <f t="shared" si="85"/>
        <v>97.5</v>
      </c>
      <c r="DO68" s="278">
        <f t="shared" si="86"/>
        <v>15.666666666666673</v>
      </c>
      <c r="DP68" s="899" t="s">
        <v>56</v>
      </c>
      <c r="DQ68" s="900"/>
      <c r="DR68" s="289">
        <f t="shared" si="87"/>
        <v>4.2799999999999994</v>
      </c>
      <c r="DS68" s="257">
        <f t="shared" si="106"/>
        <v>8</v>
      </c>
      <c r="DT68" s="257">
        <f t="shared" si="88"/>
        <v>182.5</v>
      </c>
      <c r="DU68" s="250">
        <f t="shared" si="88"/>
        <v>37.625</v>
      </c>
      <c r="DV68" s="250">
        <f t="shared" si="88"/>
        <v>25.46</v>
      </c>
      <c r="DW68" s="257">
        <f t="shared" si="88"/>
        <v>101.16499999999999</v>
      </c>
      <c r="DX68" s="252">
        <f t="shared" si="89"/>
        <v>8.9090909090909047</v>
      </c>
      <c r="DY68" s="289">
        <f t="shared" si="107"/>
        <v>6.1850000000000005</v>
      </c>
      <c r="DZ68" s="257">
        <f t="shared" si="108"/>
        <v>2</v>
      </c>
      <c r="EA68" s="257">
        <f t="shared" si="109"/>
        <v>326.16499999999996</v>
      </c>
      <c r="EB68" s="250">
        <f t="shared" si="109"/>
        <v>7.4</v>
      </c>
      <c r="EC68" s="250">
        <f t="shared" si="109"/>
        <v>25.45</v>
      </c>
      <c r="ED68" s="257">
        <f t="shared" si="109"/>
        <v>89.33</v>
      </c>
      <c r="EE68" s="278">
        <f t="shared" si="110"/>
        <v>19.90909090909091</v>
      </c>
      <c r="EF68" s="278">
        <f t="shared" si="90"/>
        <v>4.7769444444444442</v>
      </c>
      <c r="EG68" s="279">
        <f t="shared" si="91"/>
        <v>4</v>
      </c>
    </row>
    <row r="69" spans="1:137" s="280" customFormat="1" ht="15" customHeight="1" x14ac:dyDescent="0.25">
      <c r="A69" s="899" t="s">
        <v>57</v>
      </c>
      <c r="B69" s="900"/>
      <c r="C69" s="289">
        <f t="shared" si="39"/>
        <v>5.7799999999999994</v>
      </c>
      <c r="D69" s="257">
        <f t="shared" si="92"/>
        <v>4</v>
      </c>
      <c r="E69" s="257">
        <f t="shared" si="40"/>
        <v>305</v>
      </c>
      <c r="F69" s="250">
        <f t="shared" si="40"/>
        <v>4.1150000000000002</v>
      </c>
      <c r="G69" s="278">
        <f t="shared" si="41"/>
        <v>44.25</v>
      </c>
      <c r="H69" s="289">
        <f t="shared" si="42"/>
        <v>4.75</v>
      </c>
      <c r="I69" s="257">
        <f t="shared" si="93"/>
        <v>14</v>
      </c>
      <c r="J69" s="257">
        <f t="shared" si="43"/>
        <v>280</v>
      </c>
      <c r="K69" s="250">
        <f t="shared" si="43"/>
        <v>2.585</v>
      </c>
      <c r="L69" s="278">
        <f t="shared" si="44"/>
        <v>14.239999999999998</v>
      </c>
      <c r="M69" s="899" t="s">
        <v>57</v>
      </c>
      <c r="N69" s="900"/>
      <c r="O69" s="289">
        <f t="shared" si="45"/>
        <v>3.0149999999999997</v>
      </c>
      <c r="P69" s="257">
        <f t="shared" si="94"/>
        <v>12</v>
      </c>
      <c r="Q69" s="257">
        <f t="shared" si="46"/>
        <v>250.66500000000002</v>
      </c>
      <c r="R69" s="250">
        <f t="shared" si="46"/>
        <v>4.2349999999999994</v>
      </c>
      <c r="S69" s="797">
        <f t="shared" si="46"/>
        <v>24.27</v>
      </c>
      <c r="T69" s="257">
        <f t="shared" si="46"/>
        <v>95</v>
      </c>
      <c r="U69" s="278">
        <f t="shared" si="47"/>
        <v>5.5454545454545441</v>
      </c>
      <c r="V69" s="306">
        <f t="shared" si="48"/>
        <v>8.14</v>
      </c>
      <c r="W69" s="257">
        <f t="shared" si="95"/>
        <v>1</v>
      </c>
      <c r="X69" s="257">
        <f t="shared" si="49"/>
        <v>218.5</v>
      </c>
      <c r="Y69" s="250">
        <f t="shared" si="49"/>
        <v>2.9</v>
      </c>
      <c r="Z69" s="797">
        <f t="shared" si="49"/>
        <v>24.75</v>
      </c>
      <c r="AA69" s="257">
        <f t="shared" si="49"/>
        <v>104</v>
      </c>
      <c r="AB69" s="278">
        <f t="shared" si="50"/>
        <v>-53.166666666666664</v>
      </c>
      <c r="AC69" s="899" t="s">
        <v>57</v>
      </c>
      <c r="AD69" s="900"/>
      <c r="AE69" s="289">
        <f t="shared" si="51"/>
        <v>3.7850000000000001</v>
      </c>
      <c r="AF69" s="257">
        <f t="shared" si="52"/>
        <v>13</v>
      </c>
      <c r="AG69" s="797">
        <f t="shared" si="53"/>
        <v>21.09</v>
      </c>
      <c r="AH69" s="257">
        <f t="shared" si="53"/>
        <v>97.335000000000008</v>
      </c>
      <c r="AI69" s="278">
        <f t="shared" si="54"/>
        <v>8.0952380952380967</v>
      </c>
      <c r="AJ69" s="250">
        <f t="shared" si="55"/>
        <v>3.23</v>
      </c>
      <c r="AK69" s="257">
        <f t="shared" si="96"/>
        <v>11</v>
      </c>
      <c r="AL69" s="257">
        <f t="shared" si="56"/>
        <v>234.46499999999997</v>
      </c>
      <c r="AM69" s="250">
        <f t="shared" si="56"/>
        <v>3.91</v>
      </c>
      <c r="AN69" s="250">
        <f t="shared" si="56"/>
        <v>23.605</v>
      </c>
      <c r="AO69" s="257">
        <f t="shared" si="56"/>
        <v>94.835000000000008</v>
      </c>
      <c r="AP69" s="278">
        <f t="shared" si="57"/>
        <v>1.2000000000000011</v>
      </c>
      <c r="AQ69" s="899" t="s">
        <v>57</v>
      </c>
      <c r="AR69" s="900"/>
      <c r="AS69" s="289">
        <f t="shared" si="58"/>
        <v>4.91</v>
      </c>
      <c r="AT69" s="257">
        <f t="shared" si="97"/>
        <v>11</v>
      </c>
      <c r="AU69" s="257">
        <f t="shared" si="59"/>
        <v>242.5</v>
      </c>
      <c r="AV69" s="250">
        <f t="shared" si="59"/>
        <v>2.56</v>
      </c>
      <c r="AW69" s="250">
        <f t="shared" si="59"/>
        <v>27.064999999999998</v>
      </c>
      <c r="AX69" s="278">
        <f t="shared" si="60"/>
        <v>12</v>
      </c>
      <c r="AY69" s="289">
        <f t="shared" si="61"/>
        <v>6.36</v>
      </c>
      <c r="AZ69" s="257">
        <f t="shared" si="98"/>
        <v>2</v>
      </c>
      <c r="BA69" s="257">
        <f t="shared" si="62"/>
        <v>319.66499999999996</v>
      </c>
      <c r="BB69" s="250">
        <f t="shared" si="62"/>
        <v>5.2850000000000001</v>
      </c>
      <c r="BC69" s="250">
        <f t="shared" si="62"/>
        <v>21.93</v>
      </c>
      <c r="BD69" s="257">
        <f t="shared" si="62"/>
        <v>98.835000000000008</v>
      </c>
      <c r="BE69" s="252">
        <f t="shared" si="63"/>
        <v>2.2857142857142878</v>
      </c>
      <c r="BF69" s="899" t="s">
        <v>57</v>
      </c>
      <c r="BG69" s="900"/>
      <c r="BH69" s="289">
        <f t="shared" si="111"/>
        <v>3.6349999999999998</v>
      </c>
      <c r="BI69" s="257">
        <f t="shared" si="99"/>
        <v>6</v>
      </c>
      <c r="BJ69" s="257">
        <f t="shared" si="112"/>
        <v>297.66499999999996</v>
      </c>
      <c r="BK69" s="250">
        <f t="shared" si="112"/>
        <v>2.8</v>
      </c>
      <c r="BL69" s="250">
        <f t="shared" si="112"/>
        <v>23.47</v>
      </c>
      <c r="BM69" s="257">
        <f t="shared" si="112"/>
        <v>111.83500000000001</v>
      </c>
      <c r="BN69" s="278">
        <f t="shared" si="113"/>
        <v>23.36363636363636</v>
      </c>
      <c r="BO69" s="289">
        <f t="shared" si="65"/>
        <v>3.145</v>
      </c>
      <c r="BP69" s="257">
        <f t="shared" si="66"/>
        <v>19</v>
      </c>
      <c r="BQ69" s="257">
        <f t="shared" si="67"/>
        <v>339.22500000000002</v>
      </c>
      <c r="BR69" s="250">
        <f t="shared" si="67"/>
        <v>4.38</v>
      </c>
      <c r="BS69" s="797">
        <f t="shared" si="67"/>
        <v>22.29</v>
      </c>
      <c r="BT69" s="257">
        <f t="shared" si="67"/>
        <v>91</v>
      </c>
      <c r="BU69" s="278">
        <f t="shared" si="68"/>
        <v>7.8461538461538431</v>
      </c>
      <c r="BV69" s="900" t="s">
        <v>57</v>
      </c>
      <c r="BW69" s="900"/>
      <c r="BX69" s="250">
        <f t="shared" si="69"/>
        <v>5.67</v>
      </c>
      <c r="BY69" s="257">
        <f t="shared" si="100"/>
        <v>12</v>
      </c>
      <c r="BZ69" s="257">
        <f t="shared" si="70"/>
        <v>253.86500000000001</v>
      </c>
      <c r="CA69" s="250">
        <f t="shared" si="70"/>
        <v>5</v>
      </c>
      <c r="CB69" s="250">
        <f t="shared" si="70"/>
        <v>21.564999999999998</v>
      </c>
      <c r="CC69" s="257">
        <f t="shared" si="70"/>
        <v>105.5</v>
      </c>
      <c r="CD69" s="278">
        <f t="shared" si="71"/>
        <v>11.840000000000003</v>
      </c>
      <c r="CE69" s="289">
        <f t="shared" si="72"/>
        <v>3.92</v>
      </c>
      <c r="CF69" s="257">
        <f t="shared" si="101"/>
        <v>5</v>
      </c>
      <c r="CG69" s="257">
        <f t="shared" si="73"/>
        <v>231.83499999999998</v>
      </c>
      <c r="CH69" s="250">
        <f t="shared" si="73"/>
        <v>1.91</v>
      </c>
      <c r="CI69" s="250">
        <f t="shared" si="73"/>
        <v>23.4</v>
      </c>
      <c r="CJ69" s="257">
        <f t="shared" si="73"/>
        <v>102.33500000000001</v>
      </c>
      <c r="CK69" s="278">
        <f t="shared" si="74"/>
        <v>20.545454545454543</v>
      </c>
      <c r="CL69" s="899" t="s">
        <v>57</v>
      </c>
      <c r="CM69" s="900"/>
      <c r="CN69" s="289">
        <f t="shared" si="75"/>
        <v>5.585</v>
      </c>
      <c r="CO69" s="257">
        <f t="shared" si="102"/>
        <v>6</v>
      </c>
      <c r="CP69" s="257">
        <f t="shared" si="76"/>
        <v>234.16500000000002</v>
      </c>
      <c r="CQ69" s="250">
        <f t="shared" si="76"/>
        <v>3.83</v>
      </c>
      <c r="CR69" s="250">
        <f t="shared" si="76"/>
        <v>22.425000000000001</v>
      </c>
      <c r="CS69" s="278">
        <f t="shared" si="77"/>
        <v>16.500000000000004</v>
      </c>
      <c r="CT69" s="289">
        <f t="shared" si="78"/>
        <v>3.9850000000000003</v>
      </c>
      <c r="CU69" s="257">
        <f t="shared" si="103"/>
        <v>7</v>
      </c>
      <c r="CV69" s="257">
        <f t="shared" si="79"/>
        <v>188.83</v>
      </c>
      <c r="CW69" s="250">
        <f t="shared" si="79"/>
        <v>2.37</v>
      </c>
      <c r="CX69" s="250">
        <f t="shared" si="79"/>
        <v>23.385000000000002</v>
      </c>
      <c r="CY69" s="257">
        <f t="shared" si="79"/>
        <v>103.67</v>
      </c>
      <c r="CZ69" s="278">
        <f t="shared" si="80"/>
        <v>6.2727272727272716</v>
      </c>
      <c r="DA69" s="899" t="s">
        <v>57</v>
      </c>
      <c r="DB69" s="900"/>
      <c r="DC69" s="289">
        <f t="shared" si="81"/>
        <v>3.7750000000000004</v>
      </c>
      <c r="DD69" s="257">
        <f t="shared" si="104"/>
        <v>16</v>
      </c>
      <c r="DE69" s="257">
        <f t="shared" si="82"/>
        <v>262.66499999999996</v>
      </c>
      <c r="DF69" s="250">
        <f t="shared" si="82"/>
        <v>4.34</v>
      </c>
      <c r="DG69" s="250">
        <f t="shared" si="82"/>
        <v>21.700000000000003</v>
      </c>
      <c r="DH69" s="278">
        <f t="shared" si="83"/>
        <v>17.545454545454547</v>
      </c>
      <c r="DI69" s="289">
        <f t="shared" si="84"/>
        <v>5.66</v>
      </c>
      <c r="DJ69" s="257">
        <f t="shared" si="105"/>
        <v>11</v>
      </c>
      <c r="DK69" s="257">
        <f t="shared" si="85"/>
        <v>262.5</v>
      </c>
      <c r="DL69" s="250">
        <f t="shared" si="85"/>
        <v>4.25</v>
      </c>
      <c r="DM69" s="250">
        <f t="shared" si="85"/>
        <v>25.52</v>
      </c>
      <c r="DN69" s="257">
        <f t="shared" si="85"/>
        <v>97.5</v>
      </c>
      <c r="DO69" s="278">
        <f t="shared" si="86"/>
        <v>13.33333333333333</v>
      </c>
      <c r="DP69" s="899" t="s">
        <v>57</v>
      </c>
      <c r="DQ69" s="900"/>
      <c r="DR69" s="289">
        <f t="shared" si="87"/>
        <v>3.2349999999999999</v>
      </c>
      <c r="DS69" s="257">
        <f t="shared" si="106"/>
        <v>12</v>
      </c>
      <c r="DT69" s="257">
        <f t="shared" si="88"/>
        <v>174.16500000000002</v>
      </c>
      <c r="DU69" s="250">
        <f t="shared" si="88"/>
        <v>34.185000000000002</v>
      </c>
      <c r="DV69" s="250">
        <f t="shared" si="88"/>
        <v>22.83</v>
      </c>
      <c r="DW69" s="257">
        <f t="shared" si="88"/>
        <v>98.5</v>
      </c>
      <c r="DX69" s="252">
        <f t="shared" si="89"/>
        <v>6.0909090909090908</v>
      </c>
      <c r="DY69" s="289">
        <f t="shared" si="107"/>
        <v>4.335</v>
      </c>
      <c r="DZ69" s="257">
        <f t="shared" si="108"/>
        <v>8</v>
      </c>
      <c r="EA69" s="257">
        <f t="shared" si="109"/>
        <v>344.83500000000004</v>
      </c>
      <c r="EB69" s="250">
        <f t="shared" si="109"/>
        <v>4.45</v>
      </c>
      <c r="EC69" s="250">
        <f t="shared" si="109"/>
        <v>23.835000000000001</v>
      </c>
      <c r="ED69" s="257">
        <f t="shared" si="109"/>
        <v>92.17</v>
      </c>
      <c r="EE69" s="278">
        <f t="shared" si="110"/>
        <v>38.090909090909086</v>
      </c>
      <c r="EF69" s="278">
        <f t="shared" si="90"/>
        <v>4.6063888888888886</v>
      </c>
      <c r="EG69" s="279">
        <f t="shared" si="91"/>
        <v>7</v>
      </c>
    </row>
    <row r="70" spans="1:137" s="280" customFormat="1" ht="15" customHeight="1" x14ac:dyDescent="0.25">
      <c r="A70" s="899" t="s">
        <v>58</v>
      </c>
      <c r="B70" s="900"/>
      <c r="C70" s="289">
        <f t="shared" si="39"/>
        <v>4.1749999999999998</v>
      </c>
      <c r="D70" s="257">
        <f t="shared" si="92"/>
        <v>12</v>
      </c>
      <c r="E70" s="257">
        <f t="shared" si="40"/>
        <v>325</v>
      </c>
      <c r="F70" s="250">
        <f t="shared" si="40"/>
        <v>3.1049999999999995</v>
      </c>
      <c r="G70" s="278">
        <f t="shared" si="41"/>
        <v>4.3749999999999956</v>
      </c>
      <c r="H70" s="289">
        <f t="shared" si="42"/>
        <v>4.5449999999999999</v>
      </c>
      <c r="I70" s="257">
        <f t="shared" si="93"/>
        <v>16</v>
      </c>
      <c r="J70" s="257">
        <f t="shared" si="43"/>
        <v>269.66500000000002</v>
      </c>
      <c r="K70" s="250">
        <f t="shared" si="43"/>
        <v>2.4500000000000002</v>
      </c>
      <c r="L70" s="278">
        <f t="shared" si="44"/>
        <v>14.48</v>
      </c>
      <c r="M70" s="899" t="s">
        <v>58</v>
      </c>
      <c r="N70" s="900"/>
      <c r="O70" s="289">
        <f t="shared" si="45"/>
        <v>2.68</v>
      </c>
      <c r="P70" s="257">
        <f t="shared" si="94"/>
        <v>18</v>
      </c>
      <c r="Q70" s="257">
        <f t="shared" si="46"/>
        <v>230.5</v>
      </c>
      <c r="R70" s="250">
        <f t="shared" si="46"/>
        <v>3.61</v>
      </c>
      <c r="S70" s="797">
        <f t="shared" si="46"/>
        <v>21.8</v>
      </c>
      <c r="T70" s="257">
        <f t="shared" si="46"/>
        <v>122.33</v>
      </c>
      <c r="U70" s="278">
        <f t="shared" si="47"/>
        <v>4.9090909090909101</v>
      </c>
      <c r="V70" s="306">
        <f t="shared" si="48"/>
        <v>3.3249999999999997</v>
      </c>
      <c r="W70" s="257">
        <f t="shared" si="95"/>
        <v>17</v>
      </c>
      <c r="X70" s="257">
        <f t="shared" si="49"/>
        <v>217.5</v>
      </c>
      <c r="Y70" s="250">
        <f t="shared" si="49"/>
        <v>3.6500000000000004</v>
      </c>
      <c r="Z70" s="797">
        <f t="shared" si="49"/>
        <v>23.15</v>
      </c>
      <c r="AA70" s="257">
        <f t="shared" si="49"/>
        <v>102.33500000000001</v>
      </c>
      <c r="AB70" s="278">
        <f t="shared" si="50"/>
        <v>11.58333333333333</v>
      </c>
      <c r="AC70" s="899" t="s">
        <v>58</v>
      </c>
      <c r="AD70" s="900"/>
      <c r="AE70" s="289">
        <f t="shared" si="51"/>
        <v>3.6150000000000002</v>
      </c>
      <c r="AF70" s="257">
        <f t="shared" si="52"/>
        <v>15</v>
      </c>
      <c r="AG70" s="797">
        <f t="shared" si="53"/>
        <v>17.240000000000002</v>
      </c>
      <c r="AH70" s="257">
        <f t="shared" si="53"/>
        <v>103.16499999999999</v>
      </c>
      <c r="AI70" s="278">
        <f t="shared" si="54"/>
        <v>3.1428571428571397</v>
      </c>
      <c r="AJ70" s="250">
        <f t="shared" si="55"/>
        <v>3.1100000000000003</v>
      </c>
      <c r="AK70" s="257">
        <f t="shared" si="96"/>
        <v>13</v>
      </c>
      <c r="AL70" s="257">
        <f t="shared" si="56"/>
        <v>249.4</v>
      </c>
      <c r="AM70" s="250">
        <f t="shared" si="56"/>
        <v>3.6900000000000004</v>
      </c>
      <c r="AN70" s="250">
        <f t="shared" si="56"/>
        <v>22.619999999999997</v>
      </c>
      <c r="AO70" s="257">
        <f t="shared" si="56"/>
        <v>95.835000000000008</v>
      </c>
      <c r="AP70" s="278">
        <f t="shared" si="57"/>
        <v>2.6000000000000023</v>
      </c>
      <c r="AQ70" s="899" t="s">
        <v>58</v>
      </c>
      <c r="AR70" s="900"/>
      <c r="AS70" s="281" t="s">
        <v>30</v>
      </c>
      <c r="AT70" s="307"/>
      <c r="AU70" s="283" t="s">
        <v>30</v>
      </c>
      <c r="AV70" s="284" t="s">
        <v>30</v>
      </c>
      <c r="AW70" s="284" t="s">
        <v>30</v>
      </c>
      <c r="AX70" s="278"/>
      <c r="AY70" s="289">
        <f t="shared" si="61"/>
        <v>4.2349999999999994</v>
      </c>
      <c r="AZ70" s="257">
        <f t="shared" si="98"/>
        <v>14</v>
      </c>
      <c r="BA70" s="257">
        <f t="shared" si="62"/>
        <v>300</v>
      </c>
      <c r="BB70" s="250">
        <f t="shared" si="62"/>
        <v>3.5449999999999999</v>
      </c>
      <c r="BC70" s="250">
        <f t="shared" si="62"/>
        <v>26.754999999999999</v>
      </c>
      <c r="BD70" s="257">
        <f t="shared" si="62"/>
        <v>110.5</v>
      </c>
      <c r="BE70" s="252">
        <f t="shared" si="63"/>
        <v>-0.66666666666666086</v>
      </c>
      <c r="BF70" s="899" t="s">
        <v>58</v>
      </c>
      <c r="BG70" s="900"/>
      <c r="BH70" s="289">
        <f t="shared" si="111"/>
        <v>3.6900000000000004</v>
      </c>
      <c r="BI70" s="257">
        <f t="shared" si="99"/>
        <v>3</v>
      </c>
      <c r="BJ70" s="257">
        <f t="shared" si="112"/>
        <v>290.66499999999996</v>
      </c>
      <c r="BK70" s="250">
        <f t="shared" si="112"/>
        <v>2.79</v>
      </c>
      <c r="BL70" s="250">
        <f t="shared" si="112"/>
        <v>22.78</v>
      </c>
      <c r="BM70" s="257">
        <f t="shared" si="112"/>
        <v>117.5</v>
      </c>
      <c r="BN70" s="278">
        <f t="shared" si="113"/>
        <v>22.000000000000004</v>
      </c>
      <c r="BO70" s="289">
        <f t="shared" si="65"/>
        <v>3.6900000000000004</v>
      </c>
      <c r="BP70" s="257">
        <f t="shared" si="66"/>
        <v>15</v>
      </c>
      <c r="BQ70" s="257">
        <f t="shared" si="67"/>
        <v>331.88499999999999</v>
      </c>
      <c r="BR70" s="250">
        <f t="shared" si="67"/>
        <v>2.25</v>
      </c>
      <c r="BS70" s="797">
        <f t="shared" si="67"/>
        <v>18.98</v>
      </c>
      <c r="BT70" s="257">
        <f t="shared" si="67"/>
        <v>101.67</v>
      </c>
      <c r="BU70" s="278">
        <f t="shared" si="68"/>
        <v>6.1538461538461524</v>
      </c>
      <c r="BV70" s="900" t="s">
        <v>58</v>
      </c>
      <c r="BW70" s="900"/>
      <c r="BX70" s="250">
        <f t="shared" si="69"/>
        <v>3.45</v>
      </c>
      <c r="BY70" s="257">
        <f t="shared" si="100"/>
        <v>16</v>
      </c>
      <c r="BZ70" s="257">
        <f t="shared" si="70"/>
        <v>280.92999999999995</v>
      </c>
      <c r="CA70" s="250">
        <f t="shared" si="70"/>
        <v>3.97</v>
      </c>
      <c r="CB70" s="250">
        <f t="shared" si="70"/>
        <v>16.22</v>
      </c>
      <c r="CC70" s="257">
        <f t="shared" si="70"/>
        <v>112.33</v>
      </c>
      <c r="CD70" s="278">
        <f t="shared" si="71"/>
        <v>6.3999999999999986</v>
      </c>
      <c r="CE70" s="289">
        <f t="shared" si="72"/>
        <v>3.7749999999999999</v>
      </c>
      <c r="CF70" s="257">
        <f t="shared" si="101"/>
        <v>9</v>
      </c>
      <c r="CG70" s="257">
        <f t="shared" si="73"/>
        <v>238.32999999999998</v>
      </c>
      <c r="CH70" s="250">
        <f t="shared" si="73"/>
        <v>1.79</v>
      </c>
      <c r="CI70" s="250">
        <f t="shared" si="73"/>
        <v>25.22</v>
      </c>
      <c r="CJ70" s="257">
        <f t="shared" si="73"/>
        <v>117.33500000000001</v>
      </c>
      <c r="CK70" s="278">
        <f t="shared" si="74"/>
        <v>20.81818181818182</v>
      </c>
      <c r="CL70" s="899" t="s">
        <v>58</v>
      </c>
      <c r="CM70" s="900"/>
      <c r="CN70" s="289">
        <f t="shared" si="75"/>
        <v>5.62</v>
      </c>
      <c r="CO70" s="257">
        <f t="shared" si="102"/>
        <v>4</v>
      </c>
      <c r="CP70" s="257">
        <f t="shared" si="76"/>
        <v>250.5</v>
      </c>
      <c r="CQ70" s="250">
        <f t="shared" si="76"/>
        <v>4.875</v>
      </c>
      <c r="CR70" s="250">
        <f t="shared" si="76"/>
        <v>18.134999999999998</v>
      </c>
      <c r="CS70" s="278">
        <f t="shared" si="77"/>
        <v>16.600000000000001</v>
      </c>
      <c r="CT70" s="289">
        <f t="shared" si="78"/>
        <v>3.625</v>
      </c>
      <c r="CU70" s="257">
        <f t="shared" si="103"/>
        <v>13</v>
      </c>
      <c r="CV70" s="257">
        <f t="shared" si="79"/>
        <v>182</v>
      </c>
      <c r="CW70" s="250">
        <f t="shared" si="79"/>
        <v>2.2000000000000002</v>
      </c>
      <c r="CX70" s="250">
        <f t="shared" si="79"/>
        <v>22.049999999999997</v>
      </c>
      <c r="CY70" s="257">
        <f t="shared" si="79"/>
        <v>100</v>
      </c>
      <c r="CZ70" s="278">
        <f t="shared" si="80"/>
        <v>6.8181818181818175</v>
      </c>
      <c r="DA70" s="899" t="s">
        <v>58</v>
      </c>
      <c r="DB70" s="900"/>
      <c r="DC70" s="289">
        <f t="shared" si="81"/>
        <v>4.1100000000000003</v>
      </c>
      <c r="DD70" s="257">
        <f t="shared" si="104"/>
        <v>12</v>
      </c>
      <c r="DE70" s="257">
        <f t="shared" si="82"/>
        <v>243</v>
      </c>
      <c r="DF70" s="250">
        <f t="shared" si="82"/>
        <v>3.1399999999999997</v>
      </c>
      <c r="DG70" s="250">
        <f t="shared" si="82"/>
        <v>14.135</v>
      </c>
      <c r="DH70" s="278">
        <f t="shared" si="83"/>
        <v>30.363636363636367</v>
      </c>
      <c r="DI70" s="289">
        <f t="shared" si="84"/>
        <v>4.26</v>
      </c>
      <c r="DJ70" s="257">
        <f t="shared" si="105"/>
        <v>16</v>
      </c>
      <c r="DK70" s="257">
        <f t="shared" si="85"/>
        <v>245.16500000000002</v>
      </c>
      <c r="DL70" s="250">
        <f t="shared" si="85"/>
        <v>5.05</v>
      </c>
      <c r="DM70" s="250">
        <f t="shared" si="85"/>
        <v>20.785</v>
      </c>
      <c r="DN70" s="257">
        <f t="shared" si="85"/>
        <v>120.66499999999999</v>
      </c>
      <c r="DO70" s="278">
        <f t="shared" si="86"/>
        <v>16.000000000000007</v>
      </c>
      <c r="DP70" s="899" t="s">
        <v>58</v>
      </c>
      <c r="DQ70" s="900"/>
      <c r="DR70" s="289">
        <f t="shared" si="87"/>
        <v>4.0350000000000001</v>
      </c>
      <c r="DS70" s="257">
        <f t="shared" si="106"/>
        <v>9</v>
      </c>
      <c r="DT70" s="257">
        <f t="shared" si="88"/>
        <v>206.83</v>
      </c>
      <c r="DU70" s="250">
        <f t="shared" si="88"/>
        <v>36.004999999999995</v>
      </c>
      <c r="DV70" s="250">
        <f t="shared" si="88"/>
        <v>23.06</v>
      </c>
      <c r="DW70" s="257">
        <f t="shared" si="88"/>
        <v>114.83500000000001</v>
      </c>
      <c r="DX70" s="252">
        <f t="shared" si="89"/>
        <v>-2.454545454545455</v>
      </c>
      <c r="DY70" s="289">
        <f t="shared" si="107"/>
        <v>4.5</v>
      </c>
      <c r="DZ70" s="257">
        <f t="shared" si="108"/>
        <v>7</v>
      </c>
      <c r="EA70" s="257">
        <f t="shared" si="109"/>
        <v>343</v>
      </c>
      <c r="EB70" s="250">
        <f t="shared" si="109"/>
        <v>5.12</v>
      </c>
      <c r="EC70" s="250">
        <f t="shared" si="109"/>
        <v>18.835000000000001</v>
      </c>
      <c r="ED70" s="257">
        <f t="shared" si="109"/>
        <v>103.5</v>
      </c>
      <c r="EE70" s="278">
        <f t="shared" si="110"/>
        <v>0.54545454545455008</v>
      </c>
      <c r="EF70" s="278">
        <f t="shared" si="90"/>
        <v>3.908235294117647</v>
      </c>
      <c r="EG70" s="279">
        <f t="shared" si="91"/>
        <v>19</v>
      </c>
    </row>
    <row r="71" spans="1:137" s="280" customFormat="1" ht="15" customHeight="1" x14ac:dyDescent="0.25">
      <c r="A71" s="899" t="s">
        <v>59</v>
      </c>
      <c r="B71" s="900"/>
      <c r="C71" s="289">
        <f t="shared" si="39"/>
        <v>4.0250000000000004</v>
      </c>
      <c r="D71" s="257">
        <f t="shared" si="92"/>
        <v>13</v>
      </c>
      <c r="E71" s="257">
        <f t="shared" si="40"/>
        <v>311.33500000000004</v>
      </c>
      <c r="F71" s="250">
        <f t="shared" si="40"/>
        <v>3.4400000000000004</v>
      </c>
      <c r="G71" s="278">
        <f t="shared" si="41"/>
        <v>13.124999999999998</v>
      </c>
      <c r="H71" s="289">
        <f t="shared" si="42"/>
        <v>5.4</v>
      </c>
      <c r="I71" s="257">
        <f t="shared" si="93"/>
        <v>8</v>
      </c>
      <c r="J71" s="257">
        <f t="shared" si="43"/>
        <v>317.33500000000004</v>
      </c>
      <c r="K71" s="250">
        <f t="shared" si="43"/>
        <v>2.8200000000000003</v>
      </c>
      <c r="L71" s="278">
        <f t="shared" si="44"/>
        <v>14.559999999999995</v>
      </c>
      <c r="M71" s="899" t="s">
        <v>59</v>
      </c>
      <c r="N71" s="900"/>
      <c r="O71" s="289">
        <f t="shared" si="45"/>
        <v>2.9299999999999997</v>
      </c>
      <c r="P71" s="257">
        <f t="shared" si="94"/>
        <v>13</v>
      </c>
      <c r="Q71" s="257">
        <f t="shared" si="46"/>
        <v>249.17</v>
      </c>
      <c r="R71" s="250">
        <f t="shared" si="46"/>
        <v>4.1549999999999994</v>
      </c>
      <c r="S71" s="797">
        <f t="shared" si="46"/>
        <v>25.335000000000001</v>
      </c>
      <c r="T71" s="257">
        <f t="shared" si="46"/>
        <v>92.67</v>
      </c>
      <c r="U71" s="278">
        <f t="shared" si="47"/>
        <v>5.0909090909090908</v>
      </c>
      <c r="V71" s="306">
        <f t="shared" si="48"/>
        <v>3.5550000000000002</v>
      </c>
      <c r="W71" s="257">
        <f t="shared" si="95"/>
        <v>14</v>
      </c>
      <c r="X71" s="257">
        <f t="shared" si="49"/>
        <v>215.83</v>
      </c>
      <c r="Y71" s="250">
        <f t="shared" si="49"/>
        <v>3.6500000000000004</v>
      </c>
      <c r="Z71" s="797">
        <f t="shared" si="49"/>
        <v>27.8</v>
      </c>
      <c r="AA71" s="257">
        <f t="shared" si="49"/>
        <v>107</v>
      </c>
      <c r="AB71" s="278">
        <f t="shared" si="50"/>
        <v>11.250000000000005</v>
      </c>
      <c r="AC71" s="899" t="s">
        <v>59</v>
      </c>
      <c r="AD71" s="900"/>
      <c r="AE71" s="289">
        <f t="shared" si="51"/>
        <v>4.0250000000000004</v>
      </c>
      <c r="AF71" s="257">
        <f t="shared" si="52"/>
        <v>12</v>
      </c>
      <c r="AG71" s="797">
        <f t="shared" si="53"/>
        <v>23.56</v>
      </c>
      <c r="AH71" s="257">
        <f t="shared" si="53"/>
        <v>100.5</v>
      </c>
      <c r="AI71" s="278">
        <f t="shared" si="54"/>
        <v>-0.4761904761904745</v>
      </c>
      <c r="AJ71" s="250">
        <f t="shared" si="55"/>
        <v>2.8150000000000004</v>
      </c>
      <c r="AK71" s="257">
        <f t="shared" si="96"/>
        <v>15</v>
      </c>
      <c r="AL71" s="257">
        <f t="shared" si="56"/>
        <v>231</v>
      </c>
      <c r="AM71" s="250">
        <f t="shared" si="56"/>
        <v>2.96</v>
      </c>
      <c r="AN71" s="250">
        <f t="shared" si="56"/>
        <v>21.105</v>
      </c>
      <c r="AO71" s="257">
        <f t="shared" si="56"/>
        <v>94.5</v>
      </c>
      <c r="AP71" s="278">
        <f t="shared" si="57"/>
        <v>3.1000000000000005</v>
      </c>
      <c r="AQ71" s="899" t="s">
        <v>59</v>
      </c>
      <c r="AR71" s="900"/>
      <c r="AS71" s="281" t="s">
        <v>30</v>
      </c>
      <c r="AT71" s="307"/>
      <c r="AU71" s="283" t="s">
        <v>30</v>
      </c>
      <c r="AV71" s="284" t="s">
        <v>30</v>
      </c>
      <c r="AW71" s="284" t="s">
        <v>30</v>
      </c>
      <c r="AX71" s="278"/>
      <c r="AY71" s="289">
        <f t="shared" si="61"/>
        <v>5.0749999999999993</v>
      </c>
      <c r="AZ71" s="257">
        <f t="shared" si="98"/>
        <v>9</v>
      </c>
      <c r="BA71" s="257">
        <f t="shared" si="62"/>
        <v>290</v>
      </c>
      <c r="BB71" s="250">
        <f t="shared" si="62"/>
        <v>3.66</v>
      </c>
      <c r="BC71" s="250">
        <f t="shared" si="62"/>
        <v>23.185000000000002</v>
      </c>
      <c r="BD71" s="257">
        <f t="shared" si="62"/>
        <v>97.835000000000008</v>
      </c>
      <c r="BE71" s="252">
        <f t="shared" si="63"/>
        <v>-1.0476190476190508</v>
      </c>
      <c r="BF71" s="899" t="s">
        <v>59</v>
      </c>
      <c r="BG71" s="900"/>
      <c r="BH71" s="289">
        <f t="shared" si="111"/>
        <v>3.665</v>
      </c>
      <c r="BI71" s="257">
        <f t="shared" si="99"/>
        <v>4</v>
      </c>
      <c r="BJ71" s="257">
        <f t="shared" si="112"/>
        <v>299.33</v>
      </c>
      <c r="BK71" s="250">
        <f t="shared" si="112"/>
        <v>2.7800000000000002</v>
      </c>
      <c r="BL71" s="250">
        <f t="shared" si="112"/>
        <v>23.15</v>
      </c>
      <c r="BM71" s="257">
        <f t="shared" si="112"/>
        <v>108.16499999999999</v>
      </c>
      <c r="BN71" s="278">
        <f t="shared" si="113"/>
        <v>22.27272727272727</v>
      </c>
      <c r="BO71" s="289">
        <f t="shared" si="65"/>
        <v>4.2349999999999994</v>
      </c>
      <c r="BP71" s="257">
        <f t="shared" si="66"/>
        <v>3</v>
      </c>
      <c r="BQ71" s="257">
        <f t="shared" si="67"/>
        <v>332.33500000000004</v>
      </c>
      <c r="BR71" s="250">
        <f t="shared" si="67"/>
        <v>2.42</v>
      </c>
      <c r="BS71" s="797">
        <f t="shared" si="67"/>
        <v>20.75</v>
      </c>
      <c r="BT71" s="257">
        <f t="shared" si="67"/>
        <v>89.83</v>
      </c>
      <c r="BU71" s="278">
        <f t="shared" si="68"/>
        <v>5.9999999999999947</v>
      </c>
      <c r="BV71" s="900" t="s">
        <v>59</v>
      </c>
      <c r="BW71" s="900"/>
      <c r="BX71" s="250">
        <f t="shared" si="69"/>
        <v>5.3449999999999998</v>
      </c>
      <c r="BY71" s="257">
        <f t="shared" si="100"/>
        <v>14</v>
      </c>
      <c r="BZ71" s="257">
        <f t="shared" si="70"/>
        <v>328.53</v>
      </c>
      <c r="CA71" s="250">
        <f t="shared" si="70"/>
        <v>3.7350000000000003</v>
      </c>
      <c r="CB71" s="250">
        <f t="shared" si="70"/>
        <v>22.265000000000001</v>
      </c>
      <c r="CC71" s="257">
        <f t="shared" si="70"/>
        <v>104.66499999999999</v>
      </c>
      <c r="CD71" s="278">
        <f t="shared" si="71"/>
        <v>10.400000000000006</v>
      </c>
      <c r="CE71" s="289">
        <f t="shared" si="72"/>
        <v>3.6799999999999997</v>
      </c>
      <c r="CF71" s="257">
        <f t="shared" si="101"/>
        <v>10</v>
      </c>
      <c r="CG71" s="257">
        <f t="shared" si="73"/>
        <v>224.67</v>
      </c>
      <c r="CH71" s="250">
        <f t="shared" si="73"/>
        <v>1.8849999999999998</v>
      </c>
      <c r="CI71" s="250">
        <f t="shared" si="73"/>
        <v>21</v>
      </c>
      <c r="CJ71" s="257">
        <f t="shared" si="73"/>
        <v>101.67</v>
      </c>
      <c r="CK71" s="278">
        <f t="shared" si="74"/>
        <v>17.272727272727273</v>
      </c>
      <c r="CL71" s="899" t="s">
        <v>59</v>
      </c>
      <c r="CM71" s="900"/>
      <c r="CN71" s="289">
        <f t="shared" si="75"/>
        <v>5.165</v>
      </c>
      <c r="CO71" s="257">
        <f t="shared" si="102"/>
        <v>15</v>
      </c>
      <c r="CP71" s="257">
        <f t="shared" si="76"/>
        <v>194.66500000000002</v>
      </c>
      <c r="CQ71" s="250">
        <f t="shared" si="76"/>
        <v>3.5949999999999998</v>
      </c>
      <c r="CR71" s="250">
        <f t="shared" si="76"/>
        <v>18</v>
      </c>
      <c r="CS71" s="278">
        <f t="shared" si="77"/>
        <v>14.100000000000001</v>
      </c>
      <c r="CT71" s="289">
        <f t="shared" si="78"/>
        <v>3.6749999999999998</v>
      </c>
      <c r="CU71" s="257">
        <f t="shared" si="103"/>
        <v>10</v>
      </c>
      <c r="CV71" s="257">
        <f t="shared" si="79"/>
        <v>180</v>
      </c>
      <c r="CW71" s="250">
        <f t="shared" si="79"/>
        <v>2.1150000000000002</v>
      </c>
      <c r="CX71" s="250">
        <f t="shared" si="79"/>
        <v>22.58</v>
      </c>
      <c r="CY71" s="257">
        <f t="shared" si="79"/>
        <v>102.5</v>
      </c>
      <c r="CZ71" s="278">
        <f t="shared" si="80"/>
        <v>7.1818181818181861</v>
      </c>
      <c r="DA71" s="899" t="s">
        <v>59</v>
      </c>
      <c r="DB71" s="900"/>
      <c r="DC71" s="289">
        <f t="shared" si="81"/>
        <v>4.18</v>
      </c>
      <c r="DD71" s="257">
        <f t="shared" si="104"/>
        <v>10</v>
      </c>
      <c r="DE71" s="257">
        <f t="shared" si="82"/>
        <v>284.17</v>
      </c>
      <c r="DF71" s="250">
        <f t="shared" si="82"/>
        <v>2.7450000000000001</v>
      </c>
      <c r="DG71" s="250">
        <f t="shared" si="82"/>
        <v>20.234999999999999</v>
      </c>
      <c r="DH71" s="278">
        <f t="shared" si="83"/>
        <v>18</v>
      </c>
      <c r="DI71" s="289">
        <f t="shared" si="84"/>
        <v>5.5</v>
      </c>
      <c r="DJ71" s="257">
        <f t="shared" si="105"/>
        <v>12</v>
      </c>
      <c r="DK71" s="257">
        <f t="shared" si="85"/>
        <v>237</v>
      </c>
      <c r="DL71" s="250">
        <f t="shared" si="85"/>
        <v>3.55</v>
      </c>
      <c r="DM71" s="250">
        <f t="shared" si="85"/>
        <v>22.67</v>
      </c>
      <c r="DN71" s="257">
        <f t="shared" si="85"/>
        <v>100.17</v>
      </c>
      <c r="DO71" s="278">
        <f t="shared" si="86"/>
        <v>23.333333333333339</v>
      </c>
      <c r="DP71" s="899" t="s">
        <v>59</v>
      </c>
      <c r="DQ71" s="900"/>
      <c r="DR71" s="289">
        <f t="shared" si="87"/>
        <v>4.5600000000000005</v>
      </c>
      <c r="DS71" s="257">
        <f t="shared" si="106"/>
        <v>4</v>
      </c>
      <c r="DT71" s="257">
        <f t="shared" si="88"/>
        <v>210</v>
      </c>
      <c r="DU71" s="250">
        <f t="shared" si="88"/>
        <v>40.010000000000005</v>
      </c>
      <c r="DV71" s="250">
        <f t="shared" si="88"/>
        <v>23.2</v>
      </c>
      <c r="DW71" s="257">
        <f t="shared" si="88"/>
        <v>105.33500000000001</v>
      </c>
      <c r="DX71" s="252">
        <f t="shared" si="89"/>
        <v>0.54545454545454186</v>
      </c>
      <c r="DY71" s="289">
        <f t="shared" si="107"/>
        <v>4.18</v>
      </c>
      <c r="DZ71" s="257">
        <f t="shared" si="108"/>
        <v>9</v>
      </c>
      <c r="EA71" s="257">
        <f t="shared" si="109"/>
        <v>336.83500000000004</v>
      </c>
      <c r="EB71" s="250">
        <f t="shared" si="109"/>
        <v>3.1</v>
      </c>
      <c r="EC71" s="250">
        <f t="shared" si="109"/>
        <v>23.765000000000001</v>
      </c>
      <c r="ED71" s="257">
        <f t="shared" si="109"/>
        <v>93.17</v>
      </c>
      <c r="EE71" s="278">
        <f t="shared" si="110"/>
        <v>0.36363636363636392</v>
      </c>
      <c r="EF71" s="278">
        <f t="shared" si="90"/>
        <v>4.235882352941176</v>
      </c>
      <c r="EG71" s="279">
        <f t="shared" si="91"/>
        <v>14</v>
      </c>
    </row>
    <row r="72" spans="1:137" s="280" customFormat="1" ht="15" customHeight="1" x14ac:dyDescent="0.25">
      <c r="A72" s="899" t="s">
        <v>99</v>
      </c>
      <c r="B72" s="900"/>
      <c r="C72" s="289">
        <f t="shared" si="39"/>
        <v>5.89</v>
      </c>
      <c r="D72" s="257">
        <f t="shared" si="92"/>
        <v>3</v>
      </c>
      <c r="E72" s="257">
        <f t="shared" si="40"/>
        <v>369.5</v>
      </c>
      <c r="F72" s="250">
        <f t="shared" si="40"/>
        <v>4.1150000000000002</v>
      </c>
      <c r="G72" s="278">
        <f t="shared" si="41"/>
        <v>34.25</v>
      </c>
      <c r="H72" s="289">
        <f t="shared" si="42"/>
        <v>4.8900000000000006</v>
      </c>
      <c r="I72" s="257">
        <f t="shared" si="93"/>
        <v>13</v>
      </c>
      <c r="J72" s="257">
        <f t="shared" si="43"/>
        <v>283.17</v>
      </c>
      <c r="K72" s="250">
        <f t="shared" si="43"/>
        <v>2.58</v>
      </c>
      <c r="L72" s="278">
        <f t="shared" si="44"/>
        <v>15.520000000000003</v>
      </c>
      <c r="M72" s="899" t="s">
        <v>99</v>
      </c>
      <c r="N72" s="900"/>
      <c r="O72" s="289">
        <f t="shared" si="45"/>
        <v>3.3050000000000002</v>
      </c>
      <c r="P72" s="257">
        <f t="shared" si="94"/>
        <v>7</v>
      </c>
      <c r="Q72" s="257">
        <f t="shared" si="46"/>
        <v>266.66499999999996</v>
      </c>
      <c r="R72" s="250">
        <f t="shared" si="46"/>
        <v>4.8599999999999994</v>
      </c>
      <c r="S72" s="797">
        <f t="shared" si="46"/>
        <v>23</v>
      </c>
      <c r="T72" s="257">
        <f t="shared" si="46"/>
        <v>97.5</v>
      </c>
      <c r="U72" s="278">
        <f t="shared" si="47"/>
        <v>6.0909090909090908</v>
      </c>
      <c r="V72" s="306">
        <f t="shared" si="48"/>
        <v>3.88</v>
      </c>
      <c r="W72" s="257">
        <f t="shared" si="95"/>
        <v>12</v>
      </c>
      <c r="X72" s="257">
        <f t="shared" si="49"/>
        <v>227.33499999999998</v>
      </c>
      <c r="Y72" s="250">
        <f t="shared" si="49"/>
        <v>4.7349999999999994</v>
      </c>
      <c r="Z72" s="797">
        <f t="shared" si="49"/>
        <v>19.68</v>
      </c>
      <c r="AA72" s="257">
        <f t="shared" si="49"/>
        <v>109.33500000000001</v>
      </c>
      <c r="AB72" s="278">
        <f t="shared" si="50"/>
        <v>9.1666666666666625</v>
      </c>
      <c r="AC72" s="899" t="s">
        <v>99</v>
      </c>
      <c r="AD72" s="900"/>
      <c r="AE72" s="289">
        <f t="shared" si="51"/>
        <v>4.5</v>
      </c>
      <c r="AF72" s="257">
        <f t="shared" si="52"/>
        <v>7</v>
      </c>
      <c r="AG72" s="797">
        <f t="shared" si="53"/>
        <v>19.744999999999997</v>
      </c>
      <c r="AH72" s="257">
        <f t="shared" si="53"/>
        <v>95.5</v>
      </c>
      <c r="AI72" s="278">
        <f t="shared" si="54"/>
        <v>-1.904761904761898</v>
      </c>
      <c r="AJ72" s="250">
        <f t="shared" si="55"/>
        <v>4.6550000000000002</v>
      </c>
      <c r="AK72" s="257">
        <f t="shared" si="96"/>
        <v>3</v>
      </c>
      <c r="AL72" s="257">
        <f t="shared" si="56"/>
        <v>223.315</v>
      </c>
      <c r="AM72" s="250">
        <f t="shared" si="56"/>
        <v>5.7549999999999999</v>
      </c>
      <c r="AN72" s="250">
        <f t="shared" si="56"/>
        <v>28.085000000000001</v>
      </c>
      <c r="AO72" s="257">
        <f t="shared" si="56"/>
        <v>97.5</v>
      </c>
      <c r="AP72" s="278">
        <f t="shared" si="57"/>
        <v>15.900000000000004</v>
      </c>
      <c r="AQ72" s="899" t="s">
        <v>99</v>
      </c>
      <c r="AR72" s="900"/>
      <c r="AS72" s="289">
        <f>AVERAGE(AS13,AS35)</f>
        <v>5.08</v>
      </c>
      <c r="AT72" s="257">
        <f t="shared" si="97"/>
        <v>10</v>
      </c>
      <c r="AU72" s="257">
        <f t="shared" ref="AU72:AW76" si="114">AVERAGE(AU13,AU35)</f>
        <v>234.16500000000002</v>
      </c>
      <c r="AV72" s="250">
        <f t="shared" si="114"/>
        <v>2.58</v>
      </c>
      <c r="AW72" s="250">
        <f t="shared" si="114"/>
        <v>26.950000000000003</v>
      </c>
      <c r="AX72" s="278">
        <f>AVERAGE(AX35)</f>
        <v>13.18518518518518</v>
      </c>
      <c r="AY72" s="289">
        <f t="shared" si="61"/>
        <v>4.83</v>
      </c>
      <c r="AZ72" s="257">
        <f t="shared" si="98"/>
        <v>12</v>
      </c>
      <c r="BA72" s="257">
        <f t="shared" si="62"/>
        <v>302.33500000000004</v>
      </c>
      <c r="BB72" s="250">
        <f t="shared" si="62"/>
        <v>4.74</v>
      </c>
      <c r="BC72" s="250">
        <f t="shared" si="62"/>
        <v>21.125</v>
      </c>
      <c r="BD72" s="257">
        <f t="shared" si="62"/>
        <v>105.5</v>
      </c>
      <c r="BE72" s="252">
        <f t="shared" si="63"/>
        <v>-1.1428571428571439</v>
      </c>
      <c r="BF72" s="899" t="s">
        <v>99</v>
      </c>
      <c r="BG72" s="900"/>
      <c r="BH72" s="289">
        <f t="shared" si="111"/>
        <v>3.5550000000000002</v>
      </c>
      <c r="BI72" s="257">
        <f t="shared" si="99"/>
        <v>11</v>
      </c>
      <c r="BJ72" s="257">
        <f t="shared" si="112"/>
        <v>291.83499999999998</v>
      </c>
      <c r="BK72" s="250">
        <f t="shared" si="112"/>
        <v>2.7949999999999999</v>
      </c>
      <c r="BL72" s="250">
        <f t="shared" si="112"/>
        <v>23.35</v>
      </c>
      <c r="BM72" s="257">
        <f t="shared" si="112"/>
        <v>114</v>
      </c>
      <c r="BN72" s="278">
        <f t="shared" si="113"/>
        <v>21.545454545454543</v>
      </c>
      <c r="BO72" s="289">
        <f t="shared" si="65"/>
        <v>4.4950000000000001</v>
      </c>
      <c r="BP72" s="257">
        <f t="shared" si="66"/>
        <v>2</v>
      </c>
      <c r="BQ72" s="257">
        <f t="shared" si="67"/>
        <v>330.61500000000001</v>
      </c>
      <c r="BR72" s="250">
        <f t="shared" si="67"/>
        <v>2.415</v>
      </c>
      <c r="BS72" s="797">
        <f t="shared" si="67"/>
        <v>14.955</v>
      </c>
      <c r="BT72" s="257">
        <f t="shared" si="67"/>
        <v>96.835000000000008</v>
      </c>
      <c r="BU72" s="278">
        <f t="shared" si="68"/>
        <v>7.2307692307692406</v>
      </c>
      <c r="BV72" s="900" t="s">
        <v>99</v>
      </c>
      <c r="BW72" s="900"/>
      <c r="BX72" s="250">
        <f t="shared" si="69"/>
        <v>5.9350000000000005</v>
      </c>
      <c r="BY72" s="257">
        <f t="shared" si="100"/>
        <v>10</v>
      </c>
      <c r="BZ72" s="257">
        <f t="shared" si="70"/>
        <v>238.47000000000003</v>
      </c>
      <c r="CA72" s="250">
        <f t="shared" si="70"/>
        <v>5.3000000000000007</v>
      </c>
      <c r="CB72" s="250">
        <f t="shared" si="70"/>
        <v>17.965</v>
      </c>
      <c r="CC72" s="257">
        <f t="shared" si="70"/>
        <v>106.5</v>
      </c>
      <c r="CD72" s="278">
        <f t="shared" si="71"/>
        <v>17.760000000000005</v>
      </c>
      <c r="CE72" s="289">
        <f t="shared" si="72"/>
        <v>4.9800000000000004</v>
      </c>
      <c r="CF72" s="257">
        <f t="shared" si="101"/>
        <v>1</v>
      </c>
      <c r="CG72" s="257">
        <f t="shared" si="73"/>
        <v>238.17000000000002</v>
      </c>
      <c r="CH72" s="250">
        <f t="shared" si="73"/>
        <v>2.3250000000000002</v>
      </c>
      <c r="CI72" s="250">
        <f t="shared" si="73"/>
        <v>26.585000000000001</v>
      </c>
      <c r="CJ72" s="257">
        <f t="shared" si="73"/>
        <v>106.33500000000001</v>
      </c>
      <c r="CK72" s="278">
        <f t="shared" si="74"/>
        <v>10.000000000000005</v>
      </c>
      <c r="CL72" s="899" t="s">
        <v>99</v>
      </c>
      <c r="CM72" s="900"/>
      <c r="CN72" s="289">
        <f t="shared" si="75"/>
        <v>5.51</v>
      </c>
      <c r="CO72" s="257">
        <f t="shared" si="102"/>
        <v>9</v>
      </c>
      <c r="CP72" s="257">
        <f t="shared" si="76"/>
        <v>221.16500000000002</v>
      </c>
      <c r="CQ72" s="250">
        <f t="shared" si="76"/>
        <v>4.6449999999999996</v>
      </c>
      <c r="CR72" s="250">
        <f t="shared" si="76"/>
        <v>13.525</v>
      </c>
      <c r="CS72" s="278">
        <f t="shared" si="77"/>
        <v>15.8</v>
      </c>
      <c r="CT72" s="289">
        <f t="shared" si="78"/>
        <v>3.63</v>
      </c>
      <c r="CU72" s="257">
        <f t="shared" si="103"/>
        <v>12</v>
      </c>
      <c r="CV72" s="257">
        <f t="shared" si="79"/>
        <v>176</v>
      </c>
      <c r="CW72" s="250">
        <f t="shared" si="79"/>
        <v>2.2149999999999999</v>
      </c>
      <c r="CX72" s="250">
        <f t="shared" si="79"/>
        <v>22.835000000000001</v>
      </c>
      <c r="CY72" s="257">
        <f t="shared" si="79"/>
        <v>98.835000000000008</v>
      </c>
      <c r="CZ72" s="278">
        <f t="shared" si="80"/>
        <v>8.0000000000000036</v>
      </c>
      <c r="DA72" s="899" t="s">
        <v>99</v>
      </c>
      <c r="DB72" s="900"/>
      <c r="DC72" s="289">
        <f t="shared" si="81"/>
        <v>4.2949999999999999</v>
      </c>
      <c r="DD72" s="257">
        <f t="shared" si="104"/>
        <v>9</v>
      </c>
      <c r="DE72" s="257">
        <f t="shared" si="82"/>
        <v>287.83500000000004</v>
      </c>
      <c r="DF72" s="250">
        <f t="shared" si="82"/>
        <v>4.1449999999999996</v>
      </c>
      <c r="DG72" s="250">
        <f t="shared" si="82"/>
        <v>18.43</v>
      </c>
      <c r="DH72" s="278">
        <f t="shared" si="83"/>
        <v>18.81818181818182</v>
      </c>
      <c r="DI72" s="289">
        <f t="shared" si="84"/>
        <v>5.73</v>
      </c>
      <c r="DJ72" s="257">
        <f t="shared" si="105"/>
        <v>10</v>
      </c>
      <c r="DK72" s="257">
        <f t="shared" si="85"/>
        <v>282.66499999999996</v>
      </c>
      <c r="DL72" s="250">
        <f t="shared" si="85"/>
        <v>6.0150000000000006</v>
      </c>
      <c r="DM72" s="250">
        <f t="shared" si="85"/>
        <v>20.6</v>
      </c>
      <c r="DN72" s="257">
        <f t="shared" si="85"/>
        <v>100.5</v>
      </c>
      <c r="DO72" s="278">
        <f t="shared" si="86"/>
        <v>24.666666666666661</v>
      </c>
      <c r="DP72" s="899" t="s">
        <v>99</v>
      </c>
      <c r="DQ72" s="900"/>
      <c r="DR72" s="289">
        <f t="shared" si="87"/>
        <v>1.5049999999999999</v>
      </c>
      <c r="DS72" s="257">
        <f t="shared" si="106"/>
        <v>13</v>
      </c>
      <c r="DT72" s="257">
        <f t="shared" si="88"/>
        <v>63.835000000000001</v>
      </c>
      <c r="DU72" s="250">
        <f t="shared" si="88"/>
        <v>14.945</v>
      </c>
      <c r="DV72" s="250">
        <f t="shared" si="88"/>
        <v>7.47</v>
      </c>
      <c r="DW72" s="257">
        <f t="shared" si="88"/>
        <v>34.835000000000001</v>
      </c>
      <c r="DX72" s="252">
        <f t="shared" si="89"/>
        <v>-0.45454545454545492</v>
      </c>
      <c r="DY72" s="289">
        <f t="shared" si="107"/>
        <v>4.7050000000000001</v>
      </c>
      <c r="DZ72" s="257">
        <f t="shared" si="108"/>
        <v>6</v>
      </c>
      <c r="EA72" s="257">
        <f t="shared" si="109"/>
        <v>330.83500000000004</v>
      </c>
      <c r="EB72" s="250">
        <f t="shared" si="109"/>
        <v>5.45</v>
      </c>
      <c r="EC72" s="250">
        <f t="shared" si="109"/>
        <v>19.399999999999999</v>
      </c>
      <c r="ED72" s="257">
        <f t="shared" si="109"/>
        <v>97.33</v>
      </c>
      <c r="EE72" s="278">
        <f t="shared" si="110"/>
        <v>48.27272727272728</v>
      </c>
      <c r="EF72" s="278">
        <f t="shared" si="90"/>
        <v>4.5205555555555552</v>
      </c>
      <c r="EG72" s="279">
        <f t="shared" si="91"/>
        <v>10</v>
      </c>
    </row>
    <row r="73" spans="1:137" s="280" customFormat="1" ht="15" customHeight="1" x14ac:dyDescent="0.25">
      <c r="A73" s="899" t="s">
        <v>100</v>
      </c>
      <c r="B73" s="900"/>
      <c r="C73" s="289">
        <f t="shared" si="39"/>
        <v>4.6550000000000002</v>
      </c>
      <c r="D73" s="257">
        <f t="shared" si="92"/>
        <v>9</v>
      </c>
      <c r="E73" s="257">
        <f t="shared" si="40"/>
        <v>328</v>
      </c>
      <c r="F73" s="250">
        <f t="shared" si="40"/>
        <v>2.9</v>
      </c>
      <c r="G73" s="278">
        <f t="shared" si="41"/>
        <v>13.375000000000004</v>
      </c>
      <c r="H73" s="289">
        <f t="shared" si="42"/>
        <v>5.8</v>
      </c>
      <c r="I73" s="257">
        <f t="shared" si="93"/>
        <v>4</v>
      </c>
      <c r="J73" s="257">
        <f t="shared" si="43"/>
        <v>338.16499999999996</v>
      </c>
      <c r="K73" s="250">
        <f t="shared" si="43"/>
        <v>3.18</v>
      </c>
      <c r="L73" s="278">
        <f t="shared" si="44"/>
        <v>15.36</v>
      </c>
      <c r="M73" s="899" t="s">
        <v>100</v>
      </c>
      <c r="N73" s="900"/>
      <c r="O73" s="289">
        <f t="shared" si="45"/>
        <v>3.4449999999999998</v>
      </c>
      <c r="P73" s="257">
        <f t="shared" si="94"/>
        <v>5</v>
      </c>
      <c r="Q73" s="257">
        <f t="shared" si="46"/>
        <v>275.83500000000004</v>
      </c>
      <c r="R73" s="250">
        <f t="shared" si="46"/>
        <v>5.125</v>
      </c>
      <c r="S73" s="797">
        <f t="shared" si="46"/>
        <v>25.134999999999998</v>
      </c>
      <c r="T73" s="257">
        <f t="shared" si="46"/>
        <v>91</v>
      </c>
      <c r="U73" s="278">
        <f t="shared" si="47"/>
        <v>6.0909090909090908</v>
      </c>
      <c r="V73" s="306">
        <f t="shared" si="48"/>
        <v>3.4699999999999998</v>
      </c>
      <c r="W73" s="257">
        <f t="shared" si="95"/>
        <v>15</v>
      </c>
      <c r="X73" s="257">
        <f t="shared" si="49"/>
        <v>228.33</v>
      </c>
      <c r="Y73" s="250">
        <f t="shared" si="49"/>
        <v>2.8849999999999998</v>
      </c>
      <c r="Z73" s="797">
        <f t="shared" si="49"/>
        <v>23.134999999999998</v>
      </c>
      <c r="AA73" s="257">
        <f t="shared" si="49"/>
        <v>104</v>
      </c>
      <c r="AB73" s="278">
        <f t="shared" si="50"/>
        <v>15.333333333333332</v>
      </c>
      <c r="AC73" s="899" t="s">
        <v>100</v>
      </c>
      <c r="AD73" s="900"/>
      <c r="AE73" s="289">
        <f t="shared" si="51"/>
        <v>4.5150000000000006</v>
      </c>
      <c r="AF73" s="257">
        <f t="shared" si="52"/>
        <v>6</v>
      </c>
      <c r="AG73" s="797">
        <f t="shared" si="53"/>
        <v>23.774999999999999</v>
      </c>
      <c r="AH73" s="257">
        <f t="shared" si="53"/>
        <v>91.664999999999992</v>
      </c>
      <c r="AI73" s="278">
        <f t="shared" si="54"/>
        <v>-1.4285714285714235</v>
      </c>
      <c r="AJ73" s="250">
        <f t="shared" si="55"/>
        <v>3.4249999999999998</v>
      </c>
      <c r="AK73" s="257">
        <f t="shared" si="96"/>
        <v>10</v>
      </c>
      <c r="AL73" s="257">
        <f t="shared" si="56"/>
        <v>226.64999999999998</v>
      </c>
      <c r="AM73" s="250">
        <f t="shared" si="56"/>
        <v>3.9849999999999999</v>
      </c>
      <c r="AN73" s="250">
        <f t="shared" si="56"/>
        <v>23.81</v>
      </c>
      <c r="AO73" s="257">
        <f t="shared" si="56"/>
        <v>91.335000000000008</v>
      </c>
      <c r="AP73" s="278">
        <f t="shared" si="57"/>
        <v>2.7</v>
      </c>
      <c r="AQ73" s="899" t="s">
        <v>100</v>
      </c>
      <c r="AR73" s="900"/>
      <c r="AS73" s="289">
        <f>AVERAGE(AS14,AS36)</f>
        <v>5.8450000000000006</v>
      </c>
      <c r="AT73" s="257">
        <f t="shared" si="97"/>
        <v>2</v>
      </c>
      <c r="AU73" s="257">
        <f t="shared" si="114"/>
        <v>275.83</v>
      </c>
      <c r="AV73" s="250">
        <f t="shared" si="114"/>
        <v>2.8</v>
      </c>
      <c r="AW73" s="250">
        <f t="shared" si="114"/>
        <v>26.62</v>
      </c>
      <c r="AX73" s="278">
        <f>AVERAGE(AX36)</f>
        <v>10.148148148148149</v>
      </c>
      <c r="AY73" s="289">
        <f t="shared" si="61"/>
        <v>5.22</v>
      </c>
      <c r="AZ73" s="257">
        <f t="shared" si="98"/>
        <v>8</v>
      </c>
      <c r="BA73" s="257">
        <f t="shared" si="62"/>
        <v>253.66500000000002</v>
      </c>
      <c r="BB73" s="250">
        <f t="shared" si="62"/>
        <v>4.2949999999999999</v>
      </c>
      <c r="BC73" s="250">
        <f t="shared" si="62"/>
        <v>25.810000000000002</v>
      </c>
      <c r="BD73" s="257">
        <f t="shared" si="62"/>
        <v>97</v>
      </c>
      <c r="BE73" s="252">
        <f t="shared" si="63"/>
        <v>6.4761904761904727</v>
      </c>
      <c r="BF73" s="899" t="s">
        <v>100</v>
      </c>
      <c r="BG73" s="900"/>
      <c r="BH73" s="289">
        <f t="shared" si="111"/>
        <v>3.6399999999999997</v>
      </c>
      <c r="BI73" s="257">
        <f t="shared" si="99"/>
        <v>5</v>
      </c>
      <c r="BJ73" s="257">
        <f t="shared" si="112"/>
        <v>300.83500000000004</v>
      </c>
      <c r="BK73" s="250">
        <f t="shared" si="112"/>
        <v>2.8049999999999997</v>
      </c>
      <c r="BL73" s="250">
        <f t="shared" si="112"/>
        <v>23.145000000000003</v>
      </c>
      <c r="BM73" s="257">
        <f t="shared" si="112"/>
        <v>97.835000000000008</v>
      </c>
      <c r="BN73" s="278">
        <f t="shared" si="113"/>
        <v>22.545454545454547</v>
      </c>
      <c r="BO73" s="289">
        <f t="shared" si="65"/>
        <v>4.6449999999999996</v>
      </c>
      <c r="BP73" s="257">
        <f t="shared" si="66"/>
        <v>1</v>
      </c>
      <c r="BQ73" s="257">
        <f t="shared" si="67"/>
        <v>321.77499999999998</v>
      </c>
      <c r="BR73" s="250">
        <f t="shared" si="67"/>
        <v>2.9050000000000002</v>
      </c>
      <c r="BS73" s="797">
        <f t="shared" si="67"/>
        <v>22.515000000000001</v>
      </c>
      <c r="BT73" s="257">
        <f t="shared" si="67"/>
        <v>91.33</v>
      </c>
      <c r="BU73" s="278">
        <f t="shared" si="68"/>
        <v>4.7692307692307638</v>
      </c>
      <c r="BV73" s="900" t="s">
        <v>100</v>
      </c>
      <c r="BW73" s="900"/>
      <c r="BX73" s="250">
        <f t="shared" si="69"/>
        <v>6.37</v>
      </c>
      <c r="BY73" s="257">
        <f t="shared" si="100"/>
        <v>4</v>
      </c>
      <c r="BZ73" s="257">
        <f t="shared" si="70"/>
        <v>256.67</v>
      </c>
      <c r="CA73" s="250">
        <f t="shared" si="70"/>
        <v>6.07</v>
      </c>
      <c r="CB73" s="250">
        <f t="shared" si="70"/>
        <v>23.515000000000001</v>
      </c>
      <c r="CC73" s="257">
        <f t="shared" si="70"/>
        <v>102.33500000000001</v>
      </c>
      <c r="CD73" s="278">
        <f t="shared" si="71"/>
        <v>16</v>
      </c>
      <c r="CE73" s="289">
        <f t="shared" si="72"/>
        <v>4.57</v>
      </c>
      <c r="CF73" s="257">
        <f t="shared" si="101"/>
        <v>2</v>
      </c>
      <c r="CG73" s="257">
        <f t="shared" si="73"/>
        <v>220.33</v>
      </c>
      <c r="CH73" s="250">
        <f t="shared" si="73"/>
        <v>2.36</v>
      </c>
      <c r="CI73" s="250">
        <f t="shared" si="73"/>
        <v>26.215</v>
      </c>
      <c r="CJ73" s="257">
        <f t="shared" si="73"/>
        <v>93.835000000000008</v>
      </c>
      <c r="CK73" s="278">
        <f t="shared" si="74"/>
        <v>9.6363636363636314</v>
      </c>
      <c r="CL73" s="899" t="s">
        <v>100</v>
      </c>
      <c r="CM73" s="900"/>
      <c r="CN73" s="289">
        <f t="shared" si="75"/>
        <v>5.4700000000000006</v>
      </c>
      <c r="CO73" s="257">
        <f t="shared" si="102"/>
        <v>10</v>
      </c>
      <c r="CP73" s="257">
        <f t="shared" si="76"/>
        <v>230.32999999999998</v>
      </c>
      <c r="CQ73" s="250">
        <f t="shared" si="76"/>
        <v>4.7699999999999996</v>
      </c>
      <c r="CR73" s="250">
        <f t="shared" si="76"/>
        <v>21.36</v>
      </c>
      <c r="CS73" s="278">
        <f t="shared" si="77"/>
        <v>17</v>
      </c>
      <c r="CT73" s="289">
        <f t="shared" si="78"/>
        <v>3.4349999999999996</v>
      </c>
      <c r="CU73" s="257">
        <f t="shared" si="103"/>
        <v>14</v>
      </c>
      <c r="CV73" s="257">
        <f t="shared" si="79"/>
        <v>172.83499999999998</v>
      </c>
      <c r="CW73" s="250">
        <f t="shared" si="79"/>
        <v>2.1150000000000002</v>
      </c>
      <c r="CX73" s="250">
        <f t="shared" si="79"/>
        <v>22.015000000000001</v>
      </c>
      <c r="CY73" s="257">
        <f t="shared" si="79"/>
        <v>95.67</v>
      </c>
      <c r="CZ73" s="278">
        <f t="shared" si="80"/>
        <v>7.3636363636363642</v>
      </c>
      <c r="DA73" s="899" t="s">
        <v>100</v>
      </c>
      <c r="DB73" s="900"/>
      <c r="DC73" s="289">
        <f t="shared" si="81"/>
        <v>4.1449999999999996</v>
      </c>
      <c r="DD73" s="257">
        <f t="shared" si="104"/>
        <v>11</v>
      </c>
      <c r="DE73" s="257">
        <f t="shared" si="82"/>
        <v>268.83</v>
      </c>
      <c r="DF73" s="250">
        <f t="shared" si="82"/>
        <v>5.04</v>
      </c>
      <c r="DG73" s="250">
        <f t="shared" si="82"/>
        <v>24.814999999999998</v>
      </c>
      <c r="DH73" s="278">
        <f t="shared" si="83"/>
        <v>27.18181818181818</v>
      </c>
      <c r="DI73" s="289">
        <f t="shared" si="84"/>
        <v>7.47</v>
      </c>
      <c r="DJ73" s="257">
        <f t="shared" si="105"/>
        <v>1</v>
      </c>
      <c r="DK73" s="257">
        <f t="shared" si="85"/>
        <v>263.5</v>
      </c>
      <c r="DL73" s="250">
        <f t="shared" si="85"/>
        <v>4.22</v>
      </c>
      <c r="DM73" s="250">
        <f t="shared" si="85"/>
        <v>26.37</v>
      </c>
      <c r="DN73" s="257">
        <f t="shared" si="85"/>
        <v>93.83</v>
      </c>
      <c r="DO73" s="278">
        <f t="shared" si="86"/>
        <v>1.3333333333333346</v>
      </c>
      <c r="DP73" s="899" t="s">
        <v>100</v>
      </c>
      <c r="DQ73" s="900"/>
      <c r="DR73" s="289">
        <f t="shared" si="87"/>
        <v>1.34</v>
      </c>
      <c r="DS73" s="257">
        <f t="shared" si="106"/>
        <v>15</v>
      </c>
      <c r="DT73" s="257">
        <f t="shared" si="88"/>
        <v>61.164999999999999</v>
      </c>
      <c r="DU73" s="250">
        <f t="shared" si="88"/>
        <v>14.785</v>
      </c>
      <c r="DV73" s="250">
        <f t="shared" si="88"/>
        <v>8.8049999999999997</v>
      </c>
      <c r="DW73" s="257">
        <f t="shared" si="88"/>
        <v>31.664999999999999</v>
      </c>
      <c r="DX73" s="252">
        <f t="shared" si="89"/>
        <v>5.0909090909090908</v>
      </c>
      <c r="DY73" s="289">
        <f t="shared" si="107"/>
        <v>6.1349999999999998</v>
      </c>
      <c r="DZ73" s="257">
        <f t="shared" si="108"/>
        <v>3</v>
      </c>
      <c r="EA73" s="257">
        <f t="shared" si="109"/>
        <v>317.17</v>
      </c>
      <c r="EB73" s="250">
        <f t="shared" si="109"/>
        <v>5.3150000000000004</v>
      </c>
      <c r="EC73" s="250">
        <f t="shared" si="109"/>
        <v>24.785</v>
      </c>
      <c r="ED73" s="257">
        <f t="shared" si="109"/>
        <v>87.33</v>
      </c>
      <c r="EE73" s="278">
        <f t="shared" si="110"/>
        <v>1.9090909090909087</v>
      </c>
      <c r="EF73" s="278">
        <f t="shared" si="90"/>
        <v>4.644166666666667</v>
      </c>
      <c r="EG73" s="279">
        <f t="shared" si="91"/>
        <v>6</v>
      </c>
    </row>
    <row r="74" spans="1:137" s="280" customFormat="1" ht="15" customHeight="1" x14ac:dyDescent="0.25">
      <c r="A74" s="899" t="s">
        <v>180</v>
      </c>
      <c r="B74" s="900"/>
      <c r="C74" s="289">
        <f t="shared" si="39"/>
        <v>5.99</v>
      </c>
      <c r="D74" s="257">
        <f t="shared" si="92"/>
        <v>2</v>
      </c>
      <c r="E74" s="257">
        <f t="shared" si="40"/>
        <v>287.67</v>
      </c>
      <c r="F74" s="250">
        <f t="shared" si="40"/>
        <v>2.79</v>
      </c>
      <c r="G74" s="278">
        <f t="shared" si="41"/>
        <v>49</v>
      </c>
      <c r="H74" s="289">
        <f t="shared" si="42"/>
        <v>5.3149999999999995</v>
      </c>
      <c r="I74" s="257">
        <f t="shared" si="93"/>
        <v>9</v>
      </c>
      <c r="J74" s="257">
        <f t="shared" si="43"/>
        <v>310</v>
      </c>
      <c r="K74" s="250">
        <f t="shared" si="43"/>
        <v>2.8250000000000002</v>
      </c>
      <c r="L74" s="278">
        <f t="shared" si="44"/>
        <v>15.119999999999997</v>
      </c>
      <c r="M74" s="899" t="s">
        <v>180</v>
      </c>
      <c r="N74" s="900"/>
      <c r="O74" s="289">
        <f t="shared" si="45"/>
        <v>3.145</v>
      </c>
      <c r="P74" s="257">
        <f t="shared" si="94"/>
        <v>10</v>
      </c>
      <c r="Q74" s="257">
        <f t="shared" si="46"/>
        <v>260.5</v>
      </c>
      <c r="R74" s="250">
        <f t="shared" si="46"/>
        <v>4.59</v>
      </c>
      <c r="S74" s="797">
        <f t="shared" si="46"/>
        <v>24.87</v>
      </c>
      <c r="T74" s="257">
        <f t="shared" si="46"/>
        <v>88.67</v>
      </c>
      <c r="U74" s="278">
        <f t="shared" si="47"/>
        <v>6.4545454545454541</v>
      </c>
      <c r="V74" s="306">
        <f t="shared" si="48"/>
        <v>3.375</v>
      </c>
      <c r="W74" s="257">
        <f t="shared" si="95"/>
        <v>16</v>
      </c>
      <c r="X74" s="257">
        <f t="shared" si="49"/>
        <v>219.66500000000002</v>
      </c>
      <c r="Y74" s="250">
        <f t="shared" si="49"/>
        <v>2.4699999999999998</v>
      </c>
      <c r="Z74" s="797">
        <f t="shared" si="49"/>
        <v>18.865000000000002</v>
      </c>
      <c r="AA74" s="257">
        <f t="shared" si="49"/>
        <v>104.83500000000001</v>
      </c>
      <c r="AB74" s="278">
        <f t="shared" si="50"/>
        <v>10.083333333333332</v>
      </c>
      <c r="AC74" s="899" t="s">
        <v>180</v>
      </c>
      <c r="AD74" s="900"/>
      <c r="AE74" s="289">
        <f t="shared" si="51"/>
        <v>4.2200000000000006</v>
      </c>
      <c r="AF74" s="257">
        <f t="shared" si="52"/>
        <v>10</v>
      </c>
      <c r="AG74" s="797">
        <f t="shared" si="53"/>
        <v>24.72</v>
      </c>
      <c r="AH74" s="257">
        <f t="shared" si="53"/>
        <v>90.17</v>
      </c>
      <c r="AI74" s="278">
        <f t="shared" si="54"/>
        <v>-1.3333333333333302</v>
      </c>
      <c r="AJ74" s="250">
        <f t="shared" si="55"/>
        <v>4.8499999999999996</v>
      </c>
      <c r="AK74" s="257">
        <f t="shared" si="96"/>
        <v>2</v>
      </c>
      <c r="AL74" s="257">
        <f t="shared" si="56"/>
        <v>274.63499999999999</v>
      </c>
      <c r="AM74" s="250">
        <f t="shared" si="56"/>
        <v>6.3250000000000002</v>
      </c>
      <c r="AN74" s="250">
        <f t="shared" si="56"/>
        <v>28.17</v>
      </c>
      <c r="AO74" s="257">
        <f t="shared" si="56"/>
        <v>91.5</v>
      </c>
      <c r="AP74" s="278">
        <f t="shared" si="57"/>
        <v>12.600000000000007</v>
      </c>
      <c r="AQ74" s="899" t="s">
        <v>180</v>
      </c>
      <c r="AR74" s="900"/>
      <c r="AS74" s="289">
        <f>AVERAGE(AS15,AS37)</f>
        <v>4.84</v>
      </c>
      <c r="AT74" s="257">
        <f t="shared" si="97"/>
        <v>12</v>
      </c>
      <c r="AU74" s="257">
        <f t="shared" si="114"/>
        <v>241.16500000000002</v>
      </c>
      <c r="AV74" s="250">
        <f t="shared" si="114"/>
        <v>2.58</v>
      </c>
      <c r="AW74" s="250">
        <f t="shared" si="114"/>
        <v>26.185000000000002</v>
      </c>
      <c r="AX74" s="278">
        <f>AVERAGE(AX37)</f>
        <v>15.407407407407408</v>
      </c>
      <c r="AY74" s="289">
        <f t="shared" si="61"/>
        <v>4.0250000000000004</v>
      </c>
      <c r="AZ74" s="257">
        <f t="shared" si="98"/>
        <v>15</v>
      </c>
      <c r="BA74" s="257">
        <f t="shared" si="62"/>
        <v>231.17000000000002</v>
      </c>
      <c r="BB74" s="250">
        <f t="shared" si="62"/>
        <v>4.75</v>
      </c>
      <c r="BC74" s="250">
        <f t="shared" si="62"/>
        <v>18.375</v>
      </c>
      <c r="BD74" s="257">
        <f t="shared" si="62"/>
        <v>99.335000000000008</v>
      </c>
      <c r="BE74" s="252">
        <f t="shared" si="63"/>
        <v>1.0476190476190463</v>
      </c>
      <c r="BF74" s="899" t="s">
        <v>180</v>
      </c>
      <c r="BG74" s="900"/>
      <c r="BH74" s="289">
        <f t="shared" si="111"/>
        <v>3.7150000000000003</v>
      </c>
      <c r="BI74" s="257">
        <f t="shared" si="99"/>
        <v>2</v>
      </c>
      <c r="BJ74" s="257">
        <f t="shared" si="112"/>
        <v>305.16500000000002</v>
      </c>
      <c r="BK74" s="250">
        <f t="shared" si="112"/>
        <v>2.81</v>
      </c>
      <c r="BL74" s="250">
        <f t="shared" si="112"/>
        <v>23.23</v>
      </c>
      <c r="BM74" s="257">
        <f t="shared" si="112"/>
        <v>102.17</v>
      </c>
      <c r="BN74" s="278">
        <f t="shared" si="113"/>
        <v>17.72727272727273</v>
      </c>
      <c r="BO74" s="289">
        <f t="shared" si="65"/>
        <v>3.74</v>
      </c>
      <c r="BP74" s="257">
        <f t="shared" si="66"/>
        <v>14</v>
      </c>
      <c r="BQ74" s="257">
        <f t="shared" si="67"/>
        <v>332.78</v>
      </c>
      <c r="BR74" s="250">
        <f t="shared" si="67"/>
        <v>6.6349999999999998</v>
      </c>
      <c r="BS74" s="797">
        <f t="shared" si="67"/>
        <v>26.52</v>
      </c>
      <c r="BT74" s="257">
        <f t="shared" si="67"/>
        <v>91.67</v>
      </c>
      <c r="BU74" s="278">
        <f t="shared" si="68"/>
        <v>5.2307692307692353</v>
      </c>
      <c r="BV74" s="900" t="s">
        <v>180</v>
      </c>
      <c r="BW74" s="900"/>
      <c r="BX74" s="250">
        <f t="shared" si="69"/>
        <v>6.415</v>
      </c>
      <c r="BY74" s="257">
        <f t="shared" si="100"/>
        <v>3</v>
      </c>
      <c r="BZ74" s="257">
        <f t="shared" si="70"/>
        <v>259.46500000000003</v>
      </c>
      <c r="CA74" s="250">
        <f t="shared" si="70"/>
        <v>5.39</v>
      </c>
      <c r="CB74" s="250">
        <f t="shared" si="70"/>
        <v>25</v>
      </c>
      <c r="CC74" s="257">
        <f t="shared" si="70"/>
        <v>104.33</v>
      </c>
      <c r="CD74" s="278">
        <f t="shared" si="71"/>
        <v>19.039999999999992</v>
      </c>
      <c r="CE74" s="289">
        <f t="shared" si="72"/>
        <v>4.42</v>
      </c>
      <c r="CF74" s="257">
        <f t="shared" si="101"/>
        <v>3</v>
      </c>
      <c r="CG74" s="257">
        <f t="shared" si="73"/>
        <v>243.83499999999998</v>
      </c>
      <c r="CH74" s="250">
        <f t="shared" si="73"/>
        <v>1.9700000000000002</v>
      </c>
      <c r="CI74" s="250">
        <f t="shared" si="73"/>
        <v>24.37</v>
      </c>
      <c r="CJ74" s="257">
        <f t="shared" si="73"/>
        <v>94.5</v>
      </c>
      <c r="CK74" s="278">
        <f t="shared" si="74"/>
        <v>13.454545454545455</v>
      </c>
      <c r="CL74" s="899" t="s">
        <v>180</v>
      </c>
      <c r="CM74" s="900"/>
      <c r="CN74" s="289">
        <f t="shared" si="75"/>
        <v>5.58</v>
      </c>
      <c r="CO74" s="257">
        <f t="shared" si="102"/>
        <v>7</v>
      </c>
      <c r="CP74" s="257">
        <f t="shared" si="76"/>
        <v>270.83499999999998</v>
      </c>
      <c r="CQ74" s="250">
        <f t="shared" si="76"/>
        <v>4.6349999999999998</v>
      </c>
      <c r="CR74" s="250">
        <f t="shared" si="76"/>
        <v>21.954999999999998</v>
      </c>
      <c r="CS74" s="278">
        <f t="shared" si="77"/>
        <v>17.599999999999998</v>
      </c>
      <c r="CT74" s="289">
        <f t="shared" si="78"/>
        <v>3.67</v>
      </c>
      <c r="CU74" s="257">
        <f t="shared" si="103"/>
        <v>11</v>
      </c>
      <c r="CV74" s="257">
        <f t="shared" si="79"/>
        <v>172.33499999999998</v>
      </c>
      <c r="CW74" s="250">
        <f t="shared" si="79"/>
        <v>2.085</v>
      </c>
      <c r="CX74" s="250">
        <f t="shared" si="79"/>
        <v>23.57</v>
      </c>
      <c r="CY74" s="257">
        <f t="shared" si="79"/>
        <v>101.33</v>
      </c>
      <c r="CZ74" s="278">
        <f t="shared" si="80"/>
        <v>8.9090909090909083</v>
      </c>
      <c r="DA74" s="899" t="s">
        <v>180</v>
      </c>
      <c r="DB74" s="900"/>
      <c r="DC74" s="289">
        <f t="shared" si="81"/>
        <v>4.03</v>
      </c>
      <c r="DD74" s="257">
        <f t="shared" si="104"/>
        <v>14</v>
      </c>
      <c r="DE74" s="257">
        <f t="shared" si="82"/>
        <v>239.83499999999998</v>
      </c>
      <c r="DF74" s="250">
        <f t="shared" si="82"/>
        <v>5.53</v>
      </c>
      <c r="DG74" s="250">
        <f t="shared" si="82"/>
        <v>27.3</v>
      </c>
      <c r="DH74" s="278">
        <f t="shared" si="83"/>
        <v>29.818181818181817</v>
      </c>
      <c r="DI74" s="289">
        <f t="shared" si="84"/>
        <v>7.4350000000000005</v>
      </c>
      <c r="DJ74" s="257">
        <f t="shared" si="105"/>
        <v>2</v>
      </c>
      <c r="DK74" s="257">
        <f t="shared" si="85"/>
        <v>209</v>
      </c>
      <c r="DL74" s="250">
        <f t="shared" si="85"/>
        <v>4.2350000000000003</v>
      </c>
      <c r="DM74" s="250">
        <f t="shared" si="85"/>
        <v>26.414999999999999</v>
      </c>
      <c r="DN74" s="257">
        <f t="shared" si="85"/>
        <v>120.5</v>
      </c>
      <c r="DO74" s="278">
        <f t="shared" si="86"/>
        <v>10.499999999999998</v>
      </c>
      <c r="DP74" s="899" t="s">
        <v>180</v>
      </c>
      <c r="DQ74" s="900"/>
      <c r="DR74" s="289">
        <f t="shared" si="87"/>
        <v>4.5350000000000001</v>
      </c>
      <c r="DS74" s="257">
        <f t="shared" si="106"/>
        <v>5</v>
      </c>
      <c r="DT74" s="257">
        <f t="shared" si="88"/>
        <v>182.5</v>
      </c>
      <c r="DU74" s="250">
        <f t="shared" si="88"/>
        <v>44.644999999999996</v>
      </c>
      <c r="DV74" s="250">
        <f t="shared" si="88"/>
        <v>24.484999999999999</v>
      </c>
      <c r="DW74" s="257">
        <f t="shared" si="88"/>
        <v>95</v>
      </c>
      <c r="DX74" s="252">
        <f t="shared" si="89"/>
        <v>0.99999999999999478</v>
      </c>
      <c r="DY74" s="289">
        <f t="shared" si="107"/>
        <v>3.2549999999999999</v>
      </c>
      <c r="DZ74" s="257">
        <f t="shared" si="108"/>
        <v>14</v>
      </c>
      <c r="EA74" s="257">
        <f t="shared" si="109"/>
        <v>341</v>
      </c>
      <c r="EB74" s="250">
        <f t="shared" si="109"/>
        <v>5.2350000000000003</v>
      </c>
      <c r="EC74" s="250">
        <f t="shared" si="109"/>
        <v>25.82</v>
      </c>
      <c r="ED74" s="257">
        <f t="shared" si="109"/>
        <v>87</v>
      </c>
      <c r="EE74" s="278">
        <f t="shared" si="110"/>
        <v>-13.181818181818183</v>
      </c>
      <c r="EF74" s="278">
        <f t="shared" si="90"/>
        <v>4.5863888888888882</v>
      </c>
      <c r="EG74" s="279">
        <f t="shared" si="91"/>
        <v>8</v>
      </c>
    </row>
    <row r="75" spans="1:137" s="280" customFormat="1" ht="15" customHeight="1" x14ac:dyDescent="0.25">
      <c r="A75" s="899" t="s">
        <v>181</v>
      </c>
      <c r="B75" s="900"/>
      <c r="C75" s="289">
        <f t="shared" si="39"/>
        <v>3.92</v>
      </c>
      <c r="D75" s="257">
        <f t="shared" si="92"/>
        <v>15</v>
      </c>
      <c r="E75" s="257">
        <f t="shared" si="40"/>
        <v>220.67</v>
      </c>
      <c r="F75" s="250">
        <f t="shared" si="40"/>
        <v>3.1500000000000004</v>
      </c>
      <c r="G75" s="278">
        <f t="shared" si="41"/>
        <v>10.499999999999998</v>
      </c>
      <c r="H75" s="289">
        <f t="shared" si="42"/>
        <v>5.2</v>
      </c>
      <c r="I75" s="257">
        <f t="shared" si="93"/>
        <v>11</v>
      </c>
      <c r="J75" s="257">
        <f t="shared" si="43"/>
        <v>296</v>
      </c>
      <c r="K75" s="250">
        <f t="shared" si="43"/>
        <v>2.76</v>
      </c>
      <c r="L75" s="278">
        <f t="shared" si="44"/>
        <v>14.719999999999999</v>
      </c>
      <c r="M75" s="899" t="s">
        <v>181</v>
      </c>
      <c r="N75" s="900"/>
      <c r="O75" s="289">
        <f t="shared" si="45"/>
        <v>2.6550000000000002</v>
      </c>
      <c r="P75" s="257">
        <f t="shared" si="94"/>
        <v>19</v>
      </c>
      <c r="Q75" s="257">
        <f t="shared" si="46"/>
        <v>224</v>
      </c>
      <c r="R75" s="250">
        <f t="shared" si="46"/>
        <v>3.5300000000000002</v>
      </c>
      <c r="S75" s="797">
        <f t="shared" si="46"/>
        <v>20.135000000000002</v>
      </c>
      <c r="T75" s="257">
        <f t="shared" si="46"/>
        <v>99.17</v>
      </c>
      <c r="U75" s="278">
        <f t="shared" si="47"/>
        <v>4.4545454545454524</v>
      </c>
      <c r="V75" s="306">
        <f t="shared" si="48"/>
        <v>4</v>
      </c>
      <c r="W75" s="257">
        <f t="shared" si="95"/>
        <v>10</v>
      </c>
      <c r="X75" s="257">
        <f t="shared" si="49"/>
        <v>237.66500000000002</v>
      </c>
      <c r="Y75" s="250">
        <f t="shared" si="49"/>
        <v>3.0149999999999997</v>
      </c>
      <c r="Z75" s="797">
        <f t="shared" si="49"/>
        <v>25.65</v>
      </c>
      <c r="AA75" s="257">
        <f t="shared" si="49"/>
        <v>103.16499999999999</v>
      </c>
      <c r="AB75" s="278">
        <f t="shared" si="50"/>
        <v>10.833333333333336</v>
      </c>
      <c r="AC75" s="899" t="s">
        <v>181</v>
      </c>
      <c r="AD75" s="900"/>
      <c r="AE75" s="289">
        <f t="shared" si="51"/>
        <v>4.0449999999999999</v>
      </c>
      <c r="AF75" s="257">
        <f t="shared" si="52"/>
        <v>11</v>
      </c>
      <c r="AG75" s="797">
        <f t="shared" si="53"/>
        <v>15.145</v>
      </c>
      <c r="AH75" s="257">
        <f t="shared" si="53"/>
        <v>94.17</v>
      </c>
      <c r="AI75" s="278">
        <f t="shared" si="54"/>
        <v>6.9523809523809517</v>
      </c>
      <c r="AJ75" s="250">
        <f t="shared" si="55"/>
        <v>3.915</v>
      </c>
      <c r="AK75" s="257">
        <f t="shared" si="96"/>
        <v>8</v>
      </c>
      <c r="AL75" s="257">
        <f t="shared" si="56"/>
        <v>239.88</v>
      </c>
      <c r="AM75" s="250">
        <f t="shared" si="56"/>
        <v>4.18</v>
      </c>
      <c r="AN75" s="250">
        <f t="shared" si="56"/>
        <v>24.925000000000001</v>
      </c>
      <c r="AO75" s="257">
        <f t="shared" si="56"/>
        <v>96.5</v>
      </c>
      <c r="AP75" s="278">
        <f t="shared" si="57"/>
        <v>8.4999999999999964</v>
      </c>
      <c r="AQ75" s="899" t="s">
        <v>181</v>
      </c>
      <c r="AR75" s="900"/>
      <c r="AS75" s="289">
        <f>AVERAGE(AS16,AS38)</f>
        <v>5.7949999999999999</v>
      </c>
      <c r="AT75" s="257">
        <f t="shared" si="97"/>
        <v>5</v>
      </c>
      <c r="AU75" s="257">
        <f t="shared" si="114"/>
        <v>279.33500000000004</v>
      </c>
      <c r="AV75" s="250">
        <f t="shared" si="114"/>
        <v>2.8</v>
      </c>
      <c r="AW75" s="250">
        <f t="shared" si="114"/>
        <v>24.729999999999997</v>
      </c>
      <c r="AX75" s="278">
        <f>AVERAGE(AX38)</f>
        <v>9.7037037037037077</v>
      </c>
      <c r="AY75" s="289">
        <f t="shared" si="61"/>
        <v>5.0649999999999995</v>
      </c>
      <c r="AZ75" s="257">
        <f t="shared" si="98"/>
        <v>10</v>
      </c>
      <c r="BA75" s="257">
        <f t="shared" si="62"/>
        <v>244.5</v>
      </c>
      <c r="BB75" s="250">
        <f t="shared" si="62"/>
        <v>3.7149999999999999</v>
      </c>
      <c r="BC75" s="250">
        <f t="shared" si="62"/>
        <v>16.375</v>
      </c>
      <c r="BD75" s="257">
        <f t="shared" si="62"/>
        <v>98.335000000000008</v>
      </c>
      <c r="BE75" s="252">
        <f t="shared" si="63"/>
        <v>5.2380952380952364</v>
      </c>
      <c r="BF75" s="899" t="s">
        <v>181</v>
      </c>
      <c r="BG75" s="900"/>
      <c r="BH75" s="289">
        <f t="shared" si="111"/>
        <v>3.5999999999999996</v>
      </c>
      <c r="BI75" s="257">
        <f t="shared" si="99"/>
        <v>9</v>
      </c>
      <c r="BJ75" s="257">
        <f t="shared" si="112"/>
        <v>270.67</v>
      </c>
      <c r="BK75" s="250">
        <f t="shared" si="112"/>
        <v>2.6850000000000001</v>
      </c>
      <c r="BL75" s="250">
        <f t="shared" si="112"/>
        <v>23.29</v>
      </c>
      <c r="BM75" s="257">
        <f t="shared" si="112"/>
        <v>113.17</v>
      </c>
      <c r="BN75" s="278">
        <f t="shared" si="113"/>
        <v>21.272727272727266</v>
      </c>
      <c r="BO75" s="289">
        <f t="shared" si="65"/>
        <v>3.5049999999999999</v>
      </c>
      <c r="BP75" s="257">
        <f t="shared" si="66"/>
        <v>16</v>
      </c>
      <c r="BQ75" s="257">
        <f t="shared" si="67"/>
        <v>340.72</v>
      </c>
      <c r="BR75" s="250">
        <f t="shared" si="67"/>
        <v>3.49</v>
      </c>
      <c r="BS75" s="797">
        <f t="shared" si="67"/>
        <v>14.545</v>
      </c>
      <c r="BT75" s="257">
        <f t="shared" si="67"/>
        <v>93</v>
      </c>
      <c r="BU75" s="278">
        <f t="shared" si="68"/>
        <v>4.1538461538461542</v>
      </c>
      <c r="BV75" s="900" t="s">
        <v>181</v>
      </c>
      <c r="BW75" s="900"/>
      <c r="BX75" s="250">
        <f t="shared" si="69"/>
        <v>5.9849999999999994</v>
      </c>
      <c r="BY75" s="257">
        <f t="shared" si="100"/>
        <v>9</v>
      </c>
      <c r="BZ75" s="257">
        <f t="shared" si="70"/>
        <v>275.33499999999998</v>
      </c>
      <c r="CA75" s="250">
        <f t="shared" si="70"/>
        <v>4.1549999999999994</v>
      </c>
      <c r="CB75" s="250">
        <f t="shared" si="70"/>
        <v>15</v>
      </c>
      <c r="CC75" s="257">
        <f t="shared" si="70"/>
        <v>107.66499999999999</v>
      </c>
      <c r="CD75" s="278">
        <f t="shared" si="71"/>
        <v>20.959999999999994</v>
      </c>
      <c r="CE75" s="289">
        <f t="shared" si="72"/>
        <v>3.38</v>
      </c>
      <c r="CF75" s="257">
        <f t="shared" si="101"/>
        <v>15</v>
      </c>
      <c r="CG75" s="257">
        <f t="shared" si="73"/>
        <v>245.16500000000002</v>
      </c>
      <c r="CH75" s="250">
        <f t="shared" si="73"/>
        <v>1.65</v>
      </c>
      <c r="CI75" s="250">
        <f t="shared" si="73"/>
        <v>20.53</v>
      </c>
      <c r="CJ75" s="257">
        <f t="shared" si="73"/>
        <v>105.83</v>
      </c>
      <c r="CK75" s="278">
        <f t="shared" si="74"/>
        <v>11.999999999999998</v>
      </c>
      <c r="CL75" s="899" t="s">
        <v>181</v>
      </c>
      <c r="CM75" s="900"/>
      <c r="CN75" s="289">
        <f t="shared" si="75"/>
        <v>5.6899999999999995</v>
      </c>
      <c r="CO75" s="257">
        <f t="shared" si="102"/>
        <v>2</v>
      </c>
      <c r="CP75" s="257">
        <f t="shared" si="76"/>
        <v>277.66500000000002</v>
      </c>
      <c r="CQ75" s="250">
        <f t="shared" si="76"/>
        <v>3.9849999999999999</v>
      </c>
      <c r="CR75" s="250">
        <f t="shared" si="76"/>
        <v>12.885</v>
      </c>
      <c r="CS75" s="278">
        <f t="shared" si="77"/>
        <v>17.199999999999996</v>
      </c>
      <c r="CT75" s="289">
        <f t="shared" si="78"/>
        <v>3.0150000000000001</v>
      </c>
      <c r="CU75" s="257">
        <f t="shared" si="103"/>
        <v>15</v>
      </c>
      <c r="CV75" s="257">
        <f t="shared" si="79"/>
        <v>154.16500000000002</v>
      </c>
      <c r="CW75" s="250">
        <f t="shared" si="79"/>
        <v>1.9649999999999999</v>
      </c>
      <c r="CX75" s="250">
        <f t="shared" si="79"/>
        <v>21.664999999999999</v>
      </c>
      <c r="CY75" s="257">
        <f t="shared" si="79"/>
        <v>102.83500000000001</v>
      </c>
      <c r="CZ75" s="278">
        <f t="shared" si="80"/>
        <v>8.2727272727272734</v>
      </c>
      <c r="DA75" s="899" t="s">
        <v>181</v>
      </c>
      <c r="DB75" s="900"/>
      <c r="DC75" s="289">
        <f t="shared" si="81"/>
        <v>4.4050000000000002</v>
      </c>
      <c r="DD75" s="257">
        <f t="shared" si="104"/>
        <v>6</v>
      </c>
      <c r="DE75" s="257">
        <f t="shared" si="82"/>
        <v>295.5</v>
      </c>
      <c r="DF75" s="250">
        <f t="shared" si="82"/>
        <v>3.9000000000000004</v>
      </c>
      <c r="DG75" s="250">
        <f t="shared" si="82"/>
        <v>13</v>
      </c>
      <c r="DH75" s="278">
        <f t="shared" si="83"/>
        <v>28.63636363636364</v>
      </c>
      <c r="DI75" s="289">
        <f t="shared" si="84"/>
        <v>6.1400000000000006</v>
      </c>
      <c r="DJ75" s="257">
        <f t="shared" si="105"/>
        <v>6</v>
      </c>
      <c r="DK75" s="257">
        <f t="shared" si="85"/>
        <v>220.66500000000002</v>
      </c>
      <c r="DL75" s="250">
        <f t="shared" si="85"/>
        <v>4.25</v>
      </c>
      <c r="DM75" s="250">
        <f t="shared" si="85"/>
        <v>25.42</v>
      </c>
      <c r="DN75" s="257">
        <f t="shared" si="85"/>
        <v>92.17</v>
      </c>
      <c r="DO75" s="278">
        <f t="shared" si="86"/>
        <v>13.33333333333333</v>
      </c>
      <c r="DP75" s="899" t="s">
        <v>181</v>
      </c>
      <c r="DQ75" s="900"/>
      <c r="DR75" s="289">
        <f t="shared" si="87"/>
        <v>1.335</v>
      </c>
      <c r="DS75" s="257">
        <f t="shared" si="106"/>
        <v>16</v>
      </c>
      <c r="DT75" s="257">
        <f t="shared" si="88"/>
        <v>66.335000000000008</v>
      </c>
      <c r="DU75" s="250">
        <f t="shared" si="88"/>
        <v>13.175000000000001</v>
      </c>
      <c r="DV75" s="250">
        <f t="shared" si="88"/>
        <v>8.61</v>
      </c>
      <c r="DW75" s="257">
        <f t="shared" si="88"/>
        <v>35.164999999999999</v>
      </c>
      <c r="DX75" s="252">
        <f t="shared" si="89"/>
        <v>3.7272727272727284</v>
      </c>
      <c r="DY75" s="289">
        <f t="shared" si="107"/>
        <v>3.2800000000000002</v>
      </c>
      <c r="DZ75" s="257">
        <f t="shared" si="108"/>
        <v>13</v>
      </c>
      <c r="EA75" s="257">
        <f t="shared" si="109"/>
        <v>338.5</v>
      </c>
      <c r="EB75" s="250">
        <f t="shared" si="109"/>
        <v>4.0650000000000004</v>
      </c>
      <c r="EC75" s="250">
        <f t="shared" si="109"/>
        <v>18.785</v>
      </c>
      <c r="ED75" s="257">
        <f t="shared" si="109"/>
        <v>95.33</v>
      </c>
      <c r="EE75" s="278">
        <f t="shared" si="110"/>
        <v>-1.6363636363636378</v>
      </c>
      <c r="EF75" s="278">
        <f t="shared" si="90"/>
        <v>4.1627777777777784</v>
      </c>
      <c r="EG75" s="279">
        <f t="shared" si="91"/>
        <v>15</v>
      </c>
    </row>
    <row r="76" spans="1:137" s="280" customFormat="1" ht="15" customHeight="1" x14ac:dyDescent="0.25">
      <c r="A76" s="899" t="s">
        <v>182</v>
      </c>
      <c r="B76" s="900"/>
      <c r="C76" s="289">
        <f t="shared" si="39"/>
        <v>5.0150000000000006</v>
      </c>
      <c r="D76" s="257">
        <f t="shared" si="92"/>
        <v>6</v>
      </c>
      <c r="E76" s="257">
        <f t="shared" si="40"/>
        <v>343.83500000000004</v>
      </c>
      <c r="F76" s="250">
        <f t="shared" si="40"/>
        <v>3.835</v>
      </c>
      <c r="G76" s="278">
        <f t="shared" si="41"/>
        <v>12.124999999999996</v>
      </c>
      <c r="H76" s="289">
        <f t="shared" si="42"/>
        <v>5.2949999999999999</v>
      </c>
      <c r="I76" s="257">
        <f t="shared" si="93"/>
        <v>10</v>
      </c>
      <c r="J76" s="257">
        <f t="shared" si="43"/>
        <v>309.83500000000004</v>
      </c>
      <c r="K76" s="250">
        <f t="shared" si="43"/>
        <v>2.8600000000000003</v>
      </c>
      <c r="L76" s="278">
        <f t="shared" si="44"/>
        <v>15.599999999999994</v>
      </c>
      <c r="M76" s="899" t="s">
        <v>182</v>
      </c>
      <c r="N76" s="900"/>
      <c r="O76" s="289">
        <f t="shared" si="45"/>
        <v>2.9000000000000004</v>
      </c>
      <c r="P76" s="257">
        <f t="shared" si="94"/>
        <v>14</v>
      </c>
      <c r="Q76" s="257">
        <f t="shared" si="46"/>
        <v>249</v>
      </c>
      <c r="R76" s="250">
        <f t="shared" si="46"/>
        <v>4.0350000000000001</v>
      </c>
      <c r="S76" s="797">
        <f t="shared" si="46"/>
        <v>24.869999999999997</v>
      </c>
      <c r="T76" s="257">
        <f t="shared" si="46"/>
        <v>92.17</v>
      </c>
      <c r="U76" s="278">
        <f t="shared" si="47"/>
        <v>5.0909090909090908</v>
      </c>
      <c r="V76" s="306">
        <f t="shared" si="48"/>
        <v>4.0949999999999998</v>
      </c>
      <c r="W76" s="257">
        <f t="shared" si="95"/>
        <v>8</v>
      </c>
      <c r="X76" s="257">
        <f t="shared" si="49"/>
        <v>238</v>
      </c>
      <c r="Y76" s="250">
        <f t="shared" si="49"/>
        <v>3.5649999999999999</v>
      </c>
      <c r="Z76" s="797">
        <f t="shared" si="49"/>
        <v>18.28</v>
      </c>
      <c r="AA76" s="257">
        <f t="shared" si="49"/>
        <v>105.5</v>
      </c>
      <c r="AB76" s="278">
        <f t="shared" si="50"/>
        <v>13.916666666666666</v>
      </c>
      <c r="AC76" s="899" t="s">
        <v>182</v>
      </c>
      <c r="AD76" s="900"/>
      <c r="AE76" s="289">
        <f t="shared" si="51"/>
        <v>4.3550000000000004</v>
      </c>
      <c r="AF76" s="257">
        <f t="shared" si="52"/>
        <v>9</v>
      </c>
      <c r="AG76" s="797">
        <f t="shared" si="53"/>
        <v>25.759999999999998</v>
      </c>
      <c r="AH76" s="257">
        <f t="shared" si="53"/>
        <v>93.664999999999992</v>
      </c>
      <c r="AI76" s="278">
        <f t="shared" si="54"/>
        <v>-6.1904761904761854</v>
      </c>
      <c r="AJ76" s="250">
        <f t="shared" si="55"/>
        <v>3.9699999999999998</v>
      </c>
      <c r="AK76" s="257">
        <f t="shared" si="96"/>
        <v>7</v>
      </c>
      <c r="AL76" s="257">
        <f t="shared" si="56"/>
        <v>253.61500000000001</v>
      </c>
      <c r="AM76" s="250">
        <f t="shared" si="56"/>
        <v>4.25</v>
      </c>
      <c r="AN76" s="250">
        <f t="shared" si="56"/>
        <v>26.009999999999998</v>
      </c>
      <c r="AO76" s="257">
        <f t="shared" si="56"/>
        <v>97.5</v>
      </c>
      <c r="AP76" s="278">
        <f t="shared" si="57"/>
        <v>8.1999999999999993</v>
      </c>
      <c r="AQ76" s="899" t="s">
        <v>182</v>
      </c>
      <c r="AR76" s="900"/>
      <c r="AS76" s="289">
        <f>AVERAGE(AS17,AS39)</f>
        <v>4.8250000000000002</v>
      </c>
      <c r="AT76" s="257">
        <f t="shared" si="97"/>
        <v>13</v>
      </c>
      <c r="AU76" s="257">
        <f t="shared" si="114"/>
        <v>249.82999999999998</v>
      </c>
      <c r="AV76" s="250">
        <f t="shared" si="114"/>
        <v>2.33</v>
      </c>
      <c r="AW76" s="250">
        <f t="shared" si="114"/>
        <v>23.05</v>
      </c>
      <c r="AX76" s="278">
        <f>AVERAGE(AX39)</f>
        <v>16.518518518518523</v>
      </c>
      <c r="AY76" s="289">
        <f t="shared" si="61"/>
        <v>5.9499999999999993</v>
      </c>
      <c r="AZ76" s="257">
        <f t="shared" si="98"/>
        <v>4</v>
      </c>
      <c r="BA76" s="257">
        <f t="shared" si="62"/>
        <v>281.16499999999996</v>
      </c>
      <c r="BB76" s="250">
        <f t="shared" si="62"/>
        <v>3.66</v>
      </c>
      <c r="BC76" s="250">
        <f t="shared" si="62"/>
        <v>26.994999999999997</v>
      </c>
      <c r="BD76" s="257">
        <f t="shared" si="62"/>
        <v>96.664999999999992</v>
      </c>
      <c r="BE76" s="252">
        <f t="shared" si="63"/>
        <v>2.8571428571428554</v>
      </c>
      <c r="BF76" s="899" t="s">
        <v>182</v>
      </c>
      <c r="BG76" s="900"/>
      <c r="BH76" s="289">
        <f t="shared" si="111"/>
        <v>3.5550000000000002</v>
      </c>
      <c r="BI76" s="257">
        <f t="shared" si="99"/>
        <v>11</v>
      </c>
      <c r="BJ76" s="257">
        <f t="shared" si="112"/>
        <v>276.33500000000004</v>
      </c>
      <c r="BK76" s="250">
        <f t="shared" si="112"/>
        <v>2.73</v>
      </c>
      <c r="BL76" s="250">
        <f t="shared" si="112"/>
        <v>23.799999999999997</v>
      </c>
      <c r="BM76" s="257">
        <f t="shared" si="112"/>
        <v>115.5</v>
      </c>
      <c r="BN76" s="278">
        <f t="shared" si="113"/>
        <v>21.545454545454543</v>
      </c>
      <c r="BO76" s="289">
        <f t="shared" si="65"/>
        <v>3.9650000000000003</v>
      </c>
      <c r="BP76" s="257">
        <f t="shared" si="66"/>
        <v>12</v>
      </c>
      <c r="BQ76" s="257">
        <f t="shared" si="67"/>
        <v>336.16499999999996</v>
      </c>
      <c r="BR76" s="250">
        <f t="shared" si="67"/>
        <v>2.9749999999999996</v>
      </c>
      <c r="BS76" s="797">
        <f t="shared" si="67"/>
        <v>24.625</v>
      </c>
      <c r="BT76" s="257">
        <f t="shared" si="67"/>
        <v>100.33500000000001</v>
      </c>
      <c r="BU76" s="278">
        <f t="shared" si="68"/>
        <v>6.923076923076926</v>
      </c>
      <c r="BV76" s="900" t="s">
        <v>182</v>
      </c>
      <c r="BW76" s="900"/>
      <c r="BX76" s="250">
        <f t="shared" si="69"/>
        <v>6.02</v>
      </c>
      <c r="BY76" s="257">
        <f t="shared" si="100"/>
        <v>8</v>
      </c>
      <c r="BZ76" s="257">
        <f t="shared" si="70"/>
        <v>324.8</v>
      </c>
      <c r="CA76" s="250">
        <f t="shared" si="70"/>
        <v>4.085</v>
      </c>
      <c r="CB76" s="250">
        <f t="shared" si="70"/>
        <v>25.229999999999997</v>
      </c>
      <c r="CC76" s="257">
        <f t="shared" si="70"/>
        <v>104.16499999999999</v>
      </c>
      <c r="CD76" s="278">
        <f t="shared" si="71"/>
        <v>18.559999999999988</v>
      </c>
      <c r="CE76" s="289">
        <f t="shared" si="72"/>
        <v>3.8550000000000004</v>
      </c>
      <c r="CF76" s="257">
        <f t="shared" si="101"/>
        <v>6</v>
      </c>
      <c r="CG76" s="257">
        <f t="shared" si="73"/>
        <v>262.33</v>
      </c>
      <c r="CH76" s="250">
        <f t="shared" si="73"/>
        <v>1.6600000000000001</v>
      </c>
      <c r="CI76" s="250">
        <f t="shared" si="73"/>
        <v>25.634999999999998</v>
      </c>
      <c r="CJ76" s="257">
        <f t="shared" si="73"/>
        <v>96.335000000000008</v>
      </c>
      <c r="CK76" s="278">
        <f t="shared" si="74"/>
        <v>11.363636363636367</v>
      </c>
      <c r="CL76" s="899" t="s">
        <v>182</v>
      </c>
      <c r="CM76" s="900"/>
      <c r="CN76" s="289">
        <f t="shared" si="75"/>
        <v>5.6850000000000005</v>
      </c>
      <c r="CO76" s="257">
        <f t="shared" si="102"/>
        <v>3</v>
      </c>
      <c r="CP76" s="257">
        <f t="shared" si="76"/>
        <v>270.5</v>
      </c>
      <c r="CQ76" s="250">
        <f t="shared" si="76"/>
        <v>3.9050000000000002</v>
      </c>
      <c r="CR76" s="250">
        <f t="shared" si="76"/>
        <v>22.324999999999999</v>
      </c>
      <c r="CS76" s="278">
        <f t="shared" si="77"/>
        <v>15.499999999999998</v>
      </c>
      <c r="CT76" s="289">
        <f t="shared" si="78"/>
        <v>4.375</v>
      </c>
      <c r="CU76" s="257">
        <f t="shared" si="103"/>
        <v>4</v>
      </c>
      <c r="CV76" s="257">
        <f t="shared" si="79"/>
        <v>213.83499999999998</v>
      </c>
      <c r="CW76" s="250">
        <f t="shared" si="79"/>
        <v>2.2000000000000002</v>
      </c>
      <c r="CX76" s="250">
        <f t="shared" si="79"/>
        <v>22.65</v>
      </c>
      <c r="CY76" s="257">
        <f t="shared" si="79"/>
        <v>102.33500000000001</v>
      </c>
      <c r="CZ76" s="278">
        <f t="shared" si="80"/>
        <v>6.8181818181818175</v>
      </c>
      <c r="DA76" s="899" t="s">
        <v>182</v>
      </c>
      <c r="DB76" s="900"/>
      <c r="DC76" s="289">
        <f t="shared" si="81"/>
        <v>5.4850000000000003</v>
      </c>
      <c r="DD76" s="257">
        <f t="shared" si="104"/>
        <v>1</v>
      </c>
      <c r="DE76" s="257">
        <f t="shared" si="82"/>
        <v>326.66499999999996</v>
      </c>
      <c r="DF76" s="250">
        <f t="shared" si="82"/>
        <v>3.2350000000000003</v>
      </c>
      <c r="DG76" s="250">
        <f t="shared" si="82"/>
        <v>26.434999999999999</v>
      </c>
      <c r="DH76" s="278">
        <f t="shared" si="83"/>
        <v>29.727272727272727</v>
      </c>
      <c r="DI76" s="289">
        <f t="shared" si="84"/>
        <v>6.0649999999999995</v>
      </c>
      <c r="DJ76" s="257">
        <f t="shared" si="105"/>
        <v>8</v>
      </c>
      <c r="DK76" s="257">
        <f t="shared" si="85"/>
        <v>255.16500000000002</v>
      </c>
      <c r="DL76" s="250">
        <f t="shared" si="85"/>
        <v>4.4649999999999999</v>
      </c>
      <c r="DM76" s="250">
        <f t="shared" si="85"/>
        <v>22.47</v>
      </c>
      <c r="DN76" s="257">
        <f t="shared" si="85"/>
        <v>91.17</v>
      </c>
      <c r="DO76" s="278">
        <f t="shared" si="86"/>
        <v>13.499999999999993</v>
      </c>
      <c r="DP76" s="899" t="s">
        <v>182</v>
      </c>
      <c r="DQ76" s="900"/>
      <c r="DR76" s="289">
        <f t="shared" si="87"/>
        <v>4.43</v>
      </c>
      <c r="DS76" s="257">
        <f t="shared" si="106"/>
        <v>6</v>
      </c>
      <c r="DT76" s="257">
        <f t="shared" si="88"/>
        <v>198.83499999999998</v>
      </c>
      <c r="DU76" s="250">
        <f t="shared" si="88"/>
        <v>36.864999999999995</v>
      </c>
      <c r="DV76" s="250">
        <f t="shared" si="88"/>
        <v>25.925000000000001</v>
      </c>
      <c r="DW76" s="257">
        <f t="shared" si="88"/>
        <v>109.83500000000001</v>
      </c>
      <c r="DX76" s="252">
        <f t="shared" si="89"/>
        <v>1.8181818181818197</v>
      </c>
      <c r="DY76" s="289">
        <f t="shared" si="107"/>
        <v>4.18</v>
      </c>
      <c r="DZ76" s="257">
        <f t="shared" si="108"/>
        <v>9</v>
      </c>
      <c r="EA76" s="257">
        <f t="shared" si="109"/>
        <v>327.66499999999996</v>
      </c>
      <c r="EB76" s="250">
        <f t="shared" si="109"/>
        <v>3.6799999999999997</v>
      </c>
      <c r="EC76" s="250">
        <f t="shared" si="109"/>
        <v>27.664999999999999</v>
      </c>
      <c r="ED76" s="257">
        <f t="shared" si="109"/>
        <v>91.5</v>
      </c>
      <c r="EE76" s="278">
        <f t="shared" si="110"/>
        <v>0.72727272727272785</v>
      </c>
      <c r="EF76" s="278">
        <f t="shared" si="90"/>
        <v>4.6677777777777782</v>
      </c>
      <c r="EG76" s="279">
        <f t="shared" si="91"/>
        <v>5</v>
      </c>
    </row>
    <row r="77" spans="1:137" s="280" customFormat="1" ht="15" customHeight="1" x14ac:dyDescent="0.25">
      <c r="A77" s="899" t="s">
        <v>183</v>
      </c>
      <c r="B77" s="900"/>
      <c r="C77" s="281" t="s">
        <v>30</v>
      </c>
      <c r="D77" s="307"/>
      <c r="E77" s="283" t="s">
        <v>30</v>
      </c>
      <c r="F77" s="284" t="s">
        <v>30</v>
      </c>
      <c r="G77" s="278"/>
      <c r="H77" s="281" t="s">
        <v>30</v>
      </c>
      <c r="I77" s="307"/>
      <c r="J77" s="283" t="s">
        <v>30</v>
      </c>
      <c r="K77" s="284" t="s">
        <v>30</v>
      </c>
      <c r="L77" s="278"/>
      <c r="M77" s="899" t="s">
        <v>183</v>
      </c>
      <c r="N77" s="900"/>
      <c r="O77" s="289">
        <f t="shared" si="45"/>
        <v>3.6399999999999997</v>
      </c>
      <c r="P77" s="257">
        <f t="shared" si="94"/>
        <v>2</v>
      </c>
      <c r="Q77" s="257">
        <f t="shared" si="46"/>
        <v>289.17</v>
      </c>
      <c r="R77" s="250">
        <f t="shared" si="46"/>
        <v>6.0350000000000001</v>
      </c>
      <c r="S77" s="797">
        <f t="shared" si="46"/>
        <v>24.865000000000002</v>
      </c>
      <c r="T77" s="257">
        <f t="shared" si="46"/>
        <v>91.664999999999992</v>
      </c>
      <c r="U77" s="278">
        <f t="shared" si="47"/>
        <v>6.9090909090909074</v>
      </c>
      <c r="V77" s="306">
        <f t="shared" si="48"/>
        <v>4.2450000000000001</v>
      </c>
      <c r="W77" s="257">
        <f t="shared" si="95"/>
        <v>5</v>
      </c>
      <c r="X77" s="257">
        <f t="shared" si="49"/>
        <v>229</v>
      </c>
      <c r="Y77" s="250">
        <f t="shared" si="49"/>
        <v>3.85</v>
      </c>
      <c r="Z77" s="797">
        <f t="shared" si="49"/>
        <v>21.08</v>
      </c>
      <c r="AA77" s="257">
        <f t="shared" si="49"/>
        <v>104.66499999999999</v>
      </c>
      <c r="AB77" s="278">
        <f t="shared" si="50"/>
        <v>17.25</v>
      </c>
      <c r="AC77" s="899" t="s">
        <v>183</v>
      </c>
      <c r="AD77" s="900"/>
      <c r="AE77" s="294" t="s">
        <v>30</v>
      </c>
      <c r="AF77" s="307"/>
      <c r="AG77" s="291" t="s">
        <v>30</v>
      </c>
      <c r="AH77" s="283" t="s">
        <v>30</v>
      </c>
      <c r="AI77" s="278"/>
      <c r="AJ77" s="281" t="s">
        <v>30</v>
      </c>
      <c r="AK77" s="307"/>
      <c r="AL77" s="283" t="s">
        <v>30</v>
      </c>
      <c r="AM77" s="284" t="s">
        <v>30</v>
      </c>
      <c r="AN77" s="284" t="s">
        <v>30</v>
      </c>
      <c r="AO77" s="283" t="s">
        <v>30</v>
      </c>
      <c r="AP77" s="278"/>
      <c r="AQ77" s="899" t="s">
        <v>183</v>
      </c>
      <c r="AR77" s="900"/>
      <c r="AS77" s="281" t="s">
        <v>30</v>
      </c>
      <c r="AT77" s="307"/>
      <c r="AU77" s="283" t="s">
        <v>30</v>
      </c>
      <c r="AV77" s="284" t="s">
        <v>30</v>
      </c>
      <c r="AW77" s="284" t="s">
        <v>30</v>
      </c>
      <c r="AX77" s="278"/>
      <c r="AY77" s="289" t="s">
        <v>30</v>
      </c>
      <c r="AZ77" s="257"/>
      <c r="BA77" s="257" t="s">
        <v>30</v>
      </c>
      <c r="BB77" s="250" t="s">
        <v>30</v>
      </c>
      <c r="BC77" s="250" t="s">
        <v>30</v>
      </c>
      <c r="BD77" s="257" t="s">
        <v>30</v>
      </c>
      <c r="BE77" s="252"/>
      <c r="BF77" s="899" t="s">
        <v>183</v>
      </c>
      <c r="BG77" s="900"/>
      <c r="BH77" s="281" t="s">
        <v>30</v>
      </c>
      <c r="BI77" s="307"/>
      <c r="BJ77" s="283" t="s">
        <v>30</v>
      </c>
      <c r="BK77" s="284" t="s">
        <v>30</v>
      </c>
      <c r="BL77" s="284" t="s">
        <v>30</v>
      </c>
      <c r="BM77" s="283" t="s">
        <v>30</v>
      </c>
      <c r="BN77" s="278"/>
      <c r="BO77" s="289">
        <f t="shared" si="65"/>
        <v>4.1749999999999998</v>
      </c>
      <c r="BP77" s="257">
        <f t="shared" si="66"/>
        <v>7</v>
      </c>
      <c r="BQ77" s="257">
        <f t="shared" si="67"/>
        <v>339.11</v>
      </c>
      <c r="BR77" s="250">
        <f t="shared" si="67"/>
        <v>4.6550000000000002</v>
      </c>
      <c r="BS77" s="797">
        <f t="shared" si="67"/>
        <v>29.35</v>
      </c>
      <c r="BT77" s="257">
        <f t="shared" si="67"/>
        <v>96.83</v>
      </c>
      <c r="BU77" s="278">
        <f t="shared" si="68"/>
        <v>4.7692307692307763</v>
      </c>
      <c r="BV77" s="900" t="s">
        <v>183</v>
      </c>
      <c r="BW77" s="900"/>
      <c r="BX77" s="281" t="s">
        <v>30</v>
      </c>
      <c r="BY77" s="307"/>
      <c r="BZ77" s="283" t="s">
        <v>30</v>
      </c>
      <c r="CA77" s="284" t="s">
        <v>30</v>
      </c>
      <c r="CB77" s="284" t="s">
        <v>30</v>
      </c>
      <c r="CC77" s="283" t="s">
        <v>30</v>
      </c>
      <c r="CD77" s="278"/>
      <c r="CE77" s="281" t="s">
        <v>30</v>
      </c>
      <c r="CF77" s="307"/>
      <c r="CG77" s="283" t="s">
        <v>30</v>
      </c>
      <c r="CH77" s="284" t="s">
        <v>30</v>
      </c>
      <c r="CI77" s="284" t="s">
        <v>30</v>
      </c>
      <c r="CJ77" s="283" t="s">
        <v>30</v>
      </c>
      <c r="CK77" s="278"/>
      <c r="CL77" s="899" t="s">
        <v>183</v>
      </c>
      <c r="CM77" s="900"/>
      <c r="CN77" s="281" t="s">
        <v>30</v>
      </c>
      <c r="CO77" s="307"/>
      <c r="CP77" s="283" t="s">
        <v>30</v>
      </c>
      <c r="CQ77" s="284" t="s">
        <v>30</v>
      </c>
      <c r="CR77" s="284" t="s">
        <v>30</v>
      </c>
      <c r="CS77" s="278"/>
      <c r="CT77" s="281" t="s">
        <v>30</v>
      </c>
      <c r="CU77" s="307"/>
      <c r="CV77" s="283" t="s">
        <v>30</v>
      </c>
      <c r="CW77" s="284" t="s">
        <v>30</v>
      </c>
      <c r="CX77" s="284" t="s">
        <v>30</v>
      </c>
      <c r="CY77" s="283" t="s">
        <v>30</v>
      </c>
      <c r="CZ77" s="278"/>
      <c r="DA77" s="899" t="s">
        <v>183</v>
      </c>
      <c r="DB77" s="900"/>
      <c r="DC77" s="281" t="s">
        <v>30</v>
      </c>
      <c r="DD77" s="307"/>
      <c r="DE77" s="283" t="s">
        <v>30</v>
      </c>
      <c r="DF77" s="284" t="s">
        <v>30</v>
      </c>
      <c r="DG77" s="284" t="s">
        <v>30</v>
      </c>
      <c r="DH77" s="278"/>
      <c r="DI77" s="289">
        <f t="shared" si="84"/>
        <v>4.1999999999999993</v>
      </c>
      <c r="DJ77" s="257">
        <f t="shared" si="105"/>
        <v>18</v>
      </c>
      <c r="DK77" s="257">
        <f t="shared" si="85"/>
        <v>246.16500000000002</v>
      </c>
      <c r="DL77" s="250">
        <f t="shared" si="85"/>
        <v>5.0150000000000006</v>
      </c>
      <c r="DM77" s="250">
        <f t="shared" si="85"/>
        <v>23.35</v>
      </c>
      <c r="DN77" s="257">
        <f t="shared" si="85"/>
        <v>98.17</v>
      </c>
      <c r="DO77" s="278">
        <f t="shared" si="86"/>
        <v>13.33333333333333</v>
      </c>
      <c r="DP77" s="899" t="s">
        <v>183</v>
      </c>
      <c r="DQ77" s="900"/>
      <c r="DR77" s="281" t="s">
        <v>30</v>
      </c>
      <c r="DS77" s="307"/>
      <c r="DT77" s="283" t="s">
        <v>30</v>
      </c>
      <c r="DU77" s="284" t="s">
        <v>30</v>
      </c>
      <c r="DV77" s="284" t="s">
        <v>30</v>
      </c>
      <c r="DW77" s="283" t="s">
        <v>30</v>
      </c>
      <c r="DX77" s="252"/>
      <c r="DY77" s="281" t="s">
        <v>30</v>
      </c>
      <c r="DZ77" s="307"/>
      <c r="EA77" s="283" t="s">
        <v>30</v>
      </c>
      <c r="EB77" s="284" t="s">
        <v>30</v>
      </c>
      <c r="EC77" s="284" t="s">
        <v>30</v>
      </c>
      <c r="ED77" s="283" t="s">
        <v>30</v>
      </c>
      <c r="EE77" s="278"/>
      <c r="EF77" s="278">
        <f t="shared" si="90"/>
        <v>4.0650000000000004</v>
      </c>
      <c r="EG77" s="279">
        <f t="shared" si="91"/>
        <v>17</v>
      </c>
    </row>
    <row r="78" spans="1:137" s="280" customFormat="1" ht="15" customHeight="1" x14ac:dyDescent="0.25">
      <c r="A78" s="899" t="s">
        <v>184</v>
      </c>
      <c r="B78" s="900"/>
      <c r="C78" s="289">
        <f>AVERAGE(C19,C41)</f>
        <v>4.5649999999999995</v>
      </c>
      <c r="D78" s="257">
        <f t="shared" si="92"/>
        <v>10</v>
      </c>
      <c r="E78" s="257">
        <f t="shared" ref="E78:F78" si="115">AVERAGE(E19,E41)</f>
        <v>266.5</v>
      </c>
      <c r="F78" s="250">
        <f t="shared" si="115"/>
        <v>2.625</v>
      </c>
      <c r="G78" s="278">
        <f>AVERAGE(G41)</f>
        <v>11.124999999999996</v>
      </c>
      <c r="H78" s="289">
        <f>AVERAGE(H19,H41)</f>
        <v>4.5750000000000002</v>
      </c>
      <c r="I78" s="257">
        <f t="shared" si="93"/>
        <v>15</v>
      </c>
      <c r="J78" s="257">
        <f t="shared" ref="J78:K78" si="116">AVERAGE(J19,J41)</f>
        <v>276.33500000000004</v>
      </c>
      <c r="K78" s="250">
        <f t="shared" si="116"/>
        <v>2.4550000000000001</v>
      </c>
      <c r="L78" s="278">
        <f>AVERAGE(L41)</f>
        <v>14.8</v>
      </c>
      <c r="M78" s="899" t="s">
        <v>184</v>
      </c>
      <c r="N78" s="900"/>
      <c r="O78" s="289">
        <f t="shared" si="45"/>
        <v>3.0700000000000003</v>
      </c>
      <c r="P78" s="257">
        <f t="shared" si="94"/>
        <v>11</v>
      </c>
      <c r="Q78" s="257">
        <f t="shared" si="46"/>
        <v>259</v>
      </c>
      <c r="R78" s="250">
        <f t="shared" si="46"/>
        <v>4.4550000000000001</v>
      </c>
      <c r="S78" s="797">
        <f t="shared" si="46"/>
        <v>26.335000000000001</v>
      </c>
      <c r="T78" s="257">
        <f t="shared" si="46"/>
        <v>94.664999999999992</v>
      </c>
      <c r="U78" s="278">
        <f t="shared" si="47"/>
        <v>6.1818181818181834</v>
      </c>
      <c r="V78" s="306">
        <f t="shared" si="48"/>
        <v>4.55</v>
      </c>
      <c r="W78" s="257">
        <f t="shared" si="95"/>
        <v>3</v>
      </c>
      <c r="X78" s="257">
        <f t="shared" si="49"/>
        <v>229.17</v>
      </c>
      <c r="Y78" s="250">
        <f t="shared" si="49"/>
        <v>2.5649999999999999</v>
      </c>
      <c r="Z78" s="797">
        <f t="shared" si="49"/>
        <v>27.234999999999999</v>
      </c>
      <c r="AA78" s="257">
        <f t="shared" si="49"/>
        <v>106.83500000000001</v>
      </c>
      <c r="AB78" s="278">
        <f t="shared" si="50"/>
        <v>6.9999999999999982</v>
      </c>
      <c r="AC78" s="899" t="s">
        <v>184</v>
      </c>
      <c r="AD78" s="900"/>
      <c r="AE78" s="289">
        <f>AVERAGE(AE19,AE41)</f>
        <v>3.6749999999999998</v>
      </c>
      <c r="AF78" s="257">
        <f t="shared" si="52"/>
        <v>14</v>
      </c>
      <c r="AG78" s="797">
        <f t="shared" ref="AG78:AH78" si="117">AVERAGE(AG19,AG41)</f>
        <v>27.88</v>
      </c>
      <c r="AH78" s="257">
        <f t="shared" si="117"/>
        <v>93.664999999999992</v>
      </c>
      <c r="AI78" s="278">
        <f>AVERAGE(AI41)</f>
        <v>-2.7619047619047623</v>
      </c>
      <c r="AJ78" s="281" t="s">
        <v>30</v>
      </c>
      <c r="AK78" s="307"/>
      <c r="AL78" s="283" t="s">
        <v>30</v>
      </c>
      <c r="AM78" s="284" t="s">
        <v>30</v>
      </c>
      <c r="AN78" s="284" t="s">
        <v>30</v>
      </c>
      <c r="AO78" s="283" t="s">
        <v>30</v>
      </c>
      <c r="AP78" s="278"/>
      <c r="AQ78" s="899" t="s">
        <v>184</v>
      </c>
      <c r="AR78" s="900"/>
      <c r="AS78" s="289">
        <f>AVERAGE(AS19,AS41)</f>
        <v>5.8</v>
      </c>
      <c r="AT78" s="257">
        <f t="shared" si="97"/>
        <v>4</v>
      </c>
      <c r="AU78" s="257">
        <f t="shared" ref="AU78:AW78" si="118">AVERAGE(AU19,AU41)</f>
        <v>264</v>
      </c>
      <c r="AV78" s="250">
        <f t="shared" si="118"/>
        <v>2.7749999999999999</v>
      </c>
      <c r="AW78" s="250">
        <f t="shared" si="118"/>
        <v>26.299999999999997</v>
      </c>
      <c r="AX78" s="278">
        <f>AVERAGE(AX41)</f>
        <v>14.074074074074078</v>
      </c>
      <c r="AY78" s="289">
        <f>AVERAGE(AY19,AY41)</f>
        <v>4.92</v>
      </c>
      <c r="AZ78" s="257">
        <f t="shared" si="98"/>
        <v>11</v>
      </c>
      <c r="BA78" s="257">
        <f t="shared" ref="BA78:BD78" si="119">AVERAGE(BA19,BA41)</f>
        <v>322.33500000000004</v>
      </c>
      <c r="BB78" s="250">
        <f t="shared" si="119"/>
        <v>3.5</v>
      </c>
      <c r="BC78" s="250">
        <f t="shared" si="119"/>
        <v>25.844999999999999</v>
      </c>
      <c r="BD78" s="257">
        <f t="shared" si="119"/>
        <v>98.164999999999992</v>
      </c>
      <c r="BE78" s="252">
        <f>AVERAGE(BE41)</f>
        <v>-4.7619047619047628</v>
      </c>
      <c r="BF78" s="899" t="s">
        <v>184</v>
      </c>
      <c r="BG78" s="900"/>
      <c r="BH78" s="289">
        <f>AVERAGE(BH19,BH41)</f>
        <v>3.1</v>
      </c>
      <c r="BI78" s="257">
        <f t="shared" si="99"/>
        <v>13</v>
      </c>
      <c r="BJ78" s="257">
        <f t="shared" ref="BJ78:BM78" si="120">AVERAGE(BJ19,BJ41)</f>
        <v>237.67000000000002</v>
      </c>
      <c r="BK78" s="250">
        <f t="shared" si="120"/>
        <v>2.5049999999999999</v>
      </c>
      <c r="BL78" s="250">
        <f t="shared" si="120"/>
        <v>23.380000000000003</v>
      </c>
      <c r="BM78" s="257">
        <f t="shared" si="120"/>
        <v>116.33500000000001</v>
      </c>
      <c r="BN78" s="278">
        <f>AVERAGE(BN41)</f>
        <v>19.272727272727273</v>
      </c>
      <c r="BO78" s="289">
        <f t="shared" si="65"/>
        <v>3.9699999999999998</v>
      </c>
      <c r="BP78" s="257">
        <f t="shared" si="66"/>
        <v>11</v>
      </c>
      <c r="BQ78" s="257">
        <f t="shared" si="67"/>
        <v>335.78</v>
      </c>
      <c r="BR78" s="250">
        <f t="shared" si="67"/>
        <v>3.4950000000000001</v>
      </c>
      <c r="BS78" s="797">
        <f t="shared" si="67"/>
        <v>26.414999999999999</v>
      </c>
      <c r="BT78" s="257">
        <f t="shared" si="67"/>
        <v>91.664999999999992</v>
      </c>
      <c r="BU78" s="278">
        <f t="shared" si="68"/>
        <v>6.4615384615384608</v>
      </c>
      <c r="BV78" s="900" t="s">
        <v>184</v>
      </c>
      <c r="BW78" s="900"/>
      <c r="BX78" s="250">
        <f>AVERAGE(BX19,BX41)</f>
        <v>6.2449999999999992</v>
      </c>
      <c r="BY78" s="257">
        <f t="shared" si="100"/>
        <v>6</v>
      </c>
      <c r="BZ78" s="257">
        <f t="shared" ref="BZ78:CC78" si="121">AVERAGE(BZ19,BZ41)</f>
        <v>289.33</v>
      </c>
      <c r="CA78" s="250">
        <f t="shared" si="121"/>
        <v>3.7800000000000002</v>
      </c>
      <c r="CB78" s="250">
        <f t="shared" si="121"/>
        <v>25.67</v>
      </c>
      <c r="CC78" s="257">
        <f t="shared" si="121"/>
        <v>103.5</v>
      </c>
      <c r="CD78" s="278">
        <f>AVERAGE(CD41)</f>
        <v>19.36</v>
      </c>
      <c r="CE78" s="289">
        <f>AVERAGE(CE19,CE41)</f>
        <v>4.375</v>
      </c>
      <c r="CF78" s="257">
        <f t="shared" si="101"/>
        <v>4</v>
      </c>
      <c r="CG78" s="257">
        <f t="shared" ref="CG78:CJ78" si="122">AVERAGE(CG19,CG41)</f>
        <v>241.83499999999998</v>
      </c>
      <c r="CH78" s="250">
        <f t="shared" si="122"/>
        <v>2</v>
      </c>
      <c r="CI78" s="250">
        <f t="shared" si="122"/>
        <v>25.914999999999999</v>
      </c>
      <c r="CJ78" s="257">
        <f t="shared" si="122"/>
        <v>98</v>
      </c>
      <c r="CK78" s="278">
        <f>AVERAGE(CK41)</f>
        <v>5.1818181818181843</v>
      </c>
      <c r="CL78" s="899" t="s">
        <v>184</v>
      </c>
      <c r="CM78" s="900"/>
      <c r="CN78" s="289">
        <f>AVERAGE(CN19,CN41)</f>
        <v>5.5649999999999995</v>
      </c>
      <c r="CO78" s="257">
        <f t="shared" si="102"/>
        <v>8</v>
      </c>
      <c r="CP78" s="257">
        <f t="shared" ref="CP78:CR78" si="123">AVERAGE(CP19,CP41)</f>
        <v>247.33499999999998</v>
      </c>
      <c r="CQ78" s="250">
        <f t="shared" si="123"/>
        <v>3.5650000000000004</v>
      </c>
      <c r="CR78" s="250">
        <f t="shared" si="123"/>
        <v>13.455</v>
      </c>
      <c r="CS78" s="278">
        <f>AVERAGE(CS41)</f>
        <v>15.900000000000007</v>
      </c>
      <c r="CT78" s="281" t="s">
        <v>30</v>
      </c>
      <c r="CU78" s="307"/>
      <c r="CV78" s="283" t="s">
        <v>30</v>
      </c>
      <c r="CW78" s="284" t="s">
        <v>30</v>
      </c>
      <c r="CX78" s="284" t="s">
        <v>30</v>
      </c>
      <c r="CY78" s="283" t="s">
        <v>30</v>
      </c>
      <c r="CZ78" s="278"/>
      <c r="DA78" s="899" t="s">
        <v>184</v>
      </c>
      <c r="DB78" s="900"/>
      <c r="DC78" s="289">
        <f>AVERAGE(DC19,DC41)</f>
        <v>4.1099999999999994</v>
      </c>
      <c r="DD78" s="257">
        <f t="shared" si="104"/>
        <v>13</v>
      </c>
      <c r="DE78" s="257">
        <f t="shared" ref="DE78:DG78" si="124">AVERAGE(DE19,DE41)</f>
        <v>278.83500000000004</v>
      </c>
      <c r="DF78" s="250">
        <f t="shared" si="124"/>
        <v>3.04</v>
      </c>
      <c r="DG78" s="250">
        <f t="shared" si="124"/>
        <v>25.83</v>
      </c>
      <c r="DH78" s="278">
        <f>AVERAGE(DH41)</f>
        <v>18.727272727272723</v>
      </c>
      <c r="DI78" s="289">
        <f t="shared" si="84"/>
        <v>6.83</v>
      </c>
      <c r="DJ78" s="257">
        <f t="shared" si="105"/>
        <v>4</v>
      </c>
      <c r="DK78" s="257">
        <f t="shared" si="85"/>
        <v>271.16499999999996</v>
      </c>
      <c r="DL78" s="250">
        <f t="shared" si="85"/>
        <v>4.2</v>
      </c>
      <c r="DM78" s="250">
        <f t="shared" si="85"/>
        <v>21.63</v>
      </c>
      <c r="DN78" s="257">
        <f t="shared" si="85"/>
        <v>94.5</v>
      </c>
      <c r="DO78" s="278">
        <f t="shared" si="86"/>
        <v>13.333333333333345</v>
      </c>
      <c r="DP78" s="899" t="s">
        <v>184</v>
      </c>
      <c r="DQ78" s="900"/>
      <c r="DR78" s="289">
        <f>AVERAGE(DR19,DR41)</f>
        <v>3.875</v>
      </c>
      <c r="DS78" s="257">
        <f t="shared" si="106"/>
        <v>10</v>
      </c>
      <c r="DT78" s="257">
        <f t="shared" ref="DT78:DW78" si="125">AVERAGE(DT19,DT41)</f>
        <v>195.33499999999998</v>
      </c>
      <c r="DU78" s="250">
        <f t="shared" si="125"/>
        <v>37.585000000000001</v>
      </c>
      <c r="DV78" s="250">
        <f t="shared" si="125"/>
        <v>24.91</v>
      </c>
      <c r="DW78" s="257">
        <f t="shared" si="125"/>
        <v>108.5</v>
      </c>
      <c r="DX78" s="252">
        <f>AVERAGE(DX41)</f>
        <v>4.4545454545454568</v>
      </c>
      <c r="DY78" s="289">
        <f>AVERAGE(DY19,DY41)</f>
        <v>3.5</v>
      </c>
      <c r="DZ78" s="257">
        <f t="shared" si="108"/>
        <v>11</v>
      </c>
      <c r="EA78" s="257">
        <f t="shared" ref="EA78:ED78" si="126">AVERAGE(EA19,EA41)</f>
        <v>352.66499999999996</v>
      </c>
      <c r="EB78" s="250">
        <f t="shared" si="126"/>
        <v>4.7850000000000001</v>
      </c>
      <c r="EC78" s="250">
        <f t="shared" si="126"/>
        <v>21.914999999999999</v>
      </c>
      <c r="ED78" s="257">
        <f t="shared" si="126"/>
        <v>85.33</v>
      </c>
      <c r="EE78" s="278">
        <f t="shared" si="110"/>
        <v>-2.9090909090909114</v>
      </c>
      <c r="EF78" s="278">
        <f t="shared" si="90"/>
        <v>4.5453124999999996</v>
      </c>
      <c r="EG78" s="279">
        <f t="shared" si="91"/>
        <v>9</v>
      </c>
    </row>
    <row r="79" spans="1:137" s="280" customFormat="1" ht="15" customHeight="1" x14ac:dyDescent="0.25">
      <c r="A79" s="899" t="s">
        <v>185</v>
      </c>
      <c r="B79" s="900"/>
      <c r="C79" s="281" t="s">
        <v>30</v>
      </c>
      <c r="D79" s="307"/>
      <c r="E79" s="283" t="s">
        <v>30</v>
      </c>
      <c r="F79" s="284" t="s">
        <v>30</v>
      </c>
      <c r="G79" s="278"/>
      <c r="H79" s="281" t="s">
        <v>30</v>
      </c>
      <c r="I79" s="307"/>
      <c r="J79" s="283" t="s">
        <v>30</v>
      </c>
      <c r="K79" s="284" t="s">
        <v>30</v>
      </c>
      <c r="L79" s="278"/>
      <c r="M79" s="899" t="s">
        <v>185</v>
      </c>
      <c r="N79" s="900"/>
      <c r="O79" s="281" t="s">
        <v>30</v>
      </c>
      <c r="P79" s="307"/>
      <c r="Q79" s="283" t="s">
        <v>30</v>
      </c>
      <c r="R79" s="284" t="s">
        <v>30</v>
      </c>
      <c r="S79" s="284" t="s">
        <v>30</v>
      </c>
      <c r="T79" s="283" t="s">
        <v>30</v>
      </c>
      <c r="U79" s="278"/>
      <c r="V79" s="281" t="s">
        <v>30</v>
      </c>
      <c r="W79" s="307"/>
      <c r="X79" s="283" t="s">
        <v>30</v>
      </c>
      <c r="Y79" s="284" t="s">
        <v>30</v>
      </c>
      <c r="Z79" s="284" t="s">
        <v>30</v>
      </c>
      <c r="AA79" s="283" t="s">
        <v>30</v>
      </c>
      <c r="AB79" s="278"/>
      <c r="AC79" s="899" t="s">
        <v>185</v>
      </c>
      <c r="AD79" s="900"/>
      <c r="AE79" s="294" t="s">
        <v>30</v>
      </c>
      <c r="AF79" s="307"/>
      <c r="AG79" s="291" t="s">
        <v>30</v>
      </c>
      <c r="AH79" s="283" t="s">
        <v>30</v>
      </c>
      <c r="AI79" s="278"/>
      <c r="AJ79" s="250">
        <f>AVERAGE(AJ20,AJ42)</f>
        <v>3.0049999999999999</v>
      </c>
      <c r="AK79" s="257">
        <f t="shared" si="96"/>
        <v>14</v>
      </c>
      <c r="AL79" s="257">
        <f t="shared" ref="AL79:AO80" si="127">AVERAGE(AL20,AL42)</f>
        <v>249.76499999999999</v>
      </c>
      <c r="AM79" s="250">
        <f t="shared" si="127"/>
        <v>3.125</v>
      </c>
      <c r="AN79" s="250">
        <f t="shared" si="127"/>
        <v>22.524999999999999</v>
      </c>
      <c r="AO79" s="257">
        <f t="shared" si="127"/>
        <v>96.335000000000008</v>
      </c>
      <c r="AP79" s="278">
        <f>AVERAGE(AP42)</f>
        <v>2.9000000000000004</v>
      </c>
      <c r="AQ79" s="899" t="s">
        <v>185</v>
      </c>
      <c r="AR79" s="900"/>
      <c r="AS79" s="281" t="s">
        <v>30</v>
      </c>
      <c r="AT79" s="307"/>
      <c r="AU79" s="283" t="s">
        <v>30</v>
      </c>
      <c r="AV79" s="284" t="s">
        <v>30</v>
      </c>
      <c r="AW79" s="284" t="s">
        <v>30</v>
      </c>
      <c r="AX79" s="278"/>
      <c r="AY79" s="289" t="s">
        <v>30</v>
      </c>
      <c r="AZ79" s="257"/>
      <c r="BA79" s="257" t="s">
        <v>30</v>
      </c>
      <c r="BB79" s="250" t="s">
        <v>30</v>
      </c>
      <c r="BC79" s="250" t="s">
        <v>30</v>
      </c>
      <c r="BD79" s="257" t="s">
        <v>30</v>
      </c>
      <c r="BE79" s="252"/>
      <c r="BF79" s="899" t="s">
        <v>185</v>
      </c>
      <c r="BG79" s="900"/>
      <c r="BH79" s="281" t="s">
        <v>30</v>
      </c>
      <c r="BI79" s="307"/>
      <c r="BJ79" s="283" t="s">
        <v>30</v>
      </c>
      <c r="BK79" s="284" t="s">
        <v>30</v>
      </c>
      <c r="BL79" s="284" t="s">
        <v>30</v>
      </c>
      <c r="BM79" s="283" t="s">
        <v>30</v>
      </c>
      <c r="BN79" s="278"/>
      <c r="BO79" s="281" t="s">
        <v>30</v>
      </c>
      <c r="BP79" s="307"/>
      <c r="BQ79" s="283" t="s">
        <v>30</v>
      </c>
      <c r="BR79" s="284" t="s">
        <v>30</v>
      </c>
      <c r="BS79" s="284" t="s">
        <v>30</v>
      </c>
      <c r="BT79" s="283" t="s">
        <v>30</v>
      </c>
      <c r="BU79" s="278"/>
      <c r="BV79" s="900" t="s">
        <v>185</v>
      </c>
      <c r="BW79" s="900"/>
      <c r="BX79" s="281" t="s">
        <v>30</v>
      </c>
      <c r="BY79" s="307"/>
      <c r="BZ79" s="283" t="s">
        <v>30</v>
      </c>
      <c r="CA79" s="284" t="s">
        <v>30</v>
      </c>
      <c r="CB79" s="284" t="s">
        <v>30</v>
      </c>
      <c r="CC79" s="283" t="s">
        <v>30</v>
      </c>
      <c r="CD79" s="278"/>
      <c r="CE79" s="281" t="s">
        <v>30</v>
      </c>
      <c r="CF79" s="307"/>
      <c r="CG79" s="283" t="s">
        <v>30</v>
      </c>
      <c r="CH79" s="284" t="s">
        <v>30</v>
      </c>
      <c r="CI79" s="284" t="s">
        <v>30</v>
      </c>
      <c r="CJ79" s="283" t="s">
        <v>30</v>
      </c>
      <c r="CK79" s="278"/>
      <c r="CL79" s="899" t="s">
        <v>185</v>
      </c>
      <c r="CM79" s="900"/>
      <c r="CN79" s="281" t="s">
        <v>30</v>
      </c>
      <c r="CO79" s="307"/>
      <c r="CP79" s="283" t="s">
        <v>30</v>
      </c>
      <c r="CQ79" s="284" t="s">
        <v>30</v>
      </c>
      <c r="CR79" s="284" t="s">
        <v>30</v>
      </c>
      <c r="CS79" s="278"/>
      <c r="CT79" s="289">
        <f>AVERAGE(CT20,CT42)</f>
        <v>4.62</v>
      </c>
      <c r="CU79" s="257">
        <f t="shared" si="103"/>
        <v>1</v>
      </c>
      <c r="CV79" s="257">
        <f t="shared" ref="CV79:CY79" si="128">AVERAGE(CV20,CV42)</f>
        <v>217</v>
      </c>
      <c r="CW79" s="250">
        <f t="shared" si="128"/>
        <v>2.6</v>
      </c>
      <c r="CX79" s="250">
        <f t="shared" si="128"/>
        <v>23.58</v>
      </c>
      <c r="CY79" s="257">
        <f t="shared" si="128"/>
        <v>100.67</v>
      </c>
      <c r="CZ79" s="278">
        <f>AVERAGE(CZ42)</f>
        <v>6.5454545454545512</v>
      </c>
      <c r="DA79" s="899" t="s">
        <v>185</v>
      </c>
      <c r="DB79" s="900"/>
      <c r="DC79" s="281" t="s">
        <v>30</v>
      </c>
      <c r="DD79" s="307"/>
      <c r="DE79" s="283" t="s">
        <v>30</v>
      </c>
      <c r="DF79" s="284" t="s">
        <v>30</v>
      </c>
      <c r="DG79" s="284" t="s">
        <v>30</v>
      </c>
      <c r="DH79" s="278"/>
      <c r="DI79" s="289">
        <f t="shared" si="84"/>
        <v>4.25</v>
      </c>
      <c r="DJ79" s="257">
        <f t="shared" si="105"/>
        <v>17</v>
      </c>
      <c r="DK79" s="257">
        <f t="shared" si="85"/>
        <v>258.33</v>
      </c>
      <c r="DL79" s="250">
        <f t="shared" si="85"/>
        <v>5.3000000000000007</v>
      </c>
      <c r="DM79" s="250">
        <f t="shared" si="85"/>
        <v>21.814999999999998</v>
      </c>
      <c r="DN79" s="257">
        <f t="shared" si="85"/>
        <v>98.5</v>
      </c>
      <c r="DO79" s="278">
        <f t="shared" si="86"/>
        <v>13.333333333333337</v>
      </c>
      <c r="DP79" s="899" t="s">
        <v>185</v>
      </c>
      <c r="DQ79" s="900"/>
      <c r="DR79" s="281" t="s">
        <v>30</v>
      </c>
      <c r="DS79" s="307"/>
      <c r="DT79" s="283" t="s">
        <v>30</v>
      </c>
      <c r="DU79" s="284" t="s">
        <v>30</v>
      </c>
      <c r="DV79" s="284" t="s">
        <v>30</v>
      </c>
      <c r="DW79" s="283" t="s">
        <v>30</v>
      </c>
      <c r="DX79" s="252"/>
      <c r="DY79" s="281" t="s">
        <v>30</v>
      </c>
      <c r="DZ79" s="307"/>
      <c r="EA79" s="283" t="s">
        <v>30</v>
      </c>
      <c r="EB79" s="284" t="s">
        <v>30</v>
      </c>
      <c r="EC79" s="284" t="s">
        <v>30</v>
      </c>
      <c r="ED79" s="283" t="s">
        <v>30</v>
      </c>
      <c r="EE79" s="278"/>
      <c r="EF79" s="278">
        <f t="shared" si="90"/>
        <v>3.9583333333333335</v>
      </c>
      <c r="EG79" s="279">
        <f t="shared" si="91"/>
        <v>18</v>
      </c>
    </row>
    <row r="80" spans="1:137" s="280" customFormat="1" ht="15" customHeight="1" x14ac:dyDescent="0.25">
      <c r="A80" s="899" t="s">
        <v>186</v>
      </c>
      <c r="B80" s="900"/>
      <c r="C80" s="289">
        <f>AVERAGE(C21,C43)</f>
        <v>3.835</v>
      </c>
      <c r="D80" s="257">
        <f t="shared" si="92"/>
        <v>16</v>
      </c>
      <c r="E80" s="257">
        <f t="shared" ref="E80:F80" si="129">AVERAGE(E21,E43)</f>
        <v>256.83500000000004</v>
      </c>
      <c r="F80" s="250">
        <f t="shared" si="129"/>
        <v>2.605</v>
      </c>
      <c r="G80" s="278">
        <f>AVERAGE(G43)</f>
        <v>17.375</v>
      </c>
      <c r="H80" s="289">
        <f>AVERAGE(H21,H43)</f>
        <v>4.91</v>
      </c>
      <c r="I80" s="257">
        <f t="shared" si="93"/>
        <v>12</v>
      </c>
      <c r="J80" s="257">
        <f t="shared" ref="J80:K80" si="130">AVERAGE(J21,J43)</f>
        <v>281.83</v>
      </c>
      <c r="K80" s="250">
        <f t="shared" si="130"/>
        <v>2.5150000000000001</v>
      </c>
      <c r="L80" s="278">
        <f>AVERAGE(L43)</f>
        <v>14.879999999999999</v>
      </c>
      <c r="M80" s="899" t="s">
        <v>186</v>
      </c>
      <c r="N80" s="900"/>
      <c r="O80" s="289">
        <f>AVERAGE(O21,O43)</f>
        <v>3.395</v>
      </c>
      <c r="P80" s="257">
        <f t="shared" si="94"/>
        <v>6</v>
      </c>
      <c r="Q80" s="257">
        <f t="shared" ref="Q80:T80" si="131">AVERAGE(Q21,Q43)</f>
        <v>274</v>
      </c>
      <c r="R80" s="250">
        <f t="shared" si="131"/>
        <v>5.085</v>
      </c>
      <c r="S80" s="797">
        <f t="shared" si="131"/>
        <v>20.27</v>
      </c>
      <c r="T80" s="257">
        <f t="shared" si="131"/>
        <v>97.835000000000008</v>
      </c>
      <c r="U80" s="278">
        <f>AVERAGE(U43)</f>
        <v>5.7272727272727266</v>
      </c>
      <c r="V80" s="306">
        <f>AVERAGE(V21,V43)</f>
        <v>3.8</v>
      </c>
      <c r="W80" s="257">
        <f t="shared" si="95"/>
        <v>13</v>
      </c>
      <c r="X80" s="257">
        <f t="shared" ref="X80:AA80" si="132">AVERAGE(X21,X43)</f>
        <v>216.17</v>
      </c>
      <c r="Y80" s="250">
        <f t="shared" si="132"/>
        <v>3.7</v>
      </c>
      <c r="Z80" s="797">
        <f t="shared" si="132"/>
        <v>19.484999999999999</v>
      </c>
      <c r="AA80" s="257">
        <f t="shared" si="132"/>
        <v>103.5</v>
      </c>
      <c r="AB80" s="278">
        <f>AVERAGE(AB43)</f>
        <v>4.9999999999999964</v>
      </c>
      <c r="AC80" s="899" t="s">
        <v>186</v>
      </c>
      <c r="AD80" s="900"/>
      <c r="AE80" s="289">
        <f>AVERAGE(AE21,AE43)</f>
        <v>4.8550000000000004</v>
      </c>
      <c r="AF80" s="257">
        <f t="shared" si="52"/>
        <v>4</v>
      </c>
      <c r="AG80" s="797">
        <f t="shared" ref="AG80:AH80" si="133">AVERAGE(AG21,AG43)</f>
        <v>18.625</v>
      </c>
      <c r="AH80" s="257">
        <f t="shared" si="133"/>
        <v>92.664999999999992</v>
      </c>
      <c r="AI80" s="278">
        <f>AVERAGE(AI43)</f>
        <v>-2.9523809523809486</v>
      </c>
      <c r="AJ80" s="250">
        <f>AVERAGE(AJ21,AJ43)</f>
        <v>2.6799999999999997</v>
      </c>
      <c r="AK80" s="257">
        <f t="shared" si="96"/>
        <v>16</v>
      </c>
      <c r="AL80" s="257">
        <f t="shared" si="127"/>
        <v>276.29999999999995</v>
      </c>
      <c r="AM80" s="250">
        <f t="shared" si="127"/>
        <v>2.62</v>
      </c>
      <c r="AN80" s="250">
        <f t="shared" si="127"/>
        <v>19.925000000000001</v>
      </c>
      <c r="AO80" s="257">
        <f t="shared" si="127"/>
        <v>97.5</v>
      </c>
      <c r="AP80" s="278">
        <f>AVERAGE(AP43)</f>
        <v>4.3999999999999995</v>
      </c>
      <c r="AQ80" s="899" t="s">
        <v>186</v>
      </c>
      <c r="AR80" s="900"/>
      <c r="AS80" s="289">
        <f>AVERAGE(AS21,AS43)</f>
        <v>5.1550000000000002</v>
      </c>
      <c r="AT80" s="257">
        <f t="shared" si="97"/>
        <v>9</v>
      </c>
      <c r="AU80" s="257">
        <f t="shared" ref="AU80:AW80" si="134">AVERAGE(AU21,AU43)</f>
        <v>235.33</v>
      </c>
      <c r="AV80" s="250">
        <f t="shared" si="134"/>
        <v>2.5250000000000004</v>
      </c>
      <c r="AW80" s="250">
        <f t="shared" si="134"/>
        <v>25</v>
      </c>
      <c r="AX80" s="278">
        <f>AVERAGE(AX43)</f>
        <v>12.962962962962962</v>
      </c>
      <c r="AY80" s="289">
        <f>AVERAGE(AY21,AY43)</f>
        <v>5.5549999999999997</v>
      </c>
      <c r="AZ80" s="257">
        <f t="shared" si="98"/>
        <v>6</v>
      </c>
      <c r="BA80" s="257">
        <f t="shared" ref="BA80:BD80" si="135">AVERAGE(BA21,BA43)</f>
        <v>262.83</v>
      </c>
      <c r="BB80" s="250">
        <f t="shared" si="135"/>
        <v>2.835</v>
      </c>
      <c r="BC80" s="250">
        <f t="shared" si="135"/>
        <v>12.760000000000002</v>
      </c>
      <c r="BD80" s="257">
        <f t="shared" si="135"/>
        <v>97.164999999999992</v>
      </c>
      <c r="BE80" s="252">
        <f>AVERAGE(BE43)</f>
        <v>1.0476190476190508</v>
      </c>
      <c r="BF80" s="899" t="s">
        <v>186</v>
      </c>
      <c r="BG80" s="900"/>
      <c r="BH80" s="289">
        <f>AVERAGE(BH21,BH43)</f>
        <v>3.0449999999999999</v>
      </c>
      <c r="BI80" s="257">
        <f t="shared" si="99"/>
        <v>14</v>
      </c>
      <c r="BJ80" s="257">
        <f t="shared" ref="BJ80:BM80" si="136">AVERAGE(BJ21,BJ43)</f>
        <v>227.16500000000002</v>
      </c>
      <c r="BK80" s="250">
        <f t="shared" si="136"/>
        <v>2.5099999999999998</v>
      </c>
      <c r="BL80" s="250">
        <f t="shared" si="136"/>
        <v>23.335000000000001</v>
      </c>
      <c r="BM80" s="257">
        <f t="shared" si="136"/>
        <v>116.33500000000001</v>
      </c>
      <c r="BN80" s="278">
        <f>AVERAGE(BN43)</f>
        <v>18.81818181818182</v>
      </c>
      <c r="BO80" s="289">
        <f t="shared" ref="BO80:BO85" si="137">AVERAGE(BO21,BO43)</f>
        <v>4.1349999999999998</v>
      </c>
      <c r="BP80" s="257">
        <f t="shared" si="66"/>
        <v>8</v>
      </c>
      <c r="BQ80" s="257">
        <f t="shared" ref="BQ80:BT85" si="138">AVERAGE(BQ21,BQ43)</f>
        <v>337.39</v>
      </c>
      <c r="BR80" s="250">
        <f t="shared" si="138"/>
        <v>6.4849999999999994</v>
      </c>
      <c r="BS80" s="797">
        <f t="shared" si="138"/>
        <v>22.240000000000002</v>
      </c>
      <c r="BT80" s="257">
        <f t="shared" si="138"/>
        <v>94.67</v>
      </c>
      <c r="BU80" s="278">
        <f t="shared" ref="BU80:BU85" si="139">AVERAGE(BU43)</f>
        <v>6.307692307692303</v>
      </c>
      <c r="BV80" s="900" t="s">
        <v>186</v>
      </c>
      <c r="BW80" s="900"/>
      <c r="BX80" s="250">
        <f>AVERAGE(BX21,BX43)</f>
        <v>5.38</v>
      </c>
      <c r="BY80" s="257">
        <f t="shared" si="100"/>
        <v>13</v>
      </c>
      <c r="BZ80" s="257">
        <f t="shared" ref="BZ80:CC80" si="140">AVERAGE(BZ21,BZ43)</f>
        <v>294</v>
      </c>
      <c r="CA80" s="250">
        <f t="shared" si="140"/>
        <v>4.335</v>
      </c>
      <c r="CB80" s="250">
        <f t="shared" si="140"/>
        <v>17.55</v>
      </c>
      <c r="CC80" s="257">
        <f t="shared" si="140"/>
        <v>111.83500000000001</v>
      </c>
      <c r="CD80" s="278">
        <f>AVERAGE(CD43)</f>
        <v>9.2800000000000011</v>
      </c>
      <c r="CE80" s="289">
        <f>AVERAGE(CE21,CE43)</f>
        <v>3.41</v>
      </c>
      <c r="CF80" s="257">
        <f t="shared" si="101"/>
        <v>14</v>
      </c>
      <c r="CG80" s="257">
        <f t="shared" ref="CG80:CJ80" si="141">AVERAGE(CG21,CG43)</f>
        <v>226.66500000000002</v>
      </c>
      <c r="CH80" s="250">
        <f t="shared" si="141"/>
        <v>1.7350000000000001</v>
      </c>
      <c r="CI80" s="250">
        <f t="shared" si="141"/>
        <v>28.884999999999998</v>
      </c>
      <c r="CJ80" s="257">
        <f t="shared" si="141"/>
        <v>96</v>
      </c>
      <c r="CK80" s="278">
        <f>AVERAGE(CK43)</f>
        <v>5.0909090909090908</v>
      </c>
      <c r="CL80" s="899" t="s">
        <v>186</v>
      </c>
      <c r="CM80" s="900"/>
      <c r="CN80" s="289">
        <f>AVERAGE(CN21,CN43)</f>
        <v>5.375</v>
      </c>
      <c r="CO80" s="257">
        <f t="shared" si="102"/>
        <v>12</v>
      </c>
      <c r="CP80" s="257">
        <f t="shared" ref="CP80:CR80" si="142">AVERAGE(CP21,CP43)</f>
        <v>200.33</v>
      </c>
      <c r="CQ80" s="250">
        <f t="shared" si="142"/>
        <v>4.5500000000000007</v>
      </c>
      <c r="CR80" s="250">
        <f t="shared" si="142"/>
        <v>23.395</v>
      </c>
      <c r="CS80" s="278">
        <f>AVERAGE(CS43)</f>
        <v>16.300000000000008</v>
      </c>
      <c r="CT80" s="281" t="s">
        <v>30</v>
      </c>
      <c r="CU80" s="307"/>
      <c r="CV80" s="283" t="s">
        <v>30</v>
      </c>
      <c r="CW80" s="284" t="s">
        <v>30</v>
      </c>
      <c r="CX80" s="284" t="s">
        <v>30</v>
      </c>
      <c r="CY80" s="283" t="s">
        <v>30</v>
      </c>
      <c r="CZ80" s="278"/>
      <c r="DA80" s="899" t="s">
        <v>186</v>
      </c>
      <c r="DB80" s="900"/>
      <c r="DC80" s="289">
        <f>AVERAGE(DC21,DC43)</f>
        <v>4.3449999999999998</v>
      </c>
      <c r="DD80" s="257">
        <f t="shared" si="104"/>
        <v>7</v>
      </c>
      <c r="DE80" s="257">
        <f t="shared" ref="DE80:DG80" si="143">AVERAGE(DE21,DE43)</f>
        <v>287.5</v>
      </c>
      <c r="DF80" s="250">
        <f t="shared" si="143"/>
        <v>3.3849999999999998</v>
      </c>
      <c r="DG80" s="250">
        <f t="shared" si="143"/>
        <v>16.700000000000003</v>
      </c>
      <c r="DH80" s="278">
        <f>AVERAGE(DH43)</f>
        <v>13.727272727272725</v>
      </c>
      <c r="DI80" s="289">
        <f t="shared" si="84"/>
        <v>4.9749999999999996</v>
      </c>
      <c r="DJ80" s="257">
        <f t="shared" si="105"/>
        <v>14</v>
      </c>
      <c r="DK80" s="257">
        <f t="shared" ref="DK80:DN82" si="144">AVERAGE(DK21,DK43)</f>
        <v>208.33499999999998</v>
      </c>
      <c r="DL80" s="250">
        <f t="shared" si="144"/>
        <v>4.165</v>
      </c>
      <c r="DM80" s="250">
        <f t="shared" si="144"/>
        <v>24.42</v>
      </c>
      <c r="DN80" s="257">
        <f t="shared" si="144"/>
        <v>123.83500000000001</v>
      </c>
      <c r="DO80" s="278">
        <f t="shared" si="86"/>
        <v>13.166666666666666</v>
      </c>
      <c r="DP80" s="899" t="s">
        <v>186</v>
      </c>
      <c r="DQ80" s="900"/>
      <c r="DR80" s="289">
        <f>AVERAGE(DR21,DR43)</f>
        <v>4.3600000000000003</v>
      </c>
      <c r="DS80" s="257">
        <f t="shared" si="106"/>
        <v>7</v>
      </c>
      <c r="DT80" s="257">
        <f t="shared" ref="DT80:DW80" si="145">AVERAGE(DT21,DT43)</f>
        <v>190.66500000000002</v>
      </c>
      <c r="DU80" s="250">
        <f t="shared" si="145"/>
        <v>33.590000000000003</v>
      </c>
      <c r="DV80" s="250">
        <f t="shared" si="145"/>
        <v>22.97</v>
      </c>
      <c r="DW80" s="257">
        <f t="shared" si="145"/>
        <v>115.16499999999999</v>
      </c>
      <c r="DX80" s="252">
        <f>AVERAGE(DX43)</f>
        <v>6.7272727272727293</v>
      </c>
      <c r="DY80" s="289">
        <f>AVERAGE(DY21,DY43)</f>
        <v>4.79</v>
      </c>
      <c r="DZ80" s="257">
        <f t="shared" si="108"/>
        <v>5</v>
      </c>
      <c r="EA80" s="257">
        <f t="shared" ref="EA80:ED80" si="146">AVERAGE(EA21,EA43)</f>
        <v>353.5</v>
      </c>
      <c r="EB80" s="250">
        <f t="shared" si="146"/>
        <v>3.5</v>
      </c>
      <c r="EC80" s="250">
        <f t="shared" si="146"/>
        <v>23.38</v>
      </c>
      <c r="ED80" s="257">
        <f t="shared" si="146"/>
        <v>84.33</v>
      </c>
      <c r="EE80" s="278">
        <f t="shared" si="110"/>
        <v>-0.18181818181817794</v>
      </c>
      <c r="EF80" s="278">
        <f t="shared" si="90"/>
        <v>4.3529411764705888</v>
      </c>
      <c r="EG80" s="279">
        <f t="shared" si="91"/>
        <v>11</v>
      </c>
    </row>
    <row r="81" spans="1:137" s="280" customFormat="1" ht="15" customHeight="1" x14ac:dyDescent="0.25">
      <c r="A81" s="899" t="s">
        <v>187</v>
      </c>
      <c r="B81" s="900"/>
      <c r="C81" s="281" t="s">
        <v>30</v>
      </c>
      <c r="D81" s="307"/>
      <c r="E81" s="283" t="s">
        <v>30</v>
      </c>
      <c r="F81" s="284" t="s">
        <v>30</v>
      </c>
      <c r="G81" s="278"/>
      <c r="H81" s="281" t="s">
        <v>30</v>
      </c>
      <c r="I81" s="307"/>
      <c r="J81" s="283" t="s">
        <v>30</v>
      </c>
      <c r="K81" s="284" t="s">
        <v>30</v>
      </c>
      <c r="L81" s="791"/>
      <c r="M81" s="899" t="s">
        <v>187</v>
      </c>
      <c r="N81" s="900"/>
      <c r="O81" s="281" t="s">
        <v>30</v>
      </c>
      <c r="P81" s="307"/>
      <c r="Q81" s="283" t="s">
        <v>30</v>
      </c>
      <c r="R81" s="284" t="s">
        <v>30</v>
      </c>
      <c r="S81" s="284" t="s">
        <v>30</v>
      </c>
      <c r="T81" s="283" t="s">
        <v>30</v>
      </c>
      <c r="U81" s="278"/>
      <c r="V81" s="281" t="s">
        <v>30</v>
      </c>
      <c r="W81" s="307"/>
      <c r="X81" s="283" t="s">
        <v>30</v>
      </c>
      <c r="Y81" s="284" t="s">
        <v>30</v>
      </c>
      <c r="Z81" s="284" t="s">
        <v>30</v>
      </c>
      <c r="AA81" s="283" t="s">
        <v>30</v>
      </c>
      <c r="AB81" s="278"/>
      <c r="AC81" s="899" t="s">
        <v>187</v>
      </c>
      <c r="AD81" s="900"/>
      <c r="AE81" s="294" t="s">
        <v>30</v>
      </c>
      <c r="AF81" s="307"/>
      <c r="AG81" s="291" t="s">
        <v>30</v>
      </c>
      <c r="AH81" s="283" t="s">
        <v>30</v>
      </c>
      <c r="AI81" s="278"/>
      <c r="AJ81" s="281" t="s">
        <v>30</v>
      </c>
      <c r="AK81" s="307"/>
      <c r="AL81" s="283" t="s">
        <v>30</v>
      </c>
      <c r="AM81" s="284" t="s">
        <v>30</v>
      </c>
      <c r="AN81" s="284" t="s">
        <v>30</v>
      </c>
      <c r="AO81" s="283" t="s">
        <v>30</v>
      </c>
      <c r="AP81" s="278"/>
      <c r="AQ81" s="899" t="s">
        <v>187</v>
      </c>
      <c r="AR81" s="900"/>
      <c r="AS81" s="281" t="s">
        <v>30</v>
      </c>
      <c r="AT81" s="307"/>
      <c r="AU81" s="283" t="s">
        <v>30</v>
      </c>
      <c r="AV81" s="284" t="s">
        <v>30</v>
      </c>
      <c r="AW81" s="284" t="s">
        <v>30</v>
      </c>
      <c r="AX81" s="278"/>
      <c r="AY81" s="289" t="s">
        <v>30</v>
      </c>
      <c r="AZ81" s="257"/>
      <c r="BA81" s="257" t="s">
        <v>30</v>
      </c>
      <c r="BB81" s="250" t="s">
        <v>30</v>
      </c>
      <c r="BC81" s="250" t="s">
        <v>30</v>
      </c>
      <c r="BD81" s="257" t="s">
        <v>30</v>
      </c>
      <c r="BE81" s="252"/>
      <c r="BF81" s="899" t="s">
        <v>187</v>
      </c>
      <c r="BG81" s="900"/>
      <c r="BH81" s="281" t="s">
        <v>30</v>
      </c>
      <c r="BI81" s="307"/>
      <c r="BJ81" s="283" t="s">
        <v>30</v>
      </c>
      <c r="BK81" s="284" t="s">
        <v>30</v>
      </c>
      <c r="BL81" s="284" t="s">
        <v>30</v>
      </c>
      <c r="BM81" s="283" t="s">
        <v>30</v>
      </c>
      <c r="BN81" s="278"/>
      <c r="BO81" s="289">
        <f t="shared" si="137"/>
        <v>4.12</v>
      </c>
      <c r="BP81" s="257">
        <f t="shared" si="66"/>
        <v>9</v>
      </c>
      <c r="BQ81" s="257">
        <f t="shared" si="138"/>
        <v>339.83</v>
      </c>
      <c r="BR81" s="250">
        <f t="shared" si="138"/>
        <v>3.5150000000000001</v>
      </c>
      <c r="BS81" s="797">
        <f t="shared" si="138"/>
        <v>30.785</v>
      </c>
      <c r="BT81" s="257">
        <f t="shared" si="138"/>
        <v>96.67</v>
      </c>
      <c r="BU81" s="278">
        <f t="shared" si="139"/>
        <v>8.3076923076923013</v>
      </c>
      <c r="BV81" s="900" t="s">
        <v>187</v>
      </c>
      <c r="BW81" s="900"/>
      <c r="BX81" s="281" t="s">
        <v>30</v>
      </c>
      <c r="BY81" s="307"/>
      <c r="BZ81" s="283" t="s">
        <v>30</v>
      </c>
      <c r="CA81" s="284" t="s">
        <v>30</v>
      </c>
      <c r="CB81" s="284" t="s">
        <v>30</v>
      </c>
      <c r="CC81" s="283" t="s">
        <v>30</v>
      </c>
      <c r="CD81" s="278"/>
      <c r="CE81" s="281" t="s">
        <v>30</v>
      </c>
      <c r="CF81" s="307"/>
      <c r="CG81" s="283" t="s">
        <v>30</v>
      </c>
      <c r="CH81" s="284" t="s">
        <v>30</v>
      </c>
      <c r="CI81" s="284" t="s">
        <v>30</v>
      </c>
      <c r="CJ81" s="283" t="s">
        <v>30</v>
      </c>
      <c r="CK81" s="278"/>
      <c r="CL81" s="899" t="s">
        <v>187</v>
      </c>
      <c r="CM81" s="900"/>
      <c r="CN81" s="281" t="s">
        <v>30</v>
      </c>
      <c r="CO81" s="307"/>
      <c r="CP81" s="283" t="s">
        <v>30</v>
      </c>
      <c r="CQ81" s="284" t="s">
        <v>30</v>
      </c>
      <c r="CR81" s="284" t="s">
        <v>30</v>
      </c>
      <c r="CS81" s="278"/>
      <c r="CT81" s="281" t="s">
        <v>30</v>
      </c>
      <c r="CU81" s="307"/>
      <c r="CV81" s="283" t="s">
        <v>30</v>
      </c>
      <c r="CW81" s="284" t="s">
        <v>30</v>
      </c>
      <c r="CX81" s="284" t="s">
        <v>30</v>
      </c>
      <c r="CY81" s="283" t="s">
        <v>30</v>
      </c>
      <c r="CZ81" s="278"/>
      <c r="DA81" s="899" t="s">
        <v>187</v>
      </c>
      <c r="DB81" s="900"/>
      <c r="DC81" s="281" t="s">
        <v>30</v>
      </c>
      <c r="DD81" s="307"/>
      <c r="DE81" s="283" t="s">
        <v>30</v>
      </c>
      <c r="DF81" s="284" t="s">
        <v>30</v>
      </c>
      <c r="DG81" s="284" t="s">
        <v>30</v>
      </c>
      <c r="DH81" s="278"/>
      <c r="DI81" s="289">
        <f t="shared" si="84"/>
        <v>3.145</v>
      </c>
      <c r="DJ81" s="257">
        <f t="shared" si="105"/>
        <v>21</v>
      </c>
      <c r="DK81" s="257">
        <f t="shared" si="144"/>
        <v>238.5</v>
      </c>
      <c r="DL81" s="250">
        <f t="shared" si="144"/>
        <v>4.2850000000000001</v>
      </c>
      <c r="DM81" s="250">
        <f t="shared" si="144"/>
        <v>29.015000000000001</v>
      </c>
      <c r="DN81" s="257">
        <f t="shared" si="144"/>
        <v>101.5</v>
      </c>
      <c r="DO81" s="278">
        <f t="shared" si="86"/>
        <v>13.166666666666666</v>
      </c>
      <c r="DP81" s="899" t="s">
        <v>187</v>
      </c>
      <c r="DQ81" s="900"/>
      <c r="DR81" s="281" t="s">
        <v>30</v>
      </c>
      <c r="DS81" s="307"/>
      <c r="DT81" s="283" t="s">
        <v>30</v>
      </c>
      <c r="DU81" s="284" t="s">
        <v>30</v>
      </c>
      <c r="DV81" s="284" t="s">
        <v>30</v>
      </c>
      <c r="DW81" s="283" t="s">
        <v>30</v>
      </c>
      <c r="DX81" s="252"/>
      <c r="DY81" s="281" t="s">
        <v>30</v>
      </c>
      <c r="DZ81" s="307"/>
      <c r="EA81" s="283" t="s">
        <v>30</v>
      </c>
      <c r="EB81" s="284" t="s">
        <v>30</v>
      </c>
      <c r="EC81" s="284" t="s">
        <v>30</v>
      </c>
      <c r="ED81" s="283" t="s">
        <v>30</v>
      </c>
      <c r="EE81" s="278"/>
      <c r="EF81" s="278">
        <f t="shared" si="90"/>
        <v>3.6325000000000003</v>
      </c>
      <c r="EG81" s="279">
        <f t="shared" si="91"/>
        <v>20</v>
      </c>
    </row>
    <row r="82" spans="1:137" s="280" customFormat="1" ht="15" customHeight="1" x14ac:dyDescent="0.25">
      <c r="A82" s="899" t="s">
        <v>258</v>
      </c>
      <c r="B82" s="900"/>
      <c r="C82" s="281" t="s">
        <v>30</v>
      </c>
      <c r="D82" s="307"/>
      <c r="E82" s="283" t="s">
        <v>30</v>
      </c>
      <c r="F82" s="284" t="s">
        <v>30</v>
      </c>
      <c r="G82" s="278"/>
      <c r="H82" s="281" t="s">
        <v>30</v>
      </c>
      <c r="I82" s="307"/>
      <c r="J82" s="283" t="s">
        <v>30</v>
      </c>
      <c r="K82" s="284" t="s">
        <v>30</v>
      </c>
      <c r="L82" s="791"/>
      <c r="M82" s="899" t="s">
        <v>258</v>
      </c>
      <c r="N82" s="900"/>
      <c r="O82" s="281" t="s">
        <v>30</v>
      </c>
      <c r="P82" s="307"/>
      <c r="Q82" s="283" t="s">
        <v>30</v>
      </c>
      <c r="R82" s="284" t="s">
        <v>30</v>
      </c>
      <c r="S82" s="284" t="s">
        <v>30</v>
      </c>
      <c r="T82" s="283" t="s">
        <v>30</v>
      </c>
      <c r="U82" s="278"/>
      <c r="V82" s="281" t="s">
        <v>30</v>
      </c>
      <c r="W82" s="307"/>
      <c r="X82" s="283" t="s">
        <v>30</v>
      </c>
      <c r="Y82" s="284" t="s">
        <v>30</v>
      </c>
      <c r="Z82" s="284" t="s">
        <v>30</v>
      </c>
      <c r="AA82" s="283" t="s">
        <v>30</v>
      </c>
      <c r="AB82" s="278"/>
      <c r="AC82" s="899" t="s">
        <v>258</v>
      </c>
      <c r="AD82" s="900"/>
      <c r="AE82" s="294" t="s">
        <v>30</v>
      </c>
      <c r="AF82" s="307"/>
      <c r="AG82" s="291" t="s">
        <v>30</v>
      </c>
      <c r="AH82" s="283" t="s">
        <v>30</v>
      </c>
      <c r="AI82" s="278"/>
      <c r="AJ82" s="281" t="s">
        <v>30</v>
      </c>
      <c r="AK82" s="307"/>
      <c r="AL82" s="283" t="s">
        <v>30</v>
      </c>
      <c r="AM82" s="284" t="s">
        <v>30</v>
      </c>
      <c r="AN82" s="284" t="s">
        <v>30</v>
      </c>
      <c r="AO82" s="283" t="s">
        <v>30</v>
      </c>
      <c r="AP82" s="278"/>
      <c r="AQ82" s="899" t="s">
        <v>258</v>
      </c>
      <c r="AR82" s="900"/>
      <c r="AS82" s="281" t="s">
        <v>30</v>
      </c>
      <c r="AT82" s="307"/>
      <c r="AU82" s="283" t="s">
        <v>30</v>
      </c>
      <c r="AV82" s="284" t="s">
        <v>30</v>
      </c>
      <c r="AW82" s="284" t="s">
        <v>30</v>
      </c>
      <c r="AX82" s="278"/>
      <c r="AY82" s="289" t="s">
        <v>30</v>
      </c>
      <c r="AZ82" s="257"/>
      <c r="BA82" s="257" t="s">
        <v>30</v>
      </c>
      <c r="BB82" s="250" t="s">
        <v>30</v>
      </c>
      <c r="BC82" s="250" t="s">
        <v>30</v>
      </c>
      <c r="BD82" s="257" t="s">
        <v>30</v>
      </c>
      <c r="BE82" s="252"/>
      <c r="BF82" s="899" t="s">
        <v>258</v>
      </c>
      <c r="BG82" s="900"/>
      <c r="BH82" s="281" t="s">
        <v>30</v>
      </c>
      <c r="BI82" s="307"/>
      <c r="BJ82" s="283" t="s">
        <v>30</v>
      </c>
      <c r="BK82" s="284" t="s">
        <v>30</v>
      </c>
      <c r="BL82" s="284" t="s">
        <v>30</v>
      </c>
      <c r="BM82" s="283" t="s">
        <v>30</v>
      </c>
      <c r="BN82" s="278"/>
      <c r="BO82" s="289">
        <f t="shared" si="137"/>
        <v>3.0750000000000002</v>
      </c>
      <c r="BP82" s="257">
        <f t="shared" si="66"/>
        <v>20</v>
      </c>
      <c r="BQ82" s="257">
        <f t="shared" si="138"/>
        <v>350.72</v>
      </c>
      <c r="BR82" s="250">
        <f t="shared" si="138"/>
        <v>5.6150000000000002</v>
      </c>
      <c r="BS82" s="797">
        <f t="shared" si="138"/>
        <v>30.11</v>
      </c>
      <c r="BT82" s="257">
        <f t="shared" si="138"/>
        <v>94.335000000000008</v>
      </c>
      <c r="BU82" s="278">
        <f t="shared" si="139"/>
        <v>3.2307692307692304</v>
      </c>
      <c r="BV82" s="900" t="s">
        <v>258</v>
      </c>
      <c r="BW82" s="900"/>
      <c r="BX82" s="281" t="s">
        <v>30</v>
      </c>
      <c r="BY82" s="307"/>
      <c r="BZ82" s="283" t="s">
        <v>30</v>
      </c>
      <c r="CA82" s="284" t="s">
        <v>30</v>
      </c>
      <c r="CB82" s="284" t="s">
        <v>30</v>
      </c>
      <c r="CC82" s="283" t="s">
        <v>30</v>
      </c>
      <c r="CD82" s="278"/>
      <c r="CE82" s="281" t="s">
        <v>30</v>
      </c>
      <c r="CF82" s="307"/>
      <c r="CG82" s="283" t="s">
        <v>30</v>
      </c>
      <c r="CH82" s="284" t="s">
        <v>30</v>
      </c>
      <c r="CI82" s="284" t="s">
        <v>30</v>
      </c>
      <c r="CJ82" s="283" t="s">
        <v>30</v>
      </c>
      <c r="CK82" s="278"/>
      <c r="CL82" s="899" t="s">
        <v>258</v>
      </c>
      <c r="CM82" s="900"/>
      <c r="CN82" s="281" t="s">
        <v>30</v>
      </c>
      <c r="CO82" s="307"/>
      <c r="CP82" s="283" t="s">
        <v>30</v>
      </c>
      <c r="CQ82" s="284" t="s">
        <v>30</v>
      </c>
      <c r="CR82" s="284" t="s">
        <v>30</v>
      </c>
      <c r="CS82" s="278"/>
      <c r="CT82" s="281" t="s">
        <v>30</v>
      </c>
      <c r="CU82" s="307"/>
      <c r="CV82" s="283" t="s">
        <v>30</v>
      </c>
      <c r="CW82" s="284" t="s">
        <v>30</v>
      </c>
      <c r="CX82" s="284" t="s">
        <v>30</v>
      </c>
      <c r="CY82" s="283" t="s">
        <v>30</v>
      </c>
      <c r="CZ82" s="278"/>
      <c r="DA82" s="899" t="s">
        <v>258</v>
      </c>
      <c r="DB82" s="900"/>
      <c r="DC82" s="281" t="s">
        <v>30</v>
      </c>
      <c r="DD82" s="307"/>
      <c r="DE82" s="283" t="s">
        <v>30</v>
      </c>
      <c r="DF82" s="284" t="s">
        <v>30</v>
      </c>
      <c r="DG82" s="284" t="s">
        <v>30</v>
      </c>
      <c r="DH82" s="278"/>
      <c r="DI82" s="289">
        <f t="shared" si="84"/>
        <v>4.0149999999999997</v>
      </c>
      <c r="DJ82" s="257">
        <f t="shared" si="105"/>
        <v>20</v>
      </c>
      <c r="DK82" s="257">
        <f t="shared" si="144"/>
        <v>208.66500000000002</v>
      </c>
      <c r="DL82" s="250">
        <f t="shared" si="144"/>
        <v>4.3000000000000007</v>
      </c>
      <c r="DM82" s="250">
        <f t="shared" si="144"/>
        <v>22.15</v>
      </c>
      <c r="DN82" s="257">
        <f t="shared" si="144"/>
        <v>89.835000000000008</v>
      </c>
      <c r="DO82" s="278">
        <f t="shared" si="86"/>
        <v>13.500000000000002</v>
      </c>
      <c r="DP82" s="899" t="s">
        <v>258</v>
      </c>
      <c r="DQ82" s="900"/>
      <c r="DR82" s="281" t="s">
        <v>30</v>
      </c>
      <c r="DS82" s="307"/>
      <c r="DT82" s="283" t="s">
        <v>30</v>
      </c>
      <c r="DU82" s="284" t="s">
        <v>30</v>
      </c>
      <c r="DV82" s="284" t="s">
        <v>30</v>
      </c>
      <c r="DW82" s="283" t="s">
        <v>30</v>
      </c>
      <c r="DX82" s="252"/>
      <c r="DY82" s="281" t="s">
        <v>30</v>
      </c>
      <c r="DZ82" s="307"/>
      <c r="EA82" s="283" t="s">
        <v>30</v>
      </c>
      <c r="EB82" s="284" t="s">
        <v>30</v>
      </c>
      <c r="EC82" s="284" t="s">
        <v>30</v>
      </c>
      <c r="ED82" s="283" t="s">
        <v>30</v>
      </c>
      <c r="EE82" s="278"/>
      <c r="EF82" s="278">
        <f t="shared" si="90"/>
        <v>3.5449999999999999</v>
      </c>
      <c r="EG82" s="279">
        <f t="shared" si="91"/>
        <v>21</v>
      </c>
    </row>
    <row r="83" spans="1:137" s="280" customFormat="1" ht="15" customHeight="1" x14ac:dyDescent="0.25">
      <c r="A83" s="899" t="s">
        <v>259</v>
      </c>
      <c r="B83" s="900"/>
      <c r="C83" s="281" t="s">
        <v>30</v>
      </c>
      <c r="D83" s="307"/>
      <c r="E83" s="283" t="s">
        <v>30</v>
      </c>
      <c r="F83" s="284" t="s">
        <v>30</v>
      </c>
      <c r="G83" s="278"/>
      <c r="H83" s="281" t="s">
        <v>30</v>
      </c>
      <c r="I83" s="307"/>
      <c r="J83" s="283" t="s">
        <v>30</v>
      </c>
      <c r="K83" s="284" t="s">
        <v>30</v>
      </c>
      <c r="L83" s="791"/>
      <c r="M83" s="899" t="s">
        <v>259</v>
      </c>
      <c r="N83" s="900"/>
      <c r="O83" s="289">
        <f>AVERAGE(O24,O46)</f>
        <v>2.8200000000000003</v>
      </c>
      <c r="P83" s="257">
        <f t="shared" si="94"/>
        <v>16</v>
      </c>
      <c r="Q83" s="257">
        <f t="shared" ref="Q83:T85" si="147">AVERAGE(Q24,Q46)</f>
        <v>239.16500000000002</v>
      </c>
      <c r="R83" s="250">
        <f t="shared" si="147"/>
        <v>3.92</v>
      </c>
      <c r="S83" s="797">
        <f t="shared" si="147"/>
        <v>25.535</v>
      </c>
      <c r="T83" s="257">
        <f t="shared" si="147"/>
        <v>89.17</v>
      </c>
      <c r="U83" s="278">
        <f>AVERAGE(U46)</f>
        <v>5.0909090909090908</v>
      </c>
      <c r="V83" s="281" t="s">
        <v>30</v>
      </c>
      <c r="W83" s="307"/>
      <c r="X83" s="283" t="s">
        <v>30</v>
      </c>
      <c r="Y83" s="284" t="s">
        <v>30</v>
      </c>
      <c r="Z83" s="284" t="s">
        <v>30</v>
      </c>
      <c r="AA83" s="283" t="s">
        <v>30</v>
      </c>
      <c r="AB83" s="278"/>
      <c r="AC83" s="899" t="s">
        <v>259</v>
      </c>
      <c r="AD83" s="900"/>
      <c r="AE83" s="294" t="s">
        <v>30</v>
      </c>
      <c r="AF83" s="307"/>
      <c r="AG83" s="291" t="s">
        <v>30</v>
      </c>
      <c r="AH83" s="283" t="s">
        <v>30</v>
      </c>
      <c r="AI83" s="278"/>
      <c r="AJ83" s="281" t="s">
        <v>30</v>
      </c>
      <c r="AK83" s="307"/>
      <c r="AL83" s="283" t="s">
        <v>30</v>
      </c>
      <c r="AM83" s="284" t="s">
        <v>30</v>
      </c>
      <c r="AN83" s="284" t="s">
        <v>30</v>
      </c>
      <c r="AO83" s="283" t="s">
        <v>30</v>
      </c>
      <c r="AP83" s="278"/>
      <c r="AQ83" s="899" t="s">
        <v>259</v>
      </c>
      <c r="AR83" s="900"/>
      <c r="AS83" s="281" t="s">
        <v>30</v>
      </c>
      <c r="AT83" s="307"/>
      <c r="AU83" s="283" t="s">
        <v>30</v>
      </c>
      <c r="AV83" s="284" t="s">
        <v>30</v>
      </c>
      <c r="AW83" s="284" t="s">
        <v>30</v>
      </c>
      <c r="AX83" s="278"/>
      <c r="AY83" s="289" t="s">
        <v>30</v>
      </c>
      <c r="AZ83" s="257"/>
      <c r="BA83" s="257" t="s">
        <v>30</v>
      </c>
      <c r="BB83" s="250" t="s">
        <v>30</v>
      </c>
      <c r="BC83" s="250" t="s">
        <v>30</v>
      </c>
      <c r="BD83" s="257" t="s">
        <v>30</v>
      </c>
      <c r="BE83" s="252"/>
      <c r="BF83" s="899" t="s">
        <v>259</v>
      </c>
      <c r="BG83" s="900"/>
      <c r="BH83" s="281" t="s">
        <v>30</v>
      </c>
      <c r="BI83" s="307"/>
      <c r="BJ83" s="283" t="s">
        <v>30</v>
      </c>
      <c r="BK83" s="284" t="s">
        <v>30</v>
      </c>
      <c r="BL83" s="284" t="s">
        <v>30</v>
      </c>
      <c r="BM83" s="283" t="s">
        <v>30</v>
      </c>
      <c r="BN83" s="278"/>
      <c r="BO83" s="289">
        <f t="shared" si="137"/>
        <v>3.335</v>
      </c>
      <c r="BP83" s="257">
        <f t="shared" si="66"/>
        <v>18</v>
      </c>
      <c r="BQ83" s="257">
        <f t="shared" si="138"/>
        <v>343.83500000000004</v>
      </c>
      <c r="BR83" s="250">
        <f t="shared" si="138"/>
        <v>4.7750000000000004</v>
      </c>
      <c r="BS83" s="797">
        <f t="shared" si="138"/>
        <v>25.52</v>
      </c>
      <c r="BT83" s="257">
        <f t="shared" si="138"/>
        <v>91.335000000000008</v>
      </c>
      <c r="BU83" s="278">
        <f t="shared" si="139"/>
        <v>5.9999999999999947</v>
      </c>
      <c r="BV83" s="900" t="s">
        <v>259</v>
      </c>
      <c r="BW83" s="900"/>
      <c r="BX83" s="281" t="s">
        <v>30</v>
      </c>
      <c r="BY83" s="307"/>
      <c r="BZ83" s="283" t="s">
        <v>30</v>
      </c>
      <c r="CA83" s="284" t="s">
        <v>30</v>
      </c>
      <c r="CB83" s="284" t="s">
        <v>30</v>
      </c>
      <c r="CC83" s="283" t="s">
        <v>30</v>
      </c>
      <c r="CD83" s="278"/>
      <c r="CE83" s="281" t="s">
        <v>30</v>
      </c>
      <c r="CF83" s="307"/>
      <c r="CG83" s="283" t="s">
        <v>30</v>
      </c>
      <c r="CH83" s="284" t="s">
        <v>30</v>
      </c>
      <c r="CI83" s="284" t="s">
        <v>30</v>
      </c>
      <c r="CJ83" s="283" t="s">
        <v>30</v>
      </c>
      <c r="CK83" s="278"/>
      <c r="CL83" s="899" t="s">
        <v>259</v>
      </c>
      <c r="CM83" s="900"/>
      <c r="CN83" s="281" t="s">
        <v>30</v>
      </c>
      <c r="CO83" s="307"/>
      <c r="CP83" s="283" t="s">
        <v>30</v>
      </c>
      <c r="CQ83" s="284" t="s">
        <v>30</v>
      </c>
      <c r="CR83" s="284" t="s">
        <v>30</v>
      </c>
      <c r="CS83" s="278"/>
      <c r="CT83" s="281" t="s">
        <v>30</v>
      </c>
      <c r="CU83" s="307"/>
      <c r="CV83" s="283" t="s">
        <v>30</v>
      </c>
      <c r="CW83" s="284" t="s">
        <v>30</v>
      </c>
      <c r="CX83" s="284" t="s">
        <v>30</v>
      </c>
      <c r="CY83" s="283" t="s">
        <v>30</v>
      </c>
      <c r="CZ83" s="278"/>
      <c r="DA83" s="899" t="s">
        <v>259</v>
      </c>
      <c r="DB83" s="900"/>
      <c r="DC83" s="281" t="s">
        <v>30</v>
      </c>
      <c r="DD83" s="307"/>
      <c r="DE83" s="283" t="s">
        <v>30</v>
      </c>
      <c r="DF83" s="284" t="s">
        <v>30</v>
      </c>
      <c r="DG83" s="284" t="s">
        <v>30</v>
      </c>
      <c r="DH83" s="278"/>
      <c r="DI83" s="281" t="s">
        <v>30</v>
      </c>
      <c r="DJ83" s="307"/>
      <c r="DK83" s="283" t="s">
        <v>30</v>
      </c>
      <c r="DL83" s="284" t="s">
        <v>30</v>
      </c>
      <c r="DM83" s="284" t="s">
        <v>30</v>
      </c>
      <c r="DN83" s="283" t="s">
        <v>30</v>
      </c>
      <c r="DO83" s="278"/>
      <c r="DP83" s="899" t="s">
        <v>259</v>
      </c>
      <c r="DQ83" s="900"/>
      <c r="DR83" s="281" t="s">
        <v>30</v>
      </c>
      <c r="DS83" s="307"/>
      <c r="DT83" s="283" t="s">
        <v>30</v>
      </c>
      <c r="DU83" s="284" t="s">
        <v>30</v>
      </c>
      <c r="DV83" s="284" t="s">
        <v>30</v>
      </c>
      <c r="DW83" s="283" t="s">
        <v>30</v>
      </c>
      <c r="DX83" s="252"/>
      <c r="DY83" s="281" t="s">
        <v>30</v>
      </c>
      <c r="DZ83" s="307"/>
      <c r="EA83" s="283" t="s">
        <v>30</v>
      </c>
      <c r="EB83" s="284" t="s">
        <v>30</v>
      </c>
      <c r="EC83" s="284" t="s">
        <v>30</v>
      </c>
      <c r="ED83" s="283" t="s">
        <v>30</v>
      </c>
      <c r="EE83" s="278"/>
      <c r="EF83" s="278">
        <f t="shared" si="90"/>
        <v>3.0775000000000001</v>
      </c>
      <c r="EG83" s="279">
        <f t="shared" si="91"/>
        <v>22</v>
      </c>
    </row>
    <row r="84" spans="1:137" s="280" customFormat="1" ht="15" customHeight="1" x14ac:dyDescent="0.25">
      <c r="A84" s="899" t="s">
        <v>260</v>
      </c>
      <c r="B84" s="900"/>
      <c r="C84" s="289">
        <f>AVERAGE(C25,C47)</f>
        <v>4.8849999999999998</v>
      </c>
      <c r="D84" s="257">
        <f t="shared" si="92"/>
        <v>8</v>
      </c>
      <c r="E84" s="257">
        <f t="shared" ref="E84:F84" si="148">AVERAGE(E25,E47)</f>
        <v>314.83500000000004</v>
      </c>
      <c r="F84" s="250">
        <f t="shared" si="148"/>
        <v>3.82</v>
      </c>
      <c r="G84" s="278">
        <f>AVERAGE(G47)</f>
        <v>33.125</v>
      </c>
      <c r="H84" s="281" t="s">
        <v>30</v>
      </c>
      <c r="I84" s="307"/>
      <c r="J84" s="283" t="s">
        <v>30</v>
      </c>
      <c r="K84" s="284" t="s">
        <v>30</v>
      </c>
      <c r="L84" s="791"/>
      <c r="M84" s="899" t="s">
        <v>260</v>
      </c>
      <c r="N84" s="900"/>
      <c r="O84" s="289">
        <f>AVERAGE(O25,O47)</f>
        <v>2.7749999999999999</v>
      </c>
      <c r="P84" s="257">
        <f t="shared" si="94"/>
        <v>17</v>
      </c>
      <c r="Q84" s="257">
        <f t="shared" si="147"/>
        <v>233.16500000000002</v>
      </c>
      <c r="R84" s="250">
        <f t="shared" si="147"/>
        <v>3.76</v>
      </c>
      <c r="S84" s="797">
        <f t="shared" si="147"/>
        <v>22.6</v>
      </c>
      <c r="T84" s="257">
        <f t="shared" si="147"/>
        <v>89.335000000000008</v>
      </c>
      <c r="U84" s="278">
        <f>AVERAGE(U47)</f>
        <v>4.8181818181818201</v>
      </c>
      <c r="V84" s="281" t="s">
        <v>30</v>
      </c>
      <c r="W84" s="307"/>
      <c r="X84" s="283" t="s">
        <v>30</v>
      </c>
      <c r="Y84" s="284" t="s">
        <v>30</v>
      </c>
      <c r="Z84" s="284" t="s">
        <v>30</v>
      </c>
      <c r="AA84" s="283" t="s">
        <v>30</v>
      </c>
      <c r="AB84" s="278"/>
      <c r="AC84" s="899" t="s">
        <v>260</v>
      </c>
      <c r="AD84" s="900"/>
      <c r="AE84" s="294" t="s">
        <v>30</v>
      </c>
      <c r="AF84" s="307"/>
      <c r="AG84" s="291" t="s">
        <v>30</v>
      </c>
      <c r="AH84" s="283" t="s">
        <v>30</v>
      </c>
      <c r="AI84" s="278"/>
      <c r="AJ84" s="281" t="s">
        <v>30</v>
      </c>
      <c r="AK84" s="307"/>
      <c r="AL84" s="283" t="s">
        <v>30</v>
      </c>
      <c r="AM84" s="284" t="s">
        <v>30</v>
      </c>
      <c r="AN84" s="284" t="s">
        <v>30</v>
      </c>
      <c r="AO84" s="283" t="s">
        <v>30</v>
      </c>
      <c r="AP84" s="278"/>
      <c r="AQ84" s="899" t="s">
        <v>260</v>
      </c>
      <c r="AR84" s="900"/>
      <c r="AS84" s="281" t="s">
        <v>30</v>
      </c>
      <c r="AT84" s="307"/>
      <c r="AU84" s="283" t="s">
        <v>30</v>
      </c>
      <c r="AV84" s="284" t="s">
        <v>30</v>
      </c>
      <c r="AW84" s="284" t="s">
        <v>30</v>
      </c>
      <c r="AX84" s="278"/>
      <c r="AY84" s="289" t="s">
        <v>30</v>
      </c>
      <c r="AZ84" s="257"/>
      <c r="BA84" s="257" t="s">
        <v>30</v>
      </c>
      <c r="BB84" s="250" t="s">
        <v>30</v>
      </c>
      <c r="BC84" s="250" t="s">
        <v>30</v>
      </c>
      <c r="BD84" s="257" t="s">
        <v>30</v>
      </c>
      <c r="BE84" s="252"/>
      <c r="BF84" s="899" t="s">
        <v>260</v>
      </c>
      <c r="BG84" s="900"/>
      <c r="BH84" s="281" t="s">
        <v>30</v>
      </c>
      <c r="BI84" s="307"/>
      <c r="BJ84" s="283" t="s">
        <v>30</v>
      </c>
      <c r="BK84" s="284" t="s">
        <v>30</v>
      </c>
      <c r="BL84" s="284" t="s">
        <v>30</v>
      </c>
      <c r="BM84" s="283" t="s">
        <v>30</v>
      </c>
      <c r="BN84" s="278"/>
      <c r="BO84" s="289">
        <f t="shared" si="137"/>
        <v>4.2149999999999999</v>
      </c>
      <c r="BP84" s="257">
        <f t="shared" si="66"/>
        <v>4</v>
      </c>
      <c r="BQ84" s="257">
        <f t="shared" si="138"/>
        <v>340.5</v>
      </c>
      <c r="BR84" s="250">
        <f t="shared" si="138"/>
        <v>4.6550000000000002</v>
      </c>
      <c r="BS84" s="797">
        <f t="shared" si="138"/>
        <v>17.604999999999997</v>
      </c>
      <c r="BT84" s="257">
        <f t="shared" si="138"/>
        <v>87.664999999999992</v>
      </c>
      <c r="BU84" s="278">
        <f t="shared" si="139"/>
        <v>8.7692307692307665</v>
      </c>
      <c r="BV84" s="900" t="s">
        <v>260</v>
      </c>
      <c r="BW84" s="900"/>
      <c r="BX84" s="281" t="s">
        <v>30</v>
      </c>
      <c r="BY84" s="307"/>
      <c r="BZ84" s="283" t="s">
        <v>30</v>
      </c>
      <c r="CA84" s="284" t="s">
        <v>30</v>
      </c>
      <c r="CB84" s="284" t="s">
        <v>30</v>
      </c>
      <c r="CC84" s="283" t="s">
        <v>30</v>
      </c>
      <c r="CD84" s="278"/>
      <c r="CE84" s="281" t="s">
        <v>30</v>
      </c>
      <c r="CF84" s="307"/>
      <c r="CG84" s="283" t="s">
        <v>30</v>
      </c>
      <c r="CH84" s="284" t="s">
        <v>30</v>
      </c>
      <c r="CI84" s="284" t="s">
        <v>30</v>
      </c>
      <c r="CJ84" s="283" t="s">
        <v>30</v>
      </c>
      <c r="CK84" s="278"/>
      <c r="CL84" s="899" t="s">
        <v>260</v>
      </c>
      <c r="CM84" s="900"/>
      <c r="CN84" s="281" t="s">
        <v>30</v>
      </c>
      <c r="CO84" s="307"/>
      <c r="CP84" s="283" t="s">
        <v>30</v>
      </c>
      <c r="CQ84" s="284" t="s">
        <v>30</v>
      </c>
      <c r="CR84" s="284" t="s">
        <v>30</v>
      </c>
      <c r="CS84" s="278"/>
      <c r="CT84" s="281" t="s">
        <v>30</v>
      </c>
      <c r="CU84" s="307"/>
      <c r="CV84" s="283" t="s">
        <v>30</v>
      </c>
      <c r="CW84" s="284" t="s">
        <v>30</v>
      </c>
      <c r="CX84" s="284" t="s">
        <v>30</v>
      </c>
      <c r="CY84" s="283" t="s">
        <v>30</v>
      </c>
      <c r="CZ84" s="278"/>
      <c r="DA84" s="899" t="s">
        <v>260</v>
      </c>
      <c r="DB84" s="900"/>
      <c r="DC84" s="281" t="s">
        <v>30</v>
      </c>
      <c r="DD84" s="307"/>
      <c r="DE84" s="283" t="s">
        <v>30</v>
      </c>
      <c r="DF84" s="284" t="s">
        <v>30</v>
      </c>
      <c r="DG84" s="284" t="s">
        <v>30</v>
      </c>
      <c r="DH84" s="278"/>
      <c r="DI84" s="289">
        <f>AVERAGE(DI25,DI47)</f>
        <v>4.665</v>
      </c>
      <c r="DJ84" s="257">
        <f t="shared" si="105"/>
        <v>15</v>
      </c>
      <c r="DK84" s="257">
        <f t="shared" ref="DK84:DN85" si="149">AVERAGE(DK25,DK47)</f>
        <v>299.33</v>
      </c>
      <c r="DL84" s="250">
        <f t="shared" si="149"/>
        <v>5.05</v>
      </c>
      <c r="DM84" s="250">
        <f t="shared" si="149"/>
        <v>21.3</v>
      </c>
      <c r="DN84" s="257">
        <f t="shared" si="149"/>
        <v>91.5</v>
      </c>
      <c r="DO84" s="278">
        <f>AVERAGE(DO47)</f>
        <v>7.8333333333333428</v>
      </c>
      <c r="DP84" s="899" t="s">
        <v>260</v>
      </c>
      <c r="DQ84" s="900"/>
      <c r="DR84" s="281" t="s">
        <v>30</v>
      </c>
      <c r="DS84" s="307"/>
      <c r="DT84" s="283" t="s">
        <v>30</v>
      </c>
      <c r="DU84" s="284" t="s">
        <v>30</v>
      </c>
      <c r="DV84" s="284" t="s">
        <v>30</v>
      </c>
      <c r="DW84" s="283" t="s">
        <v>30</v>
      </c>
      <c r="DX84" s="252"/>
      <c r="DY84" s="281" t="s">
        <v>30</v>
      </c>
      <c r="DZ84" s="307"/>
      <c r="EA84" s="283" t="s">
        <v>30</v>
      </c>
      <c r="EB84" s="284" t="s">
        <v>30</v>
      </c>
      <c r="EC84" s="284" t="s">
        <v>30</v>
      </c>
      <c r="ED84" s="283" t="s">
        <v>30</v>
      </c>
      <c r="EE84" s="278"/>
      <c r="EF84" s="278">
        <f t="shared" si="90"/>
        <v>4.1349999999999998</v>
      </c>
      <c r="EG84" s="279">
        <f t="shared" si="91"/>
        <v>16</v>
      </c>
    </row>
    <row r="85" spans="1:137" s="280" customFormat="1" ht="15" customHeight="1" x14ac:dyDescent="0.25">
      <c r="A85" s="899" t="s">
        <v>261</v>
      </c>
      <c r="B85" s="900"/>
      <c r="C85" s="281" t="s">
        <v>30</v>
      </c>
      <c r="D85" s="307"/>
      <c r="E85" s="283" t="s">
        <v>30</v>
      </c>
      <c r="F85" s="284" t="s">
        <v>30</v>
      </c>
      <c r="G85" s="278"/>
      <c r="H85" s="289">
        <f>AVERAGE(H26,H48)</f>
        <v>5.8149999999999995</v>
      </c>
      <c r="I85" s="257">
        <f t="shared" si="93"/>
        <v>3</v>
      </c>
      <c r="J85" s="257">
        <f t="shared" ref="J85:K85" si="150">AVERAGE(J26,J48)</f>
        <v>338.83</v>
      </c>
      <c r="K85" s="250">
        <f t="shared" si="150"/>
        <v>3.4050000000000002</v>
      </c>
      <c r="L85" s="278">
        <f>AVERAGE(L48)</f>
        <v>15.440000000000005</v>
      </c>
      <c r="M85" s="899" t="s">
        <v>261</v>
      </c>
      <c r="N85" s="900"/>
      <c r="O85" s="289">
        <f>AVERAGE(O26,O48)</f>
        <v>2.85</v>
      </c>
      <c r="P85" s="257">
        <f t="shared" si="94"/>
        <v>15</v>
      </c>
      <c r="Q85" s="257">
        <f t="shared" si="147"/>
        <v>247</v>
      </c>
      <c r="R85" s="250">
        <f t="shared" si="147"/>
        <v>3.99</v>
      </c>
      <c r="S85" s="797">
        <f t="shared" si="147"/>
        <v>14.2</v>
      </c>
      <c r="T85" s="257">
        <f t="shared" si="147"/>
        <v>108.83500000000001</v>
      </c>
      <c r="U85" s="278">
        <f>AVERAGE(U48)</f>
        <v>4.9090909090909101</v>
      </c>
      <c r="V85" s="306">
        <f>AVERAGE(V26,V48)</f>
        <v>4.8650000000000002</v>
      </c>
      <c r="W85" s="257">
        <f t="shared" si="95"/>
        <v>2</v>
      </c>
      <c r="X85" s="257">
        <f t="shared" ref="X85:AA85" si="151">AVERAGE(X26,X48)</f>
        <v>226.5</v>
      </c>
      <c r="Y85" s="250">
        <f t="shared" si="151"/>
        <v>3.3499999999999996</v>
      </c>
      <c r="Z85" s="797">
        <f t="shared" si="151"/>
        <v>23.465</v>
      </c>
      <c r="AA85" s="257">
        <f t="shared" si="151"/>
        <v>106</v>
      </c>
      <c r="AB85" s="278">
        <f>AVERAGE(AB48)</f>
        <v>6.0833333333333375</v>
      </c>
      <c r="AC85" s="899" t="s">
        <v>261</v>
      </c>
      <c r="AD85" s="900"/>
      <c r="AE85" s="289">
        <f>AVERAGE(AE26,AE48)</f>
        <v>4.3949999999999996</v>
      </c>
      <c r="AF85" s="257">
        <f t="shared" si="52"/>
        <v>8</v>
      </c>
      <c r="AG85" s="797">
        <f t="shared" ref="AG85:AH85" si="152">AVERAGE(AG26,AG48)</f>
        <v>19.085000000000001</v>
      </c>
      <c r="AH85" s="257">
        <f t="shared" si="152"/>
        <v>94</v>
      </c>
      <c r="AI85" s="278">
        <f>AVERAGE(AI48)</f>
        <v>-5.4285714285714235</v>
      </c>
      <c r="AJ85" s="250">
        <f>AVERAGE(AJ26,AJ48)</f>
        <v>3.2</v>
      </c>
      <c r="AK85" s="257">
        <f t="shared" si="96"/>
        <v>12</v>
      </c>
      <c r="AL85" s="257">
        <f t="shared" ref="AL85:AM85" si="153">AVERAGE(AL26,AL48)</f>
        <v>229.38499999999999</v>
      </c>
      <c r="AM85" s="250">
        <f t="shared" si="153"/>
        <v>3.76</v>
      </c>
      <c r="AN85" s="250">
        <f>AVERAGE(AN26,AN48)</f>
        <v>23.020000000000003</v>
      </c>
      <c r="AO85" s="257">
        <f>AVERAGE(AO26,AO48)</f>
        <v>90.835000000000008</v>
      </c>
      <c r="AP85" s="278">
        <f>AVERAGE(AP48)</f>
        <v>1.4000000000000012</v>
      </c>
      <c r="AQ85" s="899" t="s">
        <v>261</v>
      </c>
      <c r="AR85" s="900"/>
      <c r="AS85" s="289">
        <f>AVERAGE(AS26,AS48)</f>
        <v>5.5150000000000006</v>
      </c>
      <c r="AT85" s="257">
        <f t="shared" si="97"/>
        <v>6</v>
      </c>
      <c r="AU85" s="257">
        <f>AVERAGE(AU26,AU48)</f>
        <v>264.5</v>
      </c>
      <c r="AV85" s="250">
        <f>AVERAGE(AV26,AV48)</f>
        <v>2.7250000000000001</v>
      </c>
      <c r="AW85" s="250">
        <f>AVERAGE(AW26,AW48)</f>
        <v>27</v>
      </c>
      <c r="AX85" s="278">
        <f>AVERAGE(AX48)</f>
        <v>11.333333333333336</v>
      </c>
      <c r="AY85" s="289" t="s">
        <v>30</v>
      </c>
      <c r="AZ85" s="257"/>
      <c r="BA85" s="257" t="s">
        <v>30</v>
      </c>
      <c r="BB85" s="250" t="s">
        <v>30</v>
      </c>
      <c r="BC85" s="250" t="s">
        <v>30</v>
      </c>
      <c r="BD85" s="257" t="s">
        <v>30</v>
      </c>
      <c r="BE85" s="252"/>
      <c r="BF85" s="899" t="s">
        <v>261</v>
      </c>
      <c r="BG85" s="900"/>
      <c r="BH85" s="281" t="s">
        <v>30</v>
      </c>
      <c r="BI85" s="307"/>
      <c r="BJ85" s="283" t="s">
        <v>30</v>
      </c>
      <c r="BK85" s="284" t="s">
        <v>30</v>
      </c>
      <c r="BL85" s="284" t="s">
        <v>30</v>
      </c>
      <c r="BM85" s="283" t="s">
        <v>30</v>
      </c>
      <c r="BN85" s="278"/>
      <c r="BO85" s="289">
        <f t="shared" si="137"/>
        <v>4.0150000000000006</v>
      </c>
      <c r="BP85" s="257">
        <f t="shared" si="66"/>
        <v>10</v>
      </c>
      <c r="BQ85" s="257">
        <f t="shared" si="138"/>
        <v>340.17</v>
      </c>
      <c r="BR85" s="250">
        <f t="shared" si="138"/>
        <v>4.9000000000000004</v>
      </c>
      <c r="BS85" s="797">
        <f t="shared" si="138"/>
        <v>32.685000000000002</v>
      </c>
      <c r="BT85" s="257">
        <f t="shared" si="138"/>
        <v>83.5</v>
      </c>
      <c r="BU85" s="278">
        <f t="shared" si="139"/>
        <v>6.923076923076926</v>
      </c>
      <c r="BV85" s="900" t="s">
        <v>261</v>
      </c>
      <c r="BW85" s="900"/>
      <c r="BX85" s="250">
        <f>AVERAGE(BX26,BX48)</f>
        <v>6.3250000000000002</v>
      </c>
      <c r="BY85" s="257">
        <f t="shared" si="100"/>
        <v>5</v>
      </c>
      <c r="BZ85" s="257">
        <f t="shared" ref="BZ85:CC85" si="154">AVERAGE(BZ26,BZ48)</f>
        <v>277.2</v>
      </c>
      <c r="CA85" s="250">
        <f t="shared" si="154"/>
        <v>4.1349999999999998</v>
      </c>
      <c r="CB85" s="250">
        <f t="shared" si="154"/>
        <v>16.950000000000003</v>
      </c>
      <c r="CC85" s="257">
        <f t="shared" si="154"/>
        <v>95.335000000000008</v>
      </c>
      <c r="CD85" s="278">
        <f>AVERAGE(CD48)</f>
        <v>16.159999999999997</v>
      </c>
      <c r="CE85" s="281" t="s">
        <v>30</v>
      </c>
      <c r="CF85" s="307"/>
      <c r="CG85" s="283" t="s">
        <v>30</v>
      </c>
      <c r="CH85" s="284" t="s">
        <v>30</v>
      </c>
      <c r="CI85" s="284" t="s">
        <v>30</v>
      </c>
      <c r="CJ85" s="283" t="s">
        <v>30</v>
      </c>
      <c r="CK85" s="278"/>
      <c r="CL85" s="899" t="s">
        <v>261</v>
      </c>
      <c r="CM85" s="900"/>
      <c r="CN85" s="289">
        <f>AVERAGE(CN26,CN48)</f>
        <v>4.7549999999999999</v>
      </c>
      <c r="CO85" s="257">
        <f t="shared" si="102"/>
        <v>16</v>
      </c>
      <c r="CP85" s="257">
        <f t="shared" ref="CP85:CR85" si="155">AVERAGE(CP26,CP48)</f>
        <v>181.5</v>
      </c>
      <c r="CQ85" s="250">
        <f t="shared" si="155"/>
        <v>4.08</v>
      </c>
      <c r="CR85" s="250">
        <f t="shared" si="155"/>
        <v>17.065000000000001</v>
      </c>
      <c r="CS85" s="278">
        <f>AVERAGE(CS48)</f>
        <v>16.3</v>
      </c>
      <c r="CT85" s="289">
        <f>AVERAGE(CT26,CT48)</f>
        <v>4.38</v>
      </c>
      <c r="CU85" s="257">
        <f t="shared" si="103"/>
        <v>3</v>
      </c>
      <c r="CV85" s="257">
        <f t="shared" ref="CV85:CY85" si="156">AVERAGE(CV26,CV48)</f>
        <v>226.83499999999998</v>
      </c>
      <c r="CW85" s="250">
        <f t="shared" si="156"/>
        <v>2.665</v>
      </c>
      <c r="CX85" s="250">
        <f t="shared" si="156"/>
        <v>21.37</v>
      </c>
      <c r="CY85" s="257">
        <f t="shared" si="156"/>
        <v>93.664999999999992</v>
      </c>
      <c r="CZ85" s="278">
        <f>AVERAGE(CZ48)</f>
        <v>7.818181818181813</v>
      </c>
      <c r="DA85" s="899" t="s">
        <v>261</v>
      </c>
      <c r="DB85" s="900"/>
      <c r="DC85" s="289">
        <f>AVERAGE(DC26,DC48)</f>
        <v>4.7149999999999999</v>
      </c>
      <c r="DD85" s="257">
        <f t="shared" si="104"/>
        <v>3</v>
      </c>
      <c r="DE85" s="257">
        <f t="shared" ref="DE85:DG85" si="157">AVERAGE(DE26,DE48)</f>
        <v>306</v>
      </c>
      <c r="DF85" s="250">
        <f t="shared" si="157"/>
        <v>3.2800000000000002</v>
      </c>
      <c r="DG85" s="250">
        <f t="shared" si="157"/>
        <v>11.385</v>
      </c>
      <c r="DH85" s="278">
        <f>AVERAGE(DH48)</f>
        <v>22.272727272727273</v>
      </c>
      <c r="DI85" s="289">
        <f>AVERAGE(DI26,DI48)</f>
        <v>4.0999999999999996</v>
      </c>
      <c r="DJ85" s="257">
        <f t="shared" si="105"/>
        <v>19</v>
      </c>
      <c r="DK85" s="257">
        <f t="shared" si="149"/>
        <v>231.83499999999998</v>
      </c>
      <c r="DL85" s="250">
        <f t="shared" si="149"/>
        <v>4.3650000000000002</v>
      </c>
      <c r="DM85" s="250">
        <f t="shared" si="149"/>
        <v>23.914999999999999</v>
      </c>
      <c r="DN85" s="257">
        <f t="shared" si="149"/>
        <v>103.83500000000001</v>
      </c>
      <c r="DO85" s="278">
        <f>AVERAGE(DO48)</f>
        <v>13.999999999999989</v>
      </c>
      <c r="DP85" s="899" t="s">
        <v>261</v>
      </c>
      <c r="DQ85" s="900"/>
      <c r="DR85" s="289">
        <f>AVERAGE(DR26,DR48)</f>
        <v>1.4350000000000001</v>
      </c>
      <c r="DS85" s="257">
        <f t="shared" si="106"/>
        <v>14</v>
      </c>
      <c r="DT85" s="257">
        <f t="shared" ref="DT85:DW85" si="158">AVERAGE(DT26,DT48)</f>
        <v>63.335000000000001</v>
      </c>
      <c r="DU85" s="250">
        <f t="shared" si="158"/>
        <v>12.2</v>
      </c>
      <c r="DV85" s="250">
        <f t="shared" si="158"/>
        <v>8.2900000000000009</v>
      </c>
      <c r="DW85" s="257">
        <f t="shared" si="158"/>
        <v>32</v>
      </c>
      <c r="DX85" s="252">
        <f>AVERAGE(DX48)</f>
        <v>0.8181818181818189</v>
      </c>
      <c r="DY85" s="281" t="s">
        <v>30</v>
      </c>
      <c r="DZ85" s="307"/>
      <c r="EA85" s="283" t="s">
        <v>30</v>
      </c>
      <c r="EB85" s="284" t="s">
        <v>30</v>
      </c>
      <c r="EC85" s="284" t="s">
        <v>30</v>
      </c>
      <c r="ED85" s="283" t="s">
        <v>30</v>
      </c>
      <c r="EE85" s="278"/>
      <c r="EF85" s="278">
        <f t="shared" si="90"/>
        <v>4.3357692307692304</v>
      </c>
      <c r="EG85" s="279">
        <f t="shared" si="91"/>
        <v>12</v>
      </c>
    </row>
    <row r="86" spans="1:137" s="280" customFormat="1" ht="15" customHeight="1" x14ac:dyDescent="0.25">
      <c r="A86" s="344"/>
      <c r="B86" s="345"/>
      <c r="C86" s="294"/>
      <c r="D86" s="250"/>
      <c r="E86" s="283"/>
      <c r="F86" s="291"/>
      <c r="G86" s="278"/>
      <c r="H86" s="294"/>
      <c r="I86" s="250"/>
      <c r="J86" s="283"/>
      <c r="K86" s="291"/>
      <c r="L86" s="278"/>
      <c r="M86" s="344"/>
      <c r="N86" s="345"/>
      <c r="O86" s="294"/>
      <c r="P86" s="250"/>
      <c r="Q86" s="283"/>
      <c r="R86" s="291"/>
      <c r="S86" s="291"/>
      <c r="U86" s="278"/>
      <c r="V86" s="291"/>
      <c r="W86" s="250"/>
      <c r="X86" s="291"/>
      <c r="Y86" s="291"/>
      <c r="Z86" s="291"/>
      <c r="AB86" s="278"/>
      <c r="AC86" s="344"/>
      <c r="AD86" s="345"/>
      <c r="AE86" s="294"/>
      <c r="AF86" s="250"/>
      <c r="AG86" s="291"/>
      <c r="AI86" s="278"/>
      <c r="AJ86" s="291"/>
      <c r="AK86" s="250"/>
      <c r="AL86" s="329"/>
      <c r="AM86" s="291"/>
      <c r="AN86" s="291"/>
      <c r="AP86" s="278"/>
      <c r="AQ86" s="344"/>
      <c r="AR86" s="345"/>
      <c r="AS86" s="294"/>
      <c r="AT86" s="250"/>
      <c r="AU86" s="283"/>
      <c r="AV86" s="291"/>
      <c r="AW86" s="291"/>
      <c r="AX86" s="278"/>
      <c r="AY86" s="294"/>
      <c r="AZ86" s="250"/>
      <c r="BA86" s="283"/>
      <c r="BB86" s="291"/>
      <c r="BC86" s="291"/>
      <c r="BE86" s="252"/>
      <c r="BF86" s="344"/>
      <c r="BG86" s="345"/>
      <c r="BH86" s="294"/>
      <c r="BI86" s="250"/>
      <c r="BJ86" s="283"/>
      <c r="BK86" s="291"/>
      <c r="BL86" s="291"/>
      <c r="BN86" s="278"/>
      <c r="BO86" s="294"/>
      <c r="BP86" s="250"/>
      <c r="BQ86" s="283"/>
      <c r="BR86" s="291"/>
      <c r="BS86" s="291"/>
      <c r="BU86" s="278"/>
      <c r="BV86" s="345"/>
      <c r="BW86" s="345"/>
      <c r="BX86" s="291"/>
      <c r="BY86" s="250"/>
      <c r="BZ86" s="283"/>
      <c r="CA86" s="291"/>
      <c r="CB86" s="291"/>
      <c r="CD86" s="278"/>
      <c r="CE86" s="294"/>
      <c r="CF86" s="250"/>
      <c r="CG86" s="283"/>
      <c r="CH86" s="291"/>
      <c r="CI86" s="291"/>
      <c r="CK86" s="278"/>
      <c r="CL86" s="344"/>
      <c r="CM86" s="345"/>
      <c r="CN86" s="294"/>
      <c r="CO86" s="250"/>
      <c r="CP86" s="283"/>
      <c r="CQ86" s="291"/>
      <c r="CR86" s="291"/>
      <c r="CS86" s="278"/>
      <c r="CT86" s="294"/>
      <c r="CU86" s="250"/>
      <c r="CV86" s="283"/>
      <c r="CW86" s="291"/>
      <c r="CX86" s="291"/>
      <c r="CZ86" s="278"/>
      <c r="DA86" s="344"/>
      <c r="DB86" s="345"/>
      <c r="DC86" s="294"/>
      <c r="DD86" s="250"/>
      <c r="DE86" s="283"/>
      <c r="DF86" s="291"/>
      <c r="DG86" s="291"/>
      <c r="DH86" s="278"/>
      <c r="DI86" s="294"/>
      <c r="DJ86" s="250"/>
      <c r="DK86" s="283"/>
      <c r="DL86" s="291"/>
      <c r="DM86" s="291"/>
      <c r="DO86" s="278"/>
      <c r="DP86" s="344"/>
      <c r="DQ86" s="345"/>
      <c r="DR86" s="294"/>
      <c r="DS86" s="250"/>
      <c r="DT86" s="283"/>
      <c r="DU86" s="291"/>
      <c r="DV86" s="291"/>
      <c r="DX86" s="252"/>
      <c r="DY86" s="294"/>
      <c r="DZ86" s="250"/>
      <c r="EA86" s="283"/>
      <c r="EB86" s="291"/>
      <c r="EC86" s="291"/>
      <c r="EE86" s="278"/>
      <c r="EF86" s="278"/>
      <c r="EG86" s="293"/>
    </row>
    <row r="87" spans="1:137" s="314" customFormat="1" ht="15" customHeight="1" x14ac:dyDescent="0.25">
      <c r="A87" s="970" t="s">
        <v>22</v>
      </c>
      <c r="B87" s="971"/>
      <c r="C87" s="294">
        <v>0.13</v>
      </c>
      <c r="D87" s="284"/>
      <c r="E87" s="291">
        <v>8.9600000000000009</v>
      </c>
      <c r="F87" s="291">
        <v>0.1</v>
      </c>
      <c r="G87" s="310"/>
      <c r="H87" s="294">
        <v>0.09</v>
      </c>
      <c r="I87" s="284"/>
      <c r="J87" s="291">
        <v>7.31</v>
      </c>
      <c r="K87" s="291">
        <v>0.09</v>
      </c>
      <c r="L87" s="310"/>
      <c r="M87" s="970" t="s">
        <v>22</v>
      </c>
      <c r="N87" s="971"/>
      <c r="O87" s="294">
        <v>0.41</v>
      </c>
      <c r="P87" s="284"/>
      <c r="Q87" s="291">
        <v>26.5</v>
      </c>
      <c r="R87" s="291">
        <v>0.95</v>
      </c>
      <c r="S87" s="291">
        <v>1.1100000000000001</v>
      </c>
      <c r="T87" s="291">
        <v>0.5</v>
      </c>
      <c r="U87" s="310"/>
      <c r="V87" s="291" t="s">
        <v>20</v>
      </c>
      <c r="W87" s="284"/>
      <c r="X87" s="291">
        <v>9.75</v>
      </c>
      <c r="Y87" s="291">
        <v>0.23</v>
      </c>
      <c r="Z87" s="291">
        <v>0.46</v>
      </c>
      <c r="AA87" s="291">
        <v>1.36</v>
      </c>
      <c r="AB87" s="310"/>
      <c r="AC87" s="970" t="s">
        <v>22</v>
      </c>
      <c r="AD87" s="971"/>
      <c r="AE87" s="294">
        <v>0.78</v>
      </c>
      <c r="AF87" s="284"/>
      <c r="AG87" s="291">
        <v>1.78</v>
      </c>
      <c r="AH87" s="291">
        <v>0.61</v>
      </c>
      <c r="AI87" s="310"/>
      <c r="AJ87" s="291">
        <v>0.25</v>
      </c>
      <c r="AK87" s="284"/>
      <c r="AL87" s="291">
        <v>28.68</v>
      </c>
      <c r="AM87" s="291">
        <v>0.69</v>
      </c>
      <c r="AN87" s="291">
        <v>1.26</v>
      </c>
      <c r="AO87" s="291">
        <v>1.77</v>
      </c>
      <c r="AP87" s="310"/>
      <c r="AQ87" s="970" t="s">
        <v>22</v>
      </c>
      <c r="AR87" s="971"/>
      <c r="AS87" s="294">
        <v>0.22</v>
      </c>
      <c r="AT87" s="284"/>
      <c r="AU87" s="291">
        <v>14.91</v>
      </c>
      <c r="AV87" s="291">
        <v>0.12</v>
      </c>
      <c r="AW87" s="291">
        <v>1.01</v>
      </c>
      <c r="AX87" s="310"/>
      <c r="AY87" s="294">
        <v>0.42</v>
      </c>
      <c r="AZ87" s="284"/>
      <c r="BA87" s="291">
        <v>21.39</v>
      </c>
      <c r="BB87" s="291">
        <v>0.56999999999999995</v>
      </c>
      <c r="BC87" s="291">
        <v>2.25</v>
      </c>
      <c r="BD87" s="291">
        <v>0.57999999999999996</v>
      </c>
      <c r="BE87" s="311"/>
      <c r="BF87" s="970" t="s">
        <v>22</v>
      </c>
      <c r="BG87" s="971"/>
      <c r="BH87" s="294">
        <v>0.2</v>
      </c>
      <c r="BI87" s="284"/>
      <c r="BJ87" s="291">
        <v>15.33</v>
      </c>
      <c r="BK87" s="291">
        <v>0.02</v>
      </c>
      <c r="BL87" s="291">
        <v>0.06</v>
      </c>
      <c r="BM87" s="291">
        <v>1.1100000000000001</v>
      </c>
      <c r="BN87" s="310"/>
      <c r="BO87" s="294">
        <v>0.37</v>
      </c>
      <c r="BP87" s="284"/>
      <c r="BQ87" s="291">
        <v>7.46</v>
      </c>
      <c r="BR87" s="291">
        <v>0.06</v>
      </c>
      <c r="BS87" s="291">
        <v>0.47</v>
      </c>
      <c r="BT87" s="291">
        <v>0.82</v>
      </c>
      <c r="BU87" s="310"/>
      <c r="BV87" s="971" t="s">
        <v>22</v>
      </c>
      <c r="BW87" s="971"/>
      <c r="BX87" s="291">
        <v>0.37</v>
      </c>
      <c r="BY87" s="284"/>
      <c r="BZ87" s="291">
        <v>27.28</v>
      </c>
      <c r="CA87" s="291">
        <v>0.88</v>
      </c>
      <c r="CB87" s="291">
        <v>1.44</v>
      </c>
      <c r="CC87" s="291">
        <v>1.36</v>
      </c>
      <c r="CD87" s="310"/>
      <c r="CE87" s="294">
        <v>0.27</v>
      </c>
      <c r="CF87" s="284"/>
      <c r="CG87" s="291">
        <v>9.06</v>
      </c>
      <c r="CH87" s="291">
        <v>0.1</v>
      </c>
      <c r="CI87" s="291">
        <v>0.19</v>
      </c>
      <c r="CJ87" s="291">
        <v>3.86</v>
      </c>
      <c r="CK87" s="310"/>
      <c r="CL87" s="970" t="s">
        <v>22</v>
      </c>
      <c r="CM87" s="971"/>
      <c r="CN87" s="294">
        <v>0.05</v>
      </c>
      <c r="CO87" s="284"/>
      <c r="CP87" s="291">
        <v>2.16</v>
      </c>
      <c r="CQ87" s="291">
        <v>0.04</v>
      </c>
      <c r="CR87" s="291">
        <v>0.16</v>
      </c>
      <c r="CS87" s="310"/>
      <c r="CT87" s="294">
        <v>0.16</v>
      </c>
      <c r="CU87" s="284"/>
      <c r="CV87" s="291">
        <v>7.4</v>
      </c>
      <c r="CW87" s="291">
        <v>0.13</v>
      </c>
      <c r="CX87" s="291">
        <v>0.28999999999999998</v>
      </c>
      <c r="CY87" s="291">
        <v>2.06</v>
      </c>
      <c r="CZ87" s="310"/>
      <c r="DA87" s="970" t="s">
        <v>22</v>
      </c>
      <c r="DB87" s="971"/>
      <c r="DC87" s="294">
        <v>0.53</v>
      </c>
      <c r="DD87" s="284"/>
      <c r="DE87" s="291">
        <v>22.39</v>
      </c>
      <c r="DF87" s="291">
        <v>0.51</v>
      </c>
      <c r="DG87" s="291">
        <v>0.28999999999999998</v>
      </c>
      <c r="DH87" s="310"/>
      <c r="DI87" s="294">
        <v>1.2</v>
      </c>
      <c r="DJ87" s="284"/>
      <c r="DK87" s="291">
        <v>17.61</v>
      </c>
      <c r="DL87" s="291">
        <v>0.39</v>
      </c>
      <c r="DM87" s="291">
        <v>0.88</v>
      </c>
      <c r="DN87" s="291">
        <v>1.68</v>
      </c>
      <c r="DO87" s="310"/>
      <c r="DP87" s="970" t="s">
        <v>22</v>
      </c>
      <c r="DQ87" s="971"/>
      <c r="DR87" s="294">
        <v>1.23</v>
      </c>
      <c r="DS87" s="284"/>
      <c r="DT87" s="291">
        <v>54.81</v>
      </c>
      <c r="DU87" s="291">
        <v>12.39</v>
      </c>
      <c r="DV87" s="291">
        <v>7.62</v>
      </c>
      <c r="DW87" s="291">
        <v>29.95</v>
      </c>
      <c r="DX87" s="311"/>
      <c r="DY87" s="294">
        <v>0.18</v>
      </c>
      <c r="DZ87" s="284"/>
      <c r="EA87" s="291">
        <v>10.96</v>
      </c>
      <c r="EB87" s="291">
        <v>0.48</v>
      </c>
      <c r="EC87" s="291">
        <v>1.45</v>
      </c>
      <c r="ED87" s="291">
        <v>0.67</v>
      </c>
      <c r="EE87" s="310"/>
      <c r="EF87" s="278"/>
      <c r="EG87" s="331"/>
    </row>
    <row r="88" spans="1:137" s="324" customFormat="1" ht="15" customHeight="1" x14ac:dyDescent="0.25">
      <c r="A88" s="972" t="s">
        <v>25</v>
      </c>
      <c r="B88" s="973"/>
      <c r="C88" s="294">
        <v>2.36</v>
      </c>
      <c r="D88" s="284"/>
      <c r="E88" s="291">
        <v>2.52</v>
      </c>
      <c r="F88" s="291">
        <v>2.59</v>
      </c>
      <c r="G88" s="310"/>
      <c r="H88" s="294">
        <v>1.51</v>
      </c>
      <c r="I88" s="284"/>
      <c r="J88" s="291">
        <v>2.02</v>
      </c>
      <c r="K88" s="291">
        <v>2.71</v>
      </c>
      <c r="L88" s="310"/>
      <c r="M88" s="972" t="s">
        <v>25</v>
      </c>
      <c r="N88" s="973"/>
      <c r="O88" s="294">
        <v>11.38</v>
      </c>
      <c r="P88" s="284"/>
      <c r="Q88" s="291">
        <v>8.93</v>
      </c>
      <c r="R88" s="291">
        <v>17.97</v>
      </c>
      <c r="S88" s="291">
        <v>4.2</v>
      </c>
      <c r="T88" s="291">
        <v>0.46</v>
      </c>
      <c r="U88" s="310"/>
      <c r="V88" s="291">
        <v>59.63</v>
      </c>
      <c r="W88" s="284"/>
      <c r="X88" s="291">
        <v>3.74</v>
      </c>
      <c r="Y88" s="291">
        <v>5.92</v>
      </c>
      <c r="Z88" s="291">
        <v>1.76</v>
      </c>
      <c r="AA88" s="291">
        <v>1.1299999999999999</v>
      </c>
      <c r="AB88" s="310"/>
      <c r="AC88" s="972" t="s">
        <v>25</v>
      </c>
      <c r="AD88" s="973"/>
      <c r="AE88" s="294">
        <v>15.64</v>
      </c>
      <c r="AF88" s="284"/>
      <c r="AG88" s="291">
        <v>7.1</v>
      </c>
      <c r="AH88" s="291">
        <v>0.56000000000000005</v>
      </c>
      <c r="AI88" s="310"/>
      <c r="AJ88" s="291">
        <v>5.74</v>
      </c>
      <c r="AK88" s="284"/>
      <c r="AL88" s="291">
        <v>10.3</v>
      </c>
      <c r="AM88" s="291">
        <v>13.79</v>
      </c>
      <c r="AN88" s="291">
        <v>4.3600000000000003</v>
      </c>
      <c r="AO88" s="291">
        <v>1.62</v>
      </c>
      <c r="AP88" s="310"/>
      <c r="AQ88" s="972" t="s">
        <v>25</v>
      </c>
      <c r="AR88" s="973"/>
      <c r="AS88" s="294">
        <v>3.58</v>
      </c>
      <c r="AT88" s="284"/>
      <c r="AU88" s="291">
        <v>5.13</v>
      </c>
      <c r="AV88" s="291">
        <v>3.97</v>
      </c>
      <c r="AW88" s="291">
        <v>3.39</v>
      </c>
      <c r="AX88" s="310"/>
      <c r="AY88" s="294">
        <v>6.9</v>
      </c>
      <c r="AZ88" s="284"/>
      <c r="BA88" s="291">
        <v>6.51</v>
      </c>
      <c r="BB88" s="291">
        <v>11.25</v>
      </c>
      <c r="BC88" s="291">
        <v>8.51</v>
      </c>
      <c r="BD88" s="291">
        <v>0.5</v>
      </c>
      <c r="BE88" s="311"/>
      <c r="BF88" s="972" t="s">
        <v>25</v>
      </c>
      <c r="BG88" s="973"/>
      <c r="BH88" s="294">
        <v>4.91</v>
      </c>
      <c r="BI88" s="284"/>
      <c r="BJ88" s="291">
        <v>4.68</v>
      </c>
      <c r="BK88" s="291">
        <v>0.54</v>
      </c>
      <c r="BL88" s="291">
        <v>0.23</v>
      </c>
      <c r="BM88" s="291">
        <v>0.88</v>
      </c>
      <c r="BN88" s="310"/>
      <c r="BO88" s="294">
        <v>8.41</v>
      </c>
      <c r="BP88" s="284"/>
      <c r="BQ88" s="291">
        <v>1.94</v>
      </c>
      <c r="BR88" s="291">
        <v>1.1299999999999999</v>
      </c>
      <c r="BS88" s="291">
        <v>1.77</v>
      </c>
      <c r="BT88" s="291">
        <v>0.78</v>
      </c>
      <c r="BU88" s="310"/>
      <c r="BV88" s="973" t="s">
        <v>25</v>
      </c>
      <c r="BW88" s="973"/>
      <c r="BX88" s="291">
        <v>5.42</v>
      </c>
      <c r="BY88" s="284"/>
      <c r="BZ88" s="291">
        <v>8.4600000000000009</v>
      </c>
      <c r="CA88" s="291">
        <v>16.739999999999998</v>
      </c>
      <c r="CB88" s="291">
        <v>5.94</v>
      </c>
      <c r="CC88" s="291">
        <v>1.1100000000000001</v>
      </c>
      <c r="CD88" s="310"/>
      <c r="CE88" s="294">
        <v>5.85</v>
      </c>
      <c r="CF88" s="284"/>
      <c r="CG88" s="291">
        <v>3.42</v>
      </c>
      <c r="CH88" s="291">
        <v>4.34</v>
      </c>
      <c r="CI88" s="291">
        <v>0.65</v>
      </c>
      <c r="CJ88" s="291">
        <v>3.31</v>
      </c>
      <c r="CK88" s="310"/>
      <c r="CL88" s="972" t="s">
        <v>25</v>
      </c>
      <c r="CM88" s="973"/>
      <c r="CN88" s="294">
        <v>0.83</v>
      </c>
      <c r="CO88" s="284"/>
      <c r="CP88" s="291">
        <v>0.8</v>
      </c>
      <c r="CQ88" s="291">
        <v>0.78</v>
      </c>
      <c r="CR88" s="291">
        <v>0.71</v>
      </c>
      <c r="CS88" s="310"/>
      <c r="CT88" s="294">
        <v>3.53</v>
      </c>
      <c r="CU88" s="284"/>
      <c r="CV88" s="291">
        <v>3.32</v>
      </c>
      <c r="CW88" s="291">
        <v>4.9800000000000004</v>
      </c>
      <c r="CX88" s="291">
        <v>1.1200000000000001</v>
      </c>
      <c r="CY88" s="291">
        <v>1.76</v>
      </c>
      <c r="CZ88" s="310"/>
      <c r="DA88" s="972" t="s">
        <v>25</v>
      </c>
      <c r="DB88" s="973"/>
      <c r="DC88" s="294">
        <v>10.4</v>
      </c>
      <c r="DD88" s="284"/>
      <c r="DE88" s="291">
        <v>6.82</v>
      </c>
      <c r="DF88" s="291">
        <v>11.22</v>
      </c>
      <c r="DG88" s="291">
        <v>1.24</v>
      </c>
      <c r="DH88" s="310"/>
      <c r="DI88" s="294">
        <v>19.100000000000001</v>
      </c>
      <c r="DJ88" s="284"/>
      <c r="DK88" s="291">
        <v>6.21</v>
      </c>
      <c r="DL88" s="291">
        <v>7.39</v>
      </c>
      <c r="DM88" s="291">
        <v>3.25</v>
      </c>
      <c r="DN88" s="291">
        <v>1.45</v>
      </c>
      <c r="DO88" s="310"/>
      <c r="DP88" s="972" t="s">
        <v>25</v>
      </c>
      <c r="DQ88" s="973"/>
      <c r="DR88" s="294">
        <v>29.85</v>
      </c>
      <c r="DS88" s="284"/>
      <c r="DT88" s="291">
        <v>29.8</v>
      </c>
      <c r="DU88" s="291">
        <v>33.909999999999997</v>
      </c>
      <c r="DV88" s="291">
        <v>33.54</v>
      </c>
      <c r="DW88" s="291">
        <v>29.95</v>
      </c>
      <c r="DX88" s="311"/>
      <c r="DY88" s="294">
        <v>3.3</v>
      </c>
      <c r="DZ88" s="284"/>
      <c r="EA88" s="291">
        <v>2.81</v>
      </c>
      <c r="EB88" s="291">
        <v>8.6199999999999992</v>
      </c>
      <c r="EC88" s="291">
        <v>5.33</v>
      </c>
      <c r="ED88" s="291">
        <v>0.63</v>
      </c>
      <c r="EE88" s="310"/>
      <c r="EF88" s="278"/>
      <c r="EG88" s="333"/>
    </row>
    <row r="89" spans="1:137" s="343" customFormat="1" ht="15" customHeight="1" x14ac:dyDescent="0.25">
      <c r="A89" s="899" t="s">
        <v>26</v>
      </c>
      <c r="B89" s="900"/>
      <c r="C89" s="334">
        <f>AVERAGE(C64:C85)</f>
        <v>4.8390624999999998</v>
      </c>
      <c r="D89" s="335"/>
      <c r="E89" s="336">
        <f>AVERAGE(E64:E85)</f>
        <v>307.88656250000003</v>
      </c>
      <c r="F89" s="337">
        <f>AVERAGE(F64:F85)</f>
        <v>3.4134375000000001</v>
      </c>
      <c r="G89" s="340"/>
      <c r="H89" s="334">
        <f>AVERAGE(H64:H85)</f>
        <v>5.3546874999999998</v>
      </c>
      <c r="I89" s="335"/>
      <c r="J89" s="336">
        <f>AVERAGE(J64:J85)</f>
        <v>313.15562499999999</v>
      </c>
      <c r="K89" s="337">
        <f>AVERAGE(K64:K85)</f>
        <v>2.8971874999999998</v>
      </c>
      <c r="L89" s="340"/>
      <c r="M89" s="899" t="s">
        <v>26</v>
      </c>
      <c r="N89" s="900"/>
      <c r="O89" s="334">
        <f>AVERAGE(O64:O85)</f>
        <v>3.1613157894736843</v>
      </c>
      <c r="P89" s="335"/>
      <c r="Q89" s="336">
        <f>AVERAGE(Q64:Q85)</f>
        <v>259.51736842105265</v>
      </c>
      <c r="R89" s="337">
        <f>AVERAGE(R64:R85)</f>
        <v>4.6413157894736834</v>
      </c>
      <c r="S89" s="337">
        <f>AVERAGE(S64:S85)</f>
        <v>23.109736842105264</v>
      </c>
      <c r="T89" s="336">
        <f>AVERAGE(T64:T85)</f>
        <v>95.176315789473705</v>
      </c>
      <c r="U89" s="340"/>
      <c r="V89" s="337">
        <f>AVERAGE(V64:V85)</f>
        <v>4.2329411764705878</v>
      </c>
      <c r="W89" s="335"/>
      <c r="X89" s="336">
        <f>AVERAGE(X64:X85)</f>
        <v>228.14647058823527</v>
      </c>
      <c r="Y89" s="337">
        <f>AVERAGE(Y64:Y85)</f>
        <v>3.3473529411764704</v>
      </c>
      <c r="Z89" s="337">
        <f>AVERAGE(Z64:Z85)</f>
        <v>22.73294117647059</v>
      </c>
      <c r="AA89" s="336">
        <f>AVERAGE(AA64:AA85)</f>
        <v>105.22558823529413</v>
      </c>
      <c r="AB89" s="340"/>
      <c r="AC89" s="899" t="s">
        <v>26</v>
      </c>
      <c r="AD89" s="900"/>
      <c r="AE89" s="334">
        <f>AVERAGE(AE64:AE85)</f>
        <v>4.3284374999999997</v>
      </c>
      <c r="AF89" s="548"/>
      <c r="AG89" s="337">
        <f>AVERAGE(AG64:AG85)</f>
        <v>21.780624999999997</v>
      </c>
      <c r="AH89" s="336">
        <f>AVERAGE(AH64:AH85)</f>
        <v>94.65625</v>
      </c>
      <c r="AI89" s="340"/>
      <c r="AJ89" s="337">
        <f>AVERAGE(AJ64:AJ85)</f>
        <v>3.7709375000000001</v>
      </c>
      <c r="AK89" s="335"/>
      <c r="AL89" s="336">
        <f>AVERAGE(AL64:AL85)</f>
        <v>241.16187500000001</v>
      </c>
      <c r="AM89" s="337">
        <f>AVERAGE(AM64:AM85)</f>
        <v>4.3421875000000005</v>
      </c>
      <c r="AN89" s="337">
        <f>AVERAGE(AN64:AN85)</f>
        <v>24.904687499999998</v>
      </c>
      <c r="AO89" s="336">
        <f>AVERAGE(AO64:AO85)</f>
        <v>94.854687500000011</v>
      </c>
      <c r="AP89" s="340"/>
      <c r="AQ89" s="899" t="s">
        <v>26</v>
      </c>
      <c r="AR89" s="900"/>
      <c r="AS89" s="334">
        <f>AVERAGE(AS64:AS85)</f>
        <v>5.3285714285714292</v>
      </c>
      <c r="AT89" s="335"/>
      <c r="AU89" s="336">
        <f>AVERAGE(AU64:AU85)</f>
        <v>253.61821428571426</v>
      </c>
      <c r="AV89" s="337">
        <f>AVERAGE(AV64:AV85)</f>
        <v>2.643214285714286</v>
      </c>
      <c r="AW89" s="337">
        <f>AVERAGE(AW64:AW85)</f>
        <v>25.732857142857146</v>
      </c>
      <c r="AX89" s="340"/>
      <c r="AY89" s="334">
        <f>AVERAGE(AY64:AY85)</f>
        <v>5.2866666666666653</v>
      </c>
      <c r="AZ89" s="335"/>
      <c r="BA89" s="336">
        <f>AVERAGE(BA64:BA85)</f>
        <v>284.33299999999997</v>
      </c>
      <c r="BB89" s="337">
        <f>AVERAGE(BB64:BB85)</f>
        <v>4.3883333333333328</v>
      </c>
      <c r="BC89" s="337">
        <f>AVERAGE(BC64:BC85)</f>
        <v>22.91266666666667</v>
      </c>
      <c r="BD89" s="336">
        <f>AVERAGE(BD64:BD85)</f>
        <v>100.611</v>
      </c>
      <c r="BE89" s="341"/>
      <c r="BF89" s="899" t="s">
        <v>26</v>
      </c>
      <c r="BG89" s="900"/>
      <c r="BH89" s="334">
        <f>AVERAGE(BH64:BH85)</f>
        <v>3.5535714285714293</v>
      </c>
      <c r="BI89" s="335"/>
      <c r="BJ89" s="336">
        <f>AVERAGE(BJ64:BJ85)</f>
        <v>283.44071428571431</v>
      </c>
      <c r="BK89" s="337">
        <f>AVERAGE(BK64:BK85)</f>
        <v>2.7267857142857141</v>
      </c>
      <c r="BL89" s="337">
        <f>AVERAGE(BL64:BL85)</f>
        <v>23.302499999999998</v>
      </c>
      <c r="BM89" s="336">
        <f>AVERAGE(BM64:BM85)</f>
        <v>108.89392857142857</v>
      </c>
      <c r="BN89" s="340"/>
      <c r="BO89" s="334">
        <f>AVERAGE(BO64:BO85)</f>
        <v>3.8659523809523813</v>
      </c>
      <c r="BP89" s="335"/>
      <c r="BQ89" s="336">
        <f>AVERAGE(BQ64:BQ85)</f>
        <v>336.8257142857143</v>
      </c>
      <c r="BR89" s="337">
        <f>AVERAGE(BR64:BR85)</f>
        <v>4.3400000000000007</v>
      </c>
      <c r="BS89" s="337">
        <f>AVERAGE(BS64:BS85)</f>
        <v>23.488095238095244</v>
      </c>
      <c r="BT89" s="336">
        <f>AVERAGE(BT64:BT85)</f>
        <v>92.444761904761918</v>
      </c>
      <c r="BU89" s="340"/>
      <c r="BV89" s="900" t="s">
        <v>26</v>
      </c>
      <c r="BW89" s="900"/>
      <c r="BX89" s="337">
        <f>AVERAGE(BX64:BX85)</f>
        <v>5.8459374999999998</v>
      </c>
      <c r="BY89" s="335"/>
      <c r="BZ89" s="336">
        <f>AVERAGE(BZ64:BZ85)</f>
        <v>279.27031250000005</v>
      </c>
      <c r="CA89" s="337">
        <f>AVERAGE(CA64:CA85)</f>
        <v>4.5724999999999998</v>
      </c>
      <c r="CB89" s="337">
        <f>AVERAGE(CB64:CB85)</f>
        <v>21.005312500000002</v>
      </c>
      <c r="CC89" s="336">
        <f>AVERAGE(CC64:CC85)</f>
        <v>105.8953125</v>
      </c>
      <c r="CD89" s="340"/>
      <c r="CE89" s="334">
        <f>AVERAGE(CE64:CE85)</f>
        <v>3.921333333333334</v>
      </c>
      <c r="CF89" s="335"/>
      <c r="CG89" s="336">
        <f>AVERAGE(CG64:CG85)</f>
        <v>229.8</v>
      </c>
      <c r="CH89" s="337">
        <f>AVERAGE(CH64:CH85)</f>
        <v>1.9436666666666664</v>
      </c>
      <c r="CI89" s="337">
        <f>AVERAGE(CI64:CI85)</f>
        <v>24.780333333333331</v>
      </c>
      <c r="CJ89" s="336">
        <f>AVERAGE(CJ64:CJ85)</f>
        <v>100.97866666666667</v>
      </c>
      <c r="CK89" s="340"/>
      <c r="CL89" s="899" t="s">
        <v>26</v>
      </c>
      <c r="CM89" s="900"/>
      <c r="CN89" s="334">
        <f>AVERAGE(CN64:CN85)</f>
        <v>5.4565624999999995</v>
      </c>
      <c r="CO89" s="335"/>
      <c r="CP89" s="336">
        <f>AVERAGE(CP64:CP85)</f>
        <v>234.0509375</v>
      </c>
      <c r="CQ89" s="337">
        <f>AVERAGE(CQ64:CQ85)</f>
        <v>4.4231249999999998</v>
      </c>
      <c r="CR89" s="337">
        <f>AVERAGE(CR64:CR85)</f>
        <v>19.936249999999994</v>
      </c>
      <c r="CS89" s="340"/>
      <c r="CT89" s="334">
        <f>AVERAGE(CT64:CT85)</f>
        <v>3.9206666666666674</v>
      </c>
      <c r="CU89" s="335"/>
      <c r="CV89" s="336">
        <f>AVERAGE(CV64:CV85)</f>
        <v>193.03366666666665</v>
      </c>
      <c r="CW89" s="337">
        <f>AVERAGE(CW64:CW85)</f>
        <v>2.3089999999999997</v>
      </c>
      <c r="CX89" s="337">
        <f>AVERAGE(CX64:CX85)</f>
        <v>22.495333333333335</v>
      </c>
      <c r="CY89" s="336">
        <f>AVERAGE(CY64:CY85)</f>
        <v>101.10100000000001</v>
      </c>
      <c r="CZ89" s="340"/>
      <c r="DA89" s="899" t="s">
        <v>26</v>
      </c>
      <c r="DB89" s="900"/>
      <c r="DC89" s="334">
        <f>AVERAGE(DC64:DC85)</f>
        <v>4.3718750000000002</v>
      </c>
      <c r="DD89" s="335"/>
      <c r="DE89" s="336">
        <f>AVERAGE(DE64:DE85)</f>
        <v>284.09406250000001</v>
      </c>
      <c r="DF89" s="337">
        <f>AVERAGE(DF64:DF85)</f>
        <v>3.9740624999999996</v>
      </c>
      <c r="DG89" s="337">
        <f>AVERAGE(DG64:DG85)</f>
        <v>20.443750000000001</v>
      </c>
      <c r="DH89" s="340"/>
      <c r="DI89" s="334">
        <f>AVERAGE(DI64:DI85)</f>
        <v>5.5054761904761893</v>
      </c>
      <c r="DJ89" s="335"/>
      <c r="DK89" s="336">
        <f>AVERAGE(DK64:DK85)</f>
        <v>248.03071428571425</v>
      </c>
      <c r="DL89" s="337">
        <f>AVERAGE(DL64:DL85)</f>
        <v>4.6647619047619049</v>
      </c>
      <c r="DM89" s="337">
        <f>AVERAGE(DM64:DM85)</f>
        <v>23.806666666666668</v>
      </c>
      <c r="DN89" s="336">
        <f>AVERAGE(DN64:DN85)</f>
        <v>101.33380952380953</v>
      </c>
      <c r="DO89" s="340"/>
      <c r="DP89" s="899" t="s">
        <v>26</v>
      </c>
      <c r="DQ89" s="900"/>
      <c r="DR89" s="334">
        <f>AVERAGE(DR64:DR85)</f>
        <v>3.5743750000000007</v>
      </c>
      <c r="DS89" s="335"/>
      <c r="DT89" s="336">
        <f>AVERAGE(DT64:DT85)</f>
        <v>159.270625</v>
      </c>
      <c r="DU89" s="337">
        <f>AVERAGE(DU64:DU85)</f>
        <v>31.640624999999996</v>
      </c>
      <c r="DV89" s="337">
        <f>AVERAGE(DV64:DV85)</f>
        <v>19.672500000000003</v>
      </c>
      <c r="DW89" s="336">
        <f>AVERAGE(DW64:DW85)</f>
        <v>86.604062499999998</v>
      </c>
      <c r="DX89" s="341"/>
      <c r="DY89" s="334">
        <f>AVERAGE(DY64:DY85)</f>
        <v>4.6039285714285709</v>
      </c>
      <c r="DZ89" s="335"/>
      <c r="EA89" s="336">
        <f>AVERAGE(EA64:EA85)</f>
        <v>338.29785714285714</v>
      </c>
      <c r="EB89" s="337">
        <f>AVERAGE(EB64:EB85)</f>
        <v>4.8735714285714291</v>
      </c>
      <c r="EC89" s="337">
        <f>AVERAGE(EC64:EC85)</f>
        <v>23.587142857142862</v>
      </c>
      <c r="ED89" s="336">
        <f>AVERAGE(ED64:ED85)</f>
        <v>92.022857142857134</v>
      </c>
      <c r="EE89" s="340"/>
      <c r="EF89" s="340">
        <f>AVERAGE(C89,AS89,BH89,BX89,V89,AE89,AJ89,CE89, CN89,CT89,DR89,DI89,O89,DC89,BO89,H89,AY89,DY89)</f>
        <v>4.4956832573672738</v>
      </c>
      <c r="EG89" s="342"/>
    </row>
    <row r="90" spans="1:137" s="357" customFormat="1" ht="15" customHeight="1" x14ac:dyDescent="0.25">
      <c r="A90" s="966" t="s">
        <v>27</v>
      </c>
      <c r="B90" s="967"/>
      <c r="C90" s="958" t="s">
        <v>30</v>
      </c>
      <c r="D90" s="959"/>
      <c r="E90" s="959"/>
      <c r="F90" s="959"/>
      <c r="G90" s="960"/>
      <c r="H90" s="958" t="s">
        <v>30</v>
      </c>
      <c r="I90" s="959"/>
      <c r="J90" s="959"/>
      <c r="K90" s="959"/>
      <c r="L90" s="960"/>
      <c r="M90" s="966" t="s">
        <v>27</v>
      </c>
      <c r="N90" s="967"/>
      <c r="O90" s="292" t="s">
        <v>28</v>
      </c>
      <c r="P90" s="250"/>
      <c r="Q90" s="252"/>
      <c r="R90" s="252"/>
      <c r="S90" s="252"/>
      <c r="T90" s="252"/>
      <c r="U90" s="278"/>
      <c r="V90" s="352" t="s">
        <v>191</v>
      </c>
      <c r="W90" s="250"/>
      <c r="X90" s="252"/>
      <c r="Y90" s="252"/>
      <c r="Z90" s="252"/>
      <c r="AA90" s="252"/>
      <c r="AB90" s="278"/>
      <c r="AC90" s="966" t="s">
        <v>27</v>
      </c>
      <c r="AD90" s="967"/>
      <c r="AE90" s="350" t="s">
        <v>442</v>
      </c>
      <c r="AF90" s="250"/>
      <c r="AG90" s="252"/>
      <c r="AH90" s="252"/>
      <c r="AI90" s="278"/>
      <c r="AJ90" s="352" t="s">
        <v>30</v>
      </c>
      <c r="AK90" s="250"/>
      <c r="AL90" s="353"/>
      <c r="AM90" s="252"/>
      <c r="AN90" s="252"/>
      <c r="AO90" s="252"/>
      <c r="AP90" s="278"/>
      <c r="AQ90" s="966" t="s">
        <v>27</v>
      </c>
      <c r="AR90" s="967"/>
      <c r="AS90" s="800" t="s">
        <v>66</v>
      </c>
      <c r="AT90" s="801"/>
      <c r="AU90" s="801"/>
      <c r="AV90" s="801"/>
      <c r="AW90" s="801"/>
      <c r="AX90" s="802"/>
      <c r="AY90" s="800" t="s">
        <v>30</v>
      </c>
      <c r="AZ90" s="801"/>
      <c r="BA90" s="801"/>
      <c r="BB90" s="801"/>
      <c r="BC90" s="801"/>
      <c r="BD90" s="801"/>
      <c r="BE90" s="801"/>
      <c r="BF90" s="966" t="s">
        <v>27</v>
      </c>
      <c r="BG90" s="967"/>
      <c r="BH90" s="800" t="s">
        <v>30</v>
      </c>
      <c r="BI90" s="801"/>
      <c r="BJ90" s="801"/>
      <c r="BK90" s="801"/>
      <c r="BL90" s="801"/>
      <c r="BM90" s="801"/>
      <c r="BN90" s="278"/>
      <c r="BO90" s="292" t="s">
        <v>267</v>
      </c>
      <c r="BP90" s="250"/>
      <c r="BQ90" s="252"/>
      <c r="BR90" s="252"/>
      <c r="BS90" s="252"/>
      <c r="BT90" s="252"/>
      <c r="BU90" s="278"/>
      <c r="BV90" s="967" t="s">
        <v>27</v>
      </c>
      <c r="BW90" s="967"/>
      <c r="BX90" s="801" t="s">
        <v>30</v>
      </c>
      <c r="BY90" s="801"/>
      <c r="BZ90" s="801"/>
      <c r="CA90" s="801"/>
      <c r="CB90" s="801"/>
      <c r="CC90" s="801"/>
      <c r="CD90" s="278"/>
      <c r="CE90" s="800" t="s">
        <v>356</v>
      </c>
      <c r="CF90" s="801"/>
      <c r="CG90" s="801"/>
      <c r="CH90" s="801"/>
      <c r="CI90" s="801"/>
      <c r="CJ90" s="801"/>
      <c r="CK90" s="278"/>
      <c r="CL90" s="966" t="s">
        <v>27</v>
      </c>
      <c r="CM90" s="967"/>
      <c r="CN90" s="800" t="s">
        <v>28</v>
      </c>
      <c r="CO90" s="801"/>
      <c r="CP90" s="801"/>
      <c r="CQ90" s="801"/>
      <c r="CR90" s="801"/>
      <c r="CS90" s="278"/>
      <c r="CT90" s="354" t="s">
        <v>102</v>
      </c>
      <c r="CU90" s="250"/>
      <c r="CV90" s="252"/>
      <c r="CW90" s="252"/>
      <c r="CX90" s="252"/>
      <c r="CY90" s="252"/>
      <c r="CZ90" s="278"/>
      <c r="DA90" s="966" t="s">
        <v>27</v>
      </c>
      <c r="DB90" s="967"/>
      <c r="DC90" s="354" t="s">
        <v>30</v>
      </c>
      <c r="DD90" s="250"/>
      <c r="DE90" s="252"/>
      <c r="DF90" s="252"/>
      <c r="DG90" s="252"/>
      <c r="DH90" s="278"/>
      <c r="DI90" s="354" t="s">
        <v>30</v>
      </c>
      <c r="DJ90" s="250"/>
      <c r="DK90" s="252"/>
      <c r="DL90" s="252"/>
      <c r="DM90" s="252"/>
      <c r="DN90" s="252"/>
      <c r="DO90" s="278"/>
      <c r="DP90" s="966" t="s">
        <v>27</v>
      </c>
      <c r="DQ90" s="967"/>
      <c r="DR90" s="354" t="s">
        <v>528</v>
      </c>
      <c r="DS90" s="250"/>
      <c r="DT90" s="252"/>
      <c r="DU90" s="252"/>
      <c r="DV90" s="252"/>
      <c r="DW90" s="252"/>
      <c r="DX90" s="252"/>
      <c r="DY90" s="354" t="s">
        <v>101</v>
      </c>
      <c r="DZ90" s="250"/>
      <c r="EA90" s="252"/>
      <c r="EB90" s="252"/>
      <c r="EC90" s="252"/>
      <c r="ED90" s="252"/>
      <c r="EE90" s="278"/>
      <c r="EF90" s="355"/>
      <c r="EG90" s="356"/>
    </row>
    <row r="91" spans="1:137" s="357" customFormat="1" ht="15" customHeight="1" x14ac:dyDescent="0.25">
      <c r="A91" s="966" t="s">
        <v>29</v>
      </c>
      <c r="B91" s="967"/>
      <c r="C91" s="958" t="s">
        <v>30</v>
      </c>
      <c r="D91" s="959"/>
      <c r="E91" s="959"/>
      <c r="F91" s="959"/>
      <c r="G91" s="960"/>
      <c r="H91" s="958">
        <v>8.1199999999999992</v>
      </c>
      <c r="I91" s="959"/>
      <c r="J91" s="959"/>
      <c r="K91" s="959"/>
      <c r="L91" s="960"/>
      <c r="M91" s="966" t="s">
        <v>29</v>
      </c>
      <c r="N91" s="967"/>
      <c r="O91" s="292">
        <v>6.35</v>
      </c>
      <c r="P91" s="250"/>
      <c r="Q91" s="352"/>
      <c r="R91" s="352"/>
      <c r="S91" s="352"/>
      <c r="T91" s="252"/>
      <c r="U91" s="358"/>
      <c r="V91" s="252">
        <v>7.4</v>
      </c>
      <c r="W91" s="250"/>
      <c r="X91" s="352"/>
      <c r="Y91" s="352"/>
      <c r="Z91" s="352"/>
      <c r="AA91" s="252"/>
      <c r="AB91" s="358"/>
      <c r="AC91" s="966" t="s">
        <v>29</v>
      </c>
      <c r="AD91" s="967"/>
      <c r="AE91" s="292">
        <v>6.58</v>
      </c>
      <c r="AF91" s="250"/>
      <c r="AG91" s="352"/>
      <c r="AH91" s="252"/>
      <c r="AI91" s="278"/>
      <c r="AJ91" s="252" t="s">
        <v>30</v>
      </c>
      <c r="AK91" s="250"/>
      <c r="AL91" s="353"/>
      <c r="AM91" s="352"/>
      <c r="AN91" s="352"/>
      <c r="AO91" s="252"/>
      <c r="AP91" s="358"/>
      <c r="AQ91" s="966" t="s">
        <v>29</v>
      </c>
      <c r="AR91" s="967"/>
      <c r="AS91" s="800">
        <v>8</v>
      </c>
      <c r="AT91" s="801"/>
      <c r="AU91" s="801"/>
      <c r="AV91" s="801"/>
      <c r="AW91" s="801"/>
      <c r="AX91" s="802"/>
      <c r="AY91" s="800">
        <v>5.95</v>
      </c>
      <c r="AZ91" s="801"/>
      <c r="BA91" s="801"/>
      <c r="BB91" s="801"/>
      <c r="BC91" s="801"/>
      <c r="BD91" s="801"/>
      <c r="BE91" s="801"/>
      <c r="BF91" s="966" t="s">
        <v>29</v>
      </c>
      <c r="BG91" s="967"/>
      <c r="BH91" s="800">
        <v>7.7</v>
      </c>
      <c r="BI91" s="801"/>
      <c r="BJ91" s="801"/>
      <c r="BK91" s="801"/>
      <c r="BL91" s="801"/>
      <c r="BM91" s="801"/>
      <c r="BN91" s="358"/>
      <c r="BO91" s="292">
        <v>7.88</v>
      </c>
      <c r="BP91" s="250"/>
      <c r="BQ91" s="352"/>
      <c r="BR91" s="352"/>
      <c r="BS91" s="352"/>
      <c r="BT91" s="252"/>
      <c r="BU91" s="358"/>
      <c r="BV91" s="967" t="s">
        <v>29</v>
      </c>
      <c r="BW91" s="967"/>
      <c r="BX91" s="801">
        <v>7.93</v>
      </c>
      <c r="BY91" s="801"/>
      <c r="BZ91" s="801"/>
      <c r="CA91" s="801"/>
      <c r="CB91" s="801"/>
      <c r="CC91" s="801"/>
      <c r="CD91" s="358"/>
      <c r="CE91" s="800">
        <v>7.5</v>
      </c>
      <c r="CF91" s="801"/>
      <c r="CG91" s="801"/>
      <c r="CH91" s="801"/>
      <c r="CI91" s="801"/>
      <c r="CJ91" s="801"/>
      <c r="CK91" s="358"/>
      <c r="CL91" s="966" t="s">
        <v>29</v>
      </c>
      <c r="CM91" s="967"/>
      <c r="CN91" s="800">
        <v>6.39</v>
      </c>
      <c r="CO91" s="801"/>
      <c r="CP91" s="801"/>
      <c r="CQ91" s="801"/>
      <c r="CR91" s="801"/>
      <c r="CS91" s="358"/>
      <c r="CT91" s="292">
        <v>8.6</v>
      </c>
      <c r="CU91" s="250"/>
      <c r="CV91" s="352"/>
      <c r="CW91" s="352"/>
      <c r="CX91" s="352"/>
      <c r="CY91" s="252"/>
      <c r="CZ91" s="358"/>
      <c r="DA91" s="966" t="s">
        <v>29</v>
      </c>
      <c r="DB91" s="967"/>
      <c r="DC91" s="292">
        <v>7</v>
      </c>
      <c r="DD91" s="250"/>
      <c r="DE91" s="352"/>
      <c r="DF91" s="352"/>
      <c r="DG91" s="352"/>
      <c r="DH91" s="358"/>
      <c r="DI91" s="292">
        <v>5.7</v>
      </c>
      <c r="DJ91" s="250"/>
      <c r="DK91" s="352"/>
      <c r="DL91" s="352"/>
      <c r="DM91" s="352"/>
      <c r="DN91" s="252"/>
      <c r="DO91" s="358"/>
      <c r="DP91" s="966" t="s">
        <v>29</v>
      </c>
      <c r="DQ91" s="967"/>
      <c r="DR91" s="292">
        <v>7.4</v>
      </c>
      <c r="DS91" s="250"/>
      <c r="DT91" s="352"/>
      <c r="DU91" s="352"/>
      <c r="DV91" s="352"/>
      <c r="DW91" s="252"/>
      <c r="DX91" s="352"/>
      <c r="DY91" s="292">
        <v>8.49</v>
      </c>
      <c r="DZ91" s="250"/>
      <c r="EA91" s="352"/>
      <c r="EB91" s="352"/>
      <c r="EC91" s="352"/>
      <c r="ED91" s="252"/>
      <c r="EE91" s="358"/>
      <c r="EF91" s="355"/>
      <c r="EG91" s="356"/>
    </row>
    <row r="92" spans="1:137" s="280" customFormat="1" ht="15" customHeight="1" x14ac:dyDescent="0.25">
      <c r="A92" s="968" t="s">
        <v>31</v>
      </c>
      <c r="B92" s="969"/>
      <c r="C92" s="958"/>
      <c r="D92" s="959"/>
      <c r="E92" s="959"/>
      <c r="F92" s="959"/>
      <c r="G92" s="960"/>
      <c r="H92" s="958"/>
      <c r="I92" s="959"/>
      <c r="J92" s="959"/>
      <c r="K92" s="959"/>
      <c r="L92" s="960"/>
      <c r="M92" s="899" t="s">
        <v>31</v>
      </c>
      <c r="N92" s="900"/>
      <c r="O92" s="292"/>
      <c r="P92" s="250"/>
      <c r="Q92" s="252"/>
      <c r="R92" s="252"/>
      <c r="S92" s="252"/>
      <c r="T92" s="252"/>
      <c r="U92" s="278"/>
      <c r="V92" s="252"/>
      <c r="W92" s="250"/>
      <c r="X92" s="252"/>
      <c r="Y92" s="252"/>
      <c r="Z92" s="252"/>
      <c r="AA92" s="252"/>
      <c r="AB92" s="278"/>
      <c r="AC92" s="899" t="s">
        <v>31</v>
      </c>
      <c r="AD92" s="900"/>
      <c r="AE92" s="292"/>
      <c r="AF92" s="250"/>
      <c r="AG92" s="252"/>
      <c r="AH92" s="252"/>
      <c r="AI92" s="278"/>
      <c r="AJ92" s="252"/>
      <c r="AK92" s="250"/>
      <c r="AL92" s="253"/>
      <c r="AM92" s="252"/>
      <c r="AN92" s="252"/>
      <c r="AO92" s="252"/>
      <c r="AP92" s="278"/>
      <c r="AQ92" s="899" t="s">
        <v>31</v>
      </c>
      <c r="AR92" s="900"/>
      <c r="AS92" s="958"/>
      <c r="AT92" s="959"/>
      <c r="AU92" s="959"/>
      <c r="AV92" s="959"/>
      <c r="AW92" s="959"/>
      <c r="AX92" s="960"/>
      <c r="AY92" s="800"/>
      <c r="AZ92" s="801"/>
      <c r="BA92" s="801"/>
      <c r="BB92" s="801"/>
      <c r="BC92" s="801"/>
      <c r="BD92" s="801"/>
      <c r="BE92" s="801"/>
      <c r="BF92" s="899" t="s">
        <v>31</v>
      </c>
      <c r="BG92" s="900"/>
      <c r="BH92" s="800"/>
      <c r="BI92" s="801"/>
      <c r="BJ92" s="801"/>
      <c r="BK92" s="801"/>
      <c r="BL92" s="801"/>
      <c r="BM92" s="801"/>
      <c r="BN92" s="278"/>
      <c r="BO92" s="292"/>
      <c r="BP92" s="250"/>
      <c r="BQ92" s="252"/>
      <c r="BR92" s="252"/>
      <c r="BS92" s="252"/>
      <c r="BT92" s="252"/>
      <c r="BU92" s="278"/>
      <c r="BV92" s="900" t="s">
        <v>31</v>
      </c>
      <c r="BW92" s="900"/>
      <c r="BX92" s="801"/>
      <c r="BY92" s="801"/>
      <c r="BZ92" s="801"/>
      <c r="CA92" s="801"/>
      <c r="CB92" s="801"/>
      <c r="CC92" s="801"/>
      <c r="CD92" s="278"/>
      <c r="CE92" s="800"/>
      <c r="CF92" s="801"/>
      <c r="CG92" s="801"/>
      <c r="CH92" s="801"/>
      <c r="CI92" s="801"/>
      <c r="CJ92" s="801"/>
      <c r="CK92" s="278"/>
      <c r="CL92" s="899" t="s">
        <v>31</v>
      </c>
      <c r="CM92" s="900"/>
      <c r="CN92" s="800"/>
      <c r="CO92" s="801"/>
      <c r="CP92" s="801"/>
      <c r="CQ92" s="801"/>
      <c r="CR92" s="801"/>
      <c r="CS92" s="278"/>
      <c r="CT92" s="292"/>
      <c r="CU92" s="250"/>
      <c r="CV92" s="252"/>
      <c r="CW92" s="252"/>
      <c r="CX92" s="252"/>
      <c r="CY92" s="252"/>
      <c r="CZ92" s="278"/>
      <c r="DA92" s="899" t="s">
        <v>31</v>
      </c>
      <c r="DB92" s="900"/>
      <c r="DC92" s="292"/>
      <c r="DD92" s="250"/>
      <c r="DE92" s="252"/>
      <c r="DF92" s="252"/>
      <c r="DG92" s="252"/>
      <c r="DH92" s="278"/>
      <c r="DI92" s="292"/>
      <c r="DJ92" s="250"/>
      <c r="DK92" s="252"/>
      <c r="DL92" s="252"/>
      <c r="DM92" s="252"/>
      <c r="DN92" s="252"/>
      <c r="DO92" s="278"/>
      <c r="DP92" s="899" t="s">
        <v>31</v>
      </c>
      <c r="DQ92" s="900"/>
      <c r="DR92" s="292"/>
      <c r="DS92" s="250"/>
      <c r="DT92" s="252"/>
      <c r="DU92" s="252"/>
      <c r="DV92" s="252"/>
      <c r="DW92" s="252"/>
      <c r="DX92" s="252"/>
      <c r="DY92" s="292"/>
      <c r="DZ92" s="250"/>
      <c r="EA92" s="252"/>
      <c r="EB92" s="252"/>
      <c r="EC92" s="252"/>
      <c r="ED92" s="252"/>
      <c r="EE92" s="278"/>
      <c r="EF92" s="359"/>
      <c r="EG92" s="293"/>
    </row>
    <row r="93" spans="1:137" s="280" customFormat="1" ht="15" customHeight="1" x14ac:dyDescent="0.25">
      <c r="A93" s="899" t="s">
        <v>12</v>
      </c>
      <c r="B93" s="900"/>
      <c r="C93" s="963" t="s">
        <v>107</v>
      </c>
      <c r="D93" s="964"/>
      <c r="E93" s="964"/>
      <c r="F93" s="964"/>
      <c r="G93" s="965"/>
      <c r="H93" s="963" t="s">
        <v>106</v>
      </c>
      <c r="I93" s="964"/>
      <c r="J93" s="964"/>
      <c r="K93" s="964"/>
      <c r="L93" s="965"/>
      <c r="M93" s="899" t="s">
        <v>12</v>
      </c>
      <c r="N93" s="900"/>
      <c r="O93" s="803" t="s">
        <v>108</v>
      </c>
      <c r="P93" s="257"/>
      <c r="Q93" s="253"/>
      <c r="R93" s="253"/>
      <c r="S93" s="253"/>
      <c r="T93" s="252"/>
      <c r="U93" s="278"/>
      <c r="V93" s="804" t="s">
        <v>269</v>
      </c>
      <c r="W93" s="257"/>
      <c r="X93" s="253"/>
      <c r="Y93" s="253"/>
      <c r="Z93" s="253"/>
      <c r="AA93" s="252"/>
      <c r="AB93" s="278"/>
      <c r="AC93" s="899" t="s">
        <v>12</v>
      </c>
      <c r="AD93" s="900"/>
      <c r="AE93" s="360" t="s">
        <v>68</v>
      </c>
      <c r="AF93" s="257"/>
      <c r="AG93" s="253"/>
      <c r="AH93" s="252"/>
      <c r="AI93" s="278"/>
      <c r="AJ93" s="256" t="s">
        <v>109</v>
      </c>
      <c r="AK93" s="257"/>
      <c r="AL93" s="253"/>
      <c r="AM93" s="253"/>
      <c r="AN93" s="253"/>
      <c r="AO93" s="252"/>
      <c r="AP93" s="278"/>
      <c r="AQ93" s="899" t="s">
        <v>12</v>
      </c>
      <c r="AR93" s="900"/>
      <c r="AS93" s="805" t="s">
        <v>529</v>
      </c>
      <c r="AT93" s="249"/>
      <c r="AU93" s="249"/>
      <c r="AV93" s="249"/>
      <c r="AW93" s="249"/>
      <c r="AX93" s="806"/>
      <c r="AY93" s="805" t="s">
        <v>110</v>
      </c>
      <c r="AZ93" s="249"/>
      <c r="BA93" s="249"/>
      <c r="BB93" s="249"/>
      <c r="BC93" s="555"/>
      <c r="BD93" s="555"/>
      <c r="BE93" s="249"/>
      <c r="BF93" s="899" t="s">
        <v>12</v>
      </c>
      <c r="BG93" s="900"/>
      <c r="BH93" s="805" t="s">
        <v>108</v>
      </c>
      <c r="BI93" s="555"/>
      <c r="BJ93" s="555"/>
      <c r="BK93" s="555"/>
      <c r="BL93" s="555"/>
      <c r="BM93" s="555"/>
      <c r="BN93" s="278"/>
      <c r="BO93" s="803" t="s">
        <v>271</v>
      </c>
      <c r="BP93" s="257"/>
      <c r="BQ93" s="253"/>
      <c r="BR93" s="253"/>
      <c r="BS93" s="253"/>
      <c r="BT93" s="252"/>
      <c r="BU93" s="278"/>
      <c r="BV93" s="900" t="s">
        <v>12</v>
      </c>
      <c r="BW93" s="900"/>
      <c r="BX93" s="249" t="s">
        <v>196</v>
      </c>
      <c r="BY93" s="555"/>
      <c r="BZ93" s="555"/>
      <c r="CA93" s="555"/>
      <c r="CB93" s="555"/>
      <c r="CC93" s="555"/>
      <c r="CD93" s="278"/>
      <c r="CE93" s="807" t="s">
        <v>108</v>
      </c>
      <c r="CF93" s="555"/>
      <c r="CG93" s="555"/>
      <c r="CH93" s="555"/>
      <c r="CI93" s="555"/>
      <c r="CJ93" s="555"/>
      <c r="CK93" s="278"/>
      <c r="CL93" s="899" t="s">
        <v>12</v>
      </c>
      <c r="CM93" s="900"/>
      <c r="CN93" s="807" t="s">
        <v>197</v>
      </c>
      <c r="CO93" s="555"/>
      <c r="CP93" s="555"/>
      <c r="CQ93" s="555"/>
      <c r="CR93" s="555"/>
      <c r="CS93" s="278"/>
      <c r="CT93" s="362" t="s">
        <v>108</v>
      </c>
      <c r="CU93" s="257"/>
      <c r="CV93" s="253"/>
      <c r="CW93" s="253"/>
      <c r="CX93" s="253"/>
      <c r="CY93" s="252"/>
      <c r="CZ93" s="278"/>
      <c r="DA93" s="899" t="s">
        <v>12</v>
      </c>
      <c r="DB93" s="900"/>
      <c r="DC93" s="362" t="s">
        <v>108</v>
      </c>
      <c r="DD93" s="257"/>
      <c r="DE93" s="253"/>
      <c r="DF93" s="253"/>
      <c r="DG93" s="253"/>
      <c r="DH93" s="278"/>
      <c r="DI93" s="803" t="s">
        <v>530</v>
      </c>
      <c r="DJ93" s="257"/>
      <c r="DK93" s="253"/>
      <c r="DL93" s="253"/>
      <c r="DM93" s="253"/>
      <c r="DN93" s="252"/>
      <c r="DO93" s="278"/>
      <c r="DP93" s="899" t="s">
        <v>12</v>
      </c>
      <c r="DQ93" s="900"/>
      <c r="DR93" s="808" t="s">
        <v>108</v>
      </c>
      <c r="DS93" s="257"/>
      <c r="DT93" s="253"/>
      <c r="DU93" s="253"/>
      <c r="DV93" s="253"/>
      <c r="DW93" s="252"/>
      <c r="DX93" s="252"/>
      <c r="DY93" s="808" t="s">
        <v>108</v>
      </c>
      <c r="DZ93" s="257"/>
      <c r="EA93" s="253"/>
      <c r="EB93" s="253"/>
      <c r="EC93" s="253"/>
      <c r="ED93" s="252"/>
      <c r="EE93" s="278"/>
      <c r="EF93" s="359"/>
      <c r="EG93" s="293"/>
    </row>
    <row r="94" spans="1:137" s="280" customFormat="1" ht="15" customHeight="1" x14ac:dyDescent="0.25">
      <c r="A94" s="899" t="s">
        <v>17</v>
      </c>
      <c r="B94" s="900"/>
      <c r="C94" s="963" t="s">
        <v>113</v>
      </c>
      <c r="D94" s="964"/>
      <c r="E94" s="964"/>
      <c r="F94" s="964"/>
      <c r="G94" s="965"/>
      <c r="H94" s="963" t="s">
        <v>112</v>
      </c>
      <c r="I94" s="964"/>
      <c r="J94" s="964"/>
      <c r="K94" s="964"/>
      <c r="L94" s="965"/>
      <c r="M94" s="899" t="s">
        <v>17</v>
      </c>
      <c r="N94" s="900"/>
      <c r="O94" s="803" t="s">
        <v>114</v>
      </c>
      <c r="P94" s="257"/>
      <c r="Q94" s="253"/>
      <c r="R94" s="253"/>
      <c r="S94" s="253"/>
      <c r="T94" s="252"/>
      <c r="U94" s="278"/>
      <c r="V94" s="804" t="s">
        <v>272</v>
      </c>
      <c r="W94" s="257"/>
      <c r="X94" s="253"/>
      <c r="Y94" s="253"/>
      <c r="Z94" s="253"/>
      <c r="AA94" s="252"/>
      <c r="AB94" s="278"/>
      <c r="AC94" s="899" t="s">
        <v>17</v>
      </c>
      <c r="AD94" s="900"/>
      <c r="AE94" s="809" t="s">
        <v>70</v>
      </c>
      <c r="AF94" s="257"/>
      <c r="AG94" s="253"/>
      <c r="AH94" s="252"/>
      <c r="AI94" s="278"/>
      <c r="AJ94" s="256" t="s">
        <v>115</v>
      </c>
      <c r="AK94" s="257"/>
      <c r="AL94" s="253"/>
      <c r="AM94" s="253"/>
      <c r="AN94" s="253"/>
      <c r="AO94" s="252"/>
      <c r="AP94" s="278"/>
      <c r="AQ94" s="899" t="s">
        <v>17</v>
      </c>
      <c r="AR94" s="900"/>
      <c r="AS94" s="805" t="s">
        <v>444</v>
      </c>
      <c r="AT94" s="249"/>
      <c r="AU94" s="249"/>
      <c r="AV94" s="249"/>
      <c r="AW94" s="249"/>
      <c r="AX94" s="806"/>
      <c r="AY94" s="805" t="s">
        <v>116</v>
      </c>
      <c r="AZ94" s="249"/>
      <c r="BA94" s="249"/>
      <c r="BB94" s="249"/>
      <c r="BC94" s="555"/>
      <c r="BD94" s="555"/>
      <c r="BE94" s="249"/>
      <c r="BF94" s="899" t="s">
        <v>17</v>
      </c>
      <c r="BG94" s="900"/>
      <c r="BH94" s="805" t="s">
        <v>114</v>
      </c>
      <c r="BI94" s="555"/>
      <c r="BJ94" s="555"/>
      <c r="BK94" s="555"/>
      <c r="BL94" s="555"/>
      <c r="BM94" s="555"/>
      <c r="BN94" s="278"/>
      <c r="BO94" s="803" t="s">
        <v>274</v>
      </c>
      <c r="BP94" s="257"/>
      <c r="BQ94" s="253"/>
      <c r="BR94" s="253"/>
      <c r="BS94" s="253"/>
      <c r="BT94" s="252"/>
      <c r="BU94" s="278"/>
      <c r="BV94" s="900" t="s">
        <v>17</v>
      </c>
      <c r="BW94" s="900"/>
      <c r="BX94" s="249" t="s">
        <v>202</v>
      </c>
      <c r="BY94" s="555"/>
      <c r="BZ94" s="555"/>
      <c r="CA94" s="555"/>
      <c r="CB94" s="555"/>
      <c r="CC94" s="555"/>
      <c r="CD94" s="278"/>
      <c r="CE94" s="805" t="s">
        <v>114</v>
      </c>
      <c r="CF94" s="555"/>
      <c r="CG94" s="555"/>
      <c r="CH94" s="555"/>
      <c r="CI94" s="555"/>
      <c r="CJ94" s="555"/>
      <c r="CK94" s="278"/>
      <c r="CL94" s="899" t="s">
        <v>17</v>
      </c>
      <c r="CM94" s="900"/>
      <c r="CN94" s="807" t="s">
        <v>203</v>
      </c>
      <c r="CO94" s="555"/>
      <c r="CP94" s="555"/>
      <c r="CQ94" s="555"/>
      <c r="CR94" s="555"/>
      <c r="CS94" s="278"/>
      <c r="CT94" s="362" t="s">
        <v>114</v>
      </c>
      <c r="CU94" s="257"/>
      <c r="CV94" s="253"/>
      <c r="CW94" s="253"/>
      <c r="CX94" s="253"/>
      <c r="CY94" s="252"/>
      <c r="CZ94" s="278"/>
      <c r="DA94" s="899" t="s">
        <v>17</v>
      </c>
      <c r="DB94" s="900"/>
      <c r="DC94" s="362" t="s">
        <v>114</v>
      </c>
      <c r="DD94" s="257"/>
      <c r="DE94" s="253"/>
      <c r="DF94" s="253"/>
      <c r="DG94" s="253"/>
      <c r="DH94" s="278"/>
      <c r="DI94" s="803" t="s">
        <v>531</v>
      </c>
      <c r="DJ94" s="257"/>
      <c r="DK94" s="253"/>
      <c r="DL94" s="253"/>
      <c r="DM94" s="253"/>
      <c r="DN94" s="252"/>
      <c r="DO94" s="278"/>
      <c r="DP94" s="899" t="s">
        <v>17</v>
      </c>
      <c r="DQ94" s="900"/>
      <c r="DR94" s="808" t="s">
        <v>114</v>
      </c>
      <c r="DS94" s="257"/>
      <c r="DT94" s="253"/>
      <c r="DU94" s="253"/>
      <c r="DV94" s="253"/>
      <c r="DW94" s="252"/>
      <c r="DX94" s="252"/>
      <c r="DY94" s="808" t="s">
        <v>114</v>
      </c>
      <c r="DZ94" s="257"/>
      <c r="EA94" s="253"/>
      <c r="EB94" s="253"/>
      <c r="EC94" s="253"/>
      <c r="ED94" s="252"/>
      <c r="EE94" s="278"/>
      <c r="EF94" s="359"/>
      <c r="EG94" s="293"/>
    </row>
    <row r="95" spans="1:137" s="368" customFormat="1" ht="15" customHeight="1" x14ac:dyDescent="0.25">
      <c r="A95" s="962" t="s">
        <v>35</v>
      </c>
      <c r="B95" s="961"/>
      <c r="C95" s="963" t="s">
        <v>113</v>
      </c>
      <c r="D95" s="964"/>
      <c r="E95" s="964"/>
      <c r="F95" s="964"/>
      <c r="G95" s="965"/>
      <c r="H95" s="963" t="s">
        <v>112</v>
      </c>
      <c r="I95" s="964"/>
      <c r="J95" s="964"/>
      <c r="K95" s="964"/>
      <c r="L95" s="965"/>
      <c r="M95" s="962" t="s">
        <v>35</v>
      </c>
      <c r="N95" s="961"/>
      <c r="O95" s="803" t="s">
        <v>114</v>
      </c>
      <c r="P95" s="251"/>
      <c r="Q95" s="364"/>
      <c r="R95" s="364"/>
      <c r="S95" s="364"/>
      <c r="T95" s="364"/>
      <c r="U95" s="365"/>
      <c r="V95" s="804" t="s">
        <v>532</v>
      </c>
      <c r="W95" s="251"/>
      <c r="X95" s="364"/>
      <c r="Y95" s="364"/>
      <c r="Z95" s="364"/>
      <c r="AA95" s="364"/>
      <c r="AB95" s="365"/>
      <c r="AC95" s="962" t="s">
        <v>35</v>
      </c>
      <c r="AD95" s="961"/>
      <c r="AE95" s="809" t="s">
        <v>70</v>
      </c>
      <c r="AF95" s="251"/>
      <c r="AG95" s="364"/>
      <c r="AH95" s="364"/>
      <c r="AI95" s="365"/>
      <c r="AJ95" s="256" t="s">
        <v>115</v>
      </c>
      <c r="AK95" s="251"/>
      <c r="AL95" s="364"/>
      <c r="AM95" s="364"/>
      <c r="AN95" s="364"/>
      <c r="AO95" s="364"/>
      <c r="AP95" s="365"/>
      <c r="AQ95" s="962" t="s">
        <v>35</v>
      </c>
      <c r="AR95" s="961"/>
      <c r="AS95" s="805" t="s">
        <v>444</v>
      </c>
      <c r="AT95" s="249"/>
      <c r="AU95" s="249"/>
      <c r="AV95" s="249"/>
      <c r="AW95" s="249"/>
      <c r="AX95" s="806"/>
      <c r="AY95" s="805" t="s">
        <v>116</v>
      </c>
      <c r="AZ95" s="249"/>
      <c r="BA95" s="249"/>
      <c r="BB95" s="249"/>
      <c r="BC95" s="555"/>
      <c r="BD95" s="555"/>
      <c r="BE95" s="249"/>
      <c r="BF95" s="962" t="s">
        <v>35</v>
      </c>
      <c r="BG95" s="961"/>
      <c r="BH95" s="805" t="s">
        <v>114</v>
      </c>
      <c r="BI95" s="555"/>
      <c r="BJ95" s="555"/>
      <c r="BK95" s="555"/>
      <c r="BL95" s="555"/>
      <c r="BM95" s="555"/>
      <c r="BN95" s="365"/>
      <c r="BO95" s="803" t="s">
        <v>274</v>
      </c>
      <c r="BP95" s="251"/>
      <c r="BQ95" s="364"/>
      <c r="BR95" s="364"/>
      <c r="BS95" s="364"/>
      <c r="BT95" s="364"/>
      <c r="BU95" s="365"/>
      <c r="BV95" s="961" t="s">
        <v>35</v>
      </c>
      <c r="BW95" s="961"/>
      <c r="BX95" s="249" t="s">
        <v>202</v>
      </c>
      <c r="BY95" s="555"/>
      <c r="BZ95" s="555"/>
      <c r="CA95" s="555"/>
      <c r="CB95" s="555"/>
      <c r="CC95" s="555"/>
      <c r="CD95" s="365"/>
      <c r="CE95" s="805" t="s">
        <v>114</v>
      </c>
      <c r="CF95" s="555"/>
      <c r="CG95" s="555"/>
      <c r="CH95" s="555"/>
      <c r="CI95" s="555"/>
      <c r="CJ95" s="555"/>
      <c r="CK95" s="365"/>
      <c r="CL95" s="962" t="s">
        <v>35</v>
      </c>
      <c r="CM95" s="961"/>
      <c r="CN95" s="807" t="s">
        <v>203</v>
      </c>
      <c r="CO95" s="555"/>
      <c r="CP95" s="555"/>
      <c r="CQ95" s="555"/>
      <c r="CR95" s="555"/>
      <c r="CS95" s="365"/>
      <c r="CT95" s="362" t="s">
        <v>114</v>
      </c>
      <c r="CU95" s="251"/>
      <c r="CV95" s="364"/>
      <c r="CW95" s="364"/>
      <c r="CX95" s="364"/>
      <c r="CY95" s="364"/>
      <c r="CZ95" s="365"/>
      <c r="DA95" s="962" t="s">
        <v>35</v>
      </c>
      <c r="DB95" s="961"/>
      <c r="DC95" s="362" t="s">
        <v>114</v>
      </c>
      <c r="DD95" s="251"/>
      <c r="DE95" s="364"/>
      <c r="DF95" s="364"/>
      <c r="DG95" s="364"/>
      <c r="DH95" s="365"/>
      <c r="DI95" s="803" t="s">
        <v>531</v>
      </c>
      <c r="DJ95" s="251"/>
      <c r="DK95" s="364"/>
      <c r="DL95" s="364"/>
      <c r="DM95" s="364"/>
      <c r="DN95" s="364"/>
      <c r="DO95" s="365"/>
      <c r="DP95" s="962" t="s">
        <v>35</v>
      </c>
      <c r="DQ95" s="961"/>
      <c r="DR95" s="808" t="s">
        <v>114</v>
      </c>
      <c r="DS95" s="251"/>
      <c r="DT95" s="364"/>
      <c r="DU95" s="364"/>
      <c r="DV95" s="364"/>
      <c r="DW95" s="364"/>
      <c r="DX95" s="364"/>
      <c r="DY95" s="808" t="s">
        <v>114</v>
      </c>
      <c r="DZ95" s="251"/>
      <c r="EA95" s="364"/>
      <c r="EB95" s="364"/>
      <c r="EC95" s="364"/>
      <c r="ED95" s="364"/>
      <c r="EE95" s="365"/>
      <c r="EF95" s="366"/>
      <c r="EG95" s="367"/>
    </row>
    <row r="96" spans="1:137" s="280" customFormat="1" ht="15" customHeight="1" x14ac:dyDescent="0.25">
      <c r="A96" s="344"/>
      <c r="B96" s="345"/>
      <c r="C96" s="958"/>
      <c r="D96" s="959"/>
      <c r="E96" s="959"/>
      <c r="F96" s="959"/>
      <c r="G96" s="960"/>
      <c r="H96" s="958"/>
      <c r="I96" s="959"/>
      <c r="J96" s="959"/>
      <c r="K96" s="959"/>
      <c r="L96" s="960"/>
      <c r="M96" s="344"/>
      <c r="N96" s="345"/>
      <c r="O96" s="292"/>
      <c r="P96" s="257"/>
      <c r="Q96" s="253"/>
      <c r="R96" s="252"/>
      <c r="S96" s="252"/>
      <c r="T96" s="252"/>
      <c r="U96" s="278"/>
      <c r="V96" s="252"/>
      <c r="W96" s="257"/>
      <c r="X96" s="252"/>
      <c r="Y96" s="252"/>
      <c r="Z96" s="252"/>
      <c r="AA96" s="252"/>
      <c r="AB96" s="278"/>
      <c r="AC96" s="344"/>
      <c r="AD96" s="345"/>
      <c r="AE96" s="292"/>
      <c r="AF96" s="257"/>
      <c r="AG96" s="252"/>
      <c r="AH96" s="252"/>
      <c r="AI96" s="278"/>
      <c r="AJ96" s="252"/>
      <c r="AK96" s="257"/>
      <c r="AL96" s="253"/>
      <c r="AM96" s="252"/>
      <c r="AN96" s="252"/>
      <c r="AO96" s="252"/>
      <c r="AP96" s="278"/>
      <c r="AQ96" s="344"/>
      <c r="AR96" s="345"/>
      <c r="AS96" s="958"/>
      <c r="AT96" s="959"/>
      <c r="AU96" s="959"/>
      <c r="AV96" s="959"/>
      <c r="AW96" s="959"/>
      <c r="AX96" s="960"/>
      <c r="AY96" s="800"/>
      <c r="AZ96" s="801"/>
      <c r="BA96" s="801"/>
      <c r="BB96" s="801"/>
      <c r="BC96" s="801"/>
      <c r="BD96" s="801"/>
      <c r="BE96" s="801"/>
      <c r="BF96" s="344"/>
      <c r="BG96" s="345"/>
      <c r="BH96" s="800"/>
      <c r="BI96" s="801"/>
      <c r="BJ96" s="801"/>
      <c r="BK96" s="801"/>
      <c r="BL96" s="801"/>
      <c r="BM96" s="801"/>
      <c r="BN96" s="278"/>
      <c r="BO96" s="292"/>
      <c r="BP96" s="257"/>
      <c r="BQ96" s="253"/>
      <c r="BR96" s="252"/>
      <c r="BS96" s="252"/>
      <c r="BT96" s="252"/>
      <c r="BU96" s="278"/>
      <c r="BV96" s="345"/>
      <c r="BW96" s="345"/>
      <c r="BX96" s="801"/>
      <c r="BY96" s="801"/>
      <c r="BZ96" s="801"/>
      <c r="CA96" s="801"/>
      <c r="CB96" s="801"/>
      <c r="CC96" s="801"/>
      <c r="CD96" s="278"/>
      <c r="CE96" s="800"/>
      <c r="CF96" s="801"/>
      <c r="CG96" s="801"/>
      <c r="CH96" s="801"/>
      <c r="CI96" s="801"/>
      <c r="CJ96" s="801"/>
      <c r="CK96" s="278"/>
      <c r="CL96" s="344"/>
      <c r="CM96" s="345"/>
      <c r="CN96" s="800"/>
      <c r="CO96" s="801"/>
      <c r="CP96" s="801"/>
      <c r="CQ96" s="801"/>
      <c r="CR96" s="801"/>
      <c r="CS96" s="278"/>
      <c r="CT96" s="292"/>
      <c r="CU96" s="257"/>
      <c r="CV96" s="253"/>
      <c r="CW96" s="252"/>
      <c r="CX96" s="252"/>
      <c r="CY96" s="252"/>
      <c r="CZ96" s="278"/>
      <c r="DA96" s="344"/>
      <c r="DB96" s="345"/>
      <c r="DC96" s="292"/>
      <c r="DD96" s="257"/>
      <c r="DE96" s="253"/>
      <c r="DF96" s="252"/>
      <c r="DG96" s="252"/>
      <c r="DH96" s="278"/>
      <c r="DI96" s="292"/>
      <c r="DJ96" s="257"/>
      <c r="DK96" s="253"/>
      <c r="DL96" s="252"/>
      <c r="DM96" s="252"/>
      <c r="DN96" s="252"/>
      <c r="DO96" s="278"/>
      <c r="DP96" s="344"/>
      <c r="DQ96" s="345"/>
      <c r="DR96" s="292"/>
      <c r="DS96" s="257"/>
      <c r="DT96" s="253"/>
      <c r="DU96" s="252"/>
      <c r="DV96" s="252"/>
      <c r="DW96" s="252"/>
      <c r="DX96" s="252"/>
      <c r="DY96" s="292"/>
      <c r="DZ96" s="257"/>
      <c r="EA96" s="253"/>
      <c r="EB96" s="252"/>
      <c r="EC96" s="252"/>
      <c r="ED96" s="252"/>
      <c r="EE96" s="278"/>
      <c r="EF96" s="359"/>
      <c r="EG96" s="293"/>
    </row>
    <row r="97" spans="1:137" s="280" customFormat="1" ht="15" customHeight="1" x14ac:dyDescent="0.25">
      <c r="A97" s="899" t="s">
        <v>3</v>
      </c>
      <c r="B97" s="900"/>
      <c r="C97" s="958"/>
      <c r="D97" s="959"/>
      <c r="E97" s="959"/>
      <c r="F97" s="959"/>
      <c r="G97" s="960"/>
      <c r="H97" s="958"/>
      <c r="I97" s="959"/>
      <c r="J97" s="959"/>
      <c r="K97" s="959"/>
      <c r="L97" s="960"/>
      <c r="M97" s="899" t="s">
        <v>3</v>
      </c>
      <c r="N97" s="900"/>
      <c r="O97" s="292"/>
      <c r="P97" s="250"/>
      <c r="Q97" s="252"/>
      <c r="R97" s="252"/>
      <c r="S97" s="252"/>
      <c r="T97" s="252"/>
      <c r="U97" s="278"/>
      <c r="V97" s="252"/>
      <c r="W97" s="250"/>
      <c r="X97" s="252"/>
      <c r="Y97" s="252"/>
      <c r="Z97" s="252"/>
      <c r="AA97" s="252"/>
      <c r="AB97" s="278"/>
      <c r="AC97" s="899" t="s">
        <v>3</v>
      </c>
      <c r="AD97" s="900"/>
      <c r="AE97" s="292"/>
      <c r="AF97" s="250"/>
      <c r="AG97" s="252"/>
      <c r="AH97" s="252"/>
      <c r="AI97" s="278"/>
      <c r="AJ97" s="252"/>
      <c r="AK97" s="250"/>
      <c r="AL97" s="253"/>
      <c r="AM97" s="252"/>
      <c r="AN97" s="252"/>
      <c r="AO97" s="252"/>
      <c r="AP97" s="278"/>
      <c r="AQ97" s="899" t="s">
        <v>3</v>
      </c>
      <c r="AR97" s="900"/>
      <c r="AS97" s="958"/>
      <c r="AT97" s="959"/>
      <c r="AU97" s="959"/>
      <c r="AV97" s="959"/>
      <c r="AW97" s="959"/>
      <c r="AX97" s="960"/>
      <c r="AY97" s="800"/>
      <c r="AZ97" s="801"/>
      <c r="BA97" s="801"/>
      <c r="BB97" s="801"/>
      <c r="BC97" s="801"/>
      <c r="BD97" s="801"/>
      <c r="BE97" s="801"/>
      <c r="BF97" s="899" t="s">
        <v>3</v>
      </c>
      <c r="BG97" s="900"/>
      <c r="BH97" s="800"/>
      <c r="BI97" s="801"/>
      <c r="BJ97" s="801"/>
      <c r="BK97" s="801"/>
      <c r="BL97" s="801"/>
      <c r="BM97" s="801"/>
      <c r="BN97" s="278"/>
      <c r="BO97" s="292"/>
      <c r="BP97" s="250"/>
      <c r="BQ97" s="252"/>
      <c r="BR97" s="252"/>
      <c r="BS97" s="252"/>
      <c r="BT97" s="252"/>
      <c r="BU97" s="278"/>
      <c r="BV97" s="900" t="s">
        <v>3</v>
      </c>
      <c r="BW97" s="900"/>
      <c r="BX97" s="801"/>
      <c r="BY97" s="801"/>
      <c r="BZ97" s="801"/>
      <c r="CA97" s="801"/>
      <c r="CB97" s="801"/>
      <c r="CC97" s="801"/>
      <c r="CD97" s="278"/>
      <c r="CE97" s="800"/>
      <c r="CF97" s="801"/>
      <c r="CG97" s="801"/>
      <c r="CH97" s="801"/>
      <c r="CI97" s="801"/>
      <c r="CJ97" s="801"/>
      <c r="CK97" s="278"/>
      <c r="CL97" s="899" t="s">
        <v>3</v>
      </c>
      <c r="CM97" s="900"/>
      <c r="CN97" s="800"/>
      <c r="CO97" s="801"/>
      <c r="CP97" s="801"/>
      <c r="CQ97" s="801"/>
      <c r="CR97" s="801"/>
      <c r="CS97" s="278"/>
      <c r="CT97" s="292"/>
      <c r="CU97" s="250"/>
      <c r="CV97" s="252"/>
      <c r="CW97" s="252"/>
      <c r="CX97" s="252"/>
      <c r="CY97" s="252"/>
      <c r="CZ97" s="278"/>
      <c r="DA97" s="899" t="s">
        <v>3</v>
      </c>
      <c r="DB97" s="900"/>
      <c r="DC97" s="292"/>
      <c r="DD97" s="250"/>
      <c r="DE97" s="252"/>
      <c r="DF97" s="252"/>
      <c r="DG97" s="252"/>
      <c r="DH97" s="278"/>
      <c r="DI97" s="292"/>
      <c r="DJ97" s="250"/>
      <c r="DK97" s="252"/>
      <c r="DL97" s="252"/>
      <c r="DM97" s="252"/>
      <c r="DN97" s="252"/>
      <c r="DO97" s="278"/>
      <c r="DP97" s="899" t="s">
        <v>3</v>
      </c>
      <c r="DQ97" s="900"/>
      <c r="DR97" s="292"/>
      <c r="DS97" s="250"/>
      <c r="DT97" s="252"/>
      <c r="DU97" s="252"/>
      <c r="DV97" s="252"/>
      <c r="DW97" s="252"/>
      <c r="DX97" s="252"/>
      <c r="DY97" s="292"/>
      <c r="DZ97" s="250"/>
      <c r="EA97" s="252"/>
      <c r="EB97" s="252"/>
      <c r="EC97" s="252"/>
      <c r="ED97" s="252"/>
      <c r="EE97" s="278"/>
      <c r="EF97" s="359"/>
      <c r="EG97" s="293"/>
    </row>
    <row r="98" spans="1:137" s="280" customFormat="1" ht="15" customHeight="1" x14ac:dyDescent="0.25">
      <c r="A98" s="899" t="s">
        <v>13</v>
      </c>
      <c r="B98" s="900"/>
      <c r="C98" s="369" t="s">
        <v>533</v>
      </c>
      <c r="D98" s="752"/>
      <c r="E98" s="752"/>
      <c r="F98" s="752"/>
      <c r="G98" s="779"/>
      <c r="H98" s="369" t="s">
        <v>533</v>
      </c>
      <c r="I98" s="752"/>
      <c r="J98" s="752"/>
      <c r="K98" s="752"/>
      <c r="L98" s="779"/>
      <c r="M98" s="899" t="s">
        <v>13</v>
      </c>
      <c r="N98" s="900"/>
      <c r="O98" s="369" t="s">
        <v>533</v>
      </c>
      <c r="P98" s="752"/>
      <c r="Q98" s="252"/>
      <c r="R98" s="252"/>
      <c r="S98" s="252"/>
      <c r="T98" s="252"/>
      <c r="U98" s="278"/>
      <c r="V98" s="369" t="s">
        <v>533</v>
      </c>
      <c r="W98" s="250"/>
      <c r="X98" s="252"/>
      <c r="Y98" s="252"/>
      <c r="Z98" s="252"/>
      <c r="AA98" s="252"/>
      <c r="AB98" s="278"/>
      <c r="AC98" s="899" t="s">
        <v>13</v>
      </c>
      <c r="AD98" s="900"/>
      <c r="AE98" s="369" t="s">
        <v>533</v>
      </c>
      <c r="AF98" s="250"/>
      <c r="AG98" s="252"/>
      <c r="AH98" s="252"/>
      <c r="AI98" s="278"/>
      <c r="AJ98" s="369" t="s">
        <v>533</v>
      </c>
      <c r="AK98" s="250"/>
      <c r="AL98" s="253"/>
      <c r="AM98" s="252"/>
      <c r="AN98" s="252"/>
      <c r="AO98" s="252"/>
      <c r="AP98" s="278"/>
      <c r="AQ98" s="899" t="s">
        <v>13</v>
      </c>
      <c r="AR98" s="900"/>
      <c r="AS98" s="369" t="s">
        <v>533</v>
      </c>
      <c r="AT98" s="752"/>
      <c r="AU98" s="752"/>
      <c r="AV98" s="752"/>
      <c r="AW98" s="752"/>
      <c r="AX98" s="779"/>
      <c r="AY98" s="369" t="s">
        <v>533</v>
      </c>
      <c r="AZ98" s="752"/>
      <c r="BA98" s="752"/>
      <c r="BB98" s="752"/>
      <c r="BC98" s="752"/>
      <c r="BD98" s="752"/>
      <c r="BE98" s="752"/>
      <c r="BF98" s="899" t="s">
        <v>13</v>
      </c>
      <c r="BG98" s="900"/>
      <c r="BH98" s="369" t="s">
        <v>533</v>
      </c>
      <c r="BI98" s="752"/>
      <c r="BJ98" s="752"/>
      <c r="BK98" s="752"/>
      <c r="BL98" s="752"/>
      <c r="BM98" s="752"/>
      <c r="BN98" s="278"/>
      <c r="BO98" s="369" t="s">
        <v>533</v>
      </c>
      <c r="BP98" s="250"/>
      <c r="BQ98" s="252"/>
      <c r="BR98" s="252"/>
      <c r="BS98" s="252"/>
      <c r="BT98" s="252"/>
      <c r="BU98" s="278"/>
      <c r="BV98" s="900" t="s">
        <v>13</v>
      </c>
      <c r="BW98" s="900"/>
      <c r="BX98" s="369" t="s">
        <v>533</v>
      </c>
      <c r="BY98" s="752"/>
      <c r="BZ98" s="752"/>
      <c r="CA98" s="752"/>
      <c r="CB98" s="752"/>
      <c r="CC98" s="752"/>
      <c r="CD98" s="278"/>
      <c r="CE98" s="369" t="s">
        <v>533</v>
      </c>
      <c r="CF98" s="752"/>
      <c r="CG98" s="752"/>
      <c r="CH98" s="752"/>
      <c r="CI98" s="752"/>
      <c r="CJ98" s="752"/>
      <c r="CK98" s="278"/>
      <c r="CL98" s="899" t="s">
        <v>13</v>
      </c>
      <c r="CM98" s="900"/>
      <c r="CN98" s="369" t="s">
        <v>533</v>
      </c>
      <c r="CO98" s="752"/>
      <c r="CP98" s="752"/>
      <c r="CQ98" s="752"/>
      <c r="CR98" s="752"/>
      <c r="CS98" s="278"/>
      <c r="CT98" s="369" t="s">
        <v>533</v>
      </c>
      <c r="CU98" s="250"/>
      <c r="CV98" s="252"/>
      <c r="CW98" s="252"/>
      <c r="CX98" s="252"/>
      <c r="CY98" s="252"/>
      <c r="CZ98" s="278"/>
      <c r="DA98" s="899" t="s">
        <v>13</v>
      </c>
      <c r="DB98" s="900"/>
      <c r="DC98" s="369" t="s">
        <v>533</v>
      </c>
      <c r="DD98" s="250"/>
      <c r="DE98" s="252"/>
      <c r="DF98" s="252"/>
      <c r="DG98" s="252"/>
      <c r="DH98" s="278"/>
      <c r="DI98" s="369" t="s">
        <v>533</v>
      </c>
      <c r="DJ98" s="250"/>
      <c r="DK98" s="252"/>
      <c r="DL98" s="252"/>
      <c r="DM98" s="252"/>
      <c r="DN98" s="252"/>
      <c r="DO98" s="278"/>
      <c r="DP98" s="899" t="s">
        <v>13</v>
      </c>
      <c r="DQ98" s="900"/>
      <c r="DR98" s="369" t="s">
        <v>533</v>
      </c>
      <c r="DS98" s="250"/>
      <c r="DT98" s="252"/>
      <c r="DU98" s="252"/>
      <c r="DV98" s="252"/>
      <c r="DW98" s="252"/>
      <c r="DX98" s="252"/>
      <c r="DY98" s="369" t="s">
        <v>533</v>
      </c>
      <c r="DZ98" s="250"/>
      <c r="EA98" s="252"/>
      <c r="EB98" s="252"/>
      <c r="EC98" s="252"/>
      <c r="ED98" s="252"/>
      <c r="EE98" s="278"/>
      <c r="EF98" s="359"/>
      <c r="EG98" s="293"/>
    </row>
    <row r="99" spans="1:137" s="280" customFormat="1" ht="15" customHeight="1" x14ac:dyDescent="0.25">
      <c r="A99" s="899" t="s">
        <v>14</v>
      </c>
      <c r="B99" s="900"/>
      <c r="C99" s="369" t="s">
        <v>534</v>
      </c>
      <c r="D99" s="752"/>
      <c r="E99" s="752"/>
      <c r="F99" s="752"/>
      <c r="G99" s="779"/>
      <c r="H99" s="369" t="s">
        <v>534</v>
      </c>
      <c r="I99" s="752"/>
      <c r="J99" s="752"/>
      <c r="K99" s="752"/>
      <c r="L99" s="779"/>
      <c r="M99" s="899" t="s">
        <v>14</v>
      </c>
      <c r="N99" s="900"/>
      <c r="O99" s="369" t="s">
        <v>534</v>
      </c>
      <c r="P99" s="752"/>
      <c r="Q99" s="288"/>
      <c r="R99" s="252"/>
      <c r="S99" s="252"/>
      <c r="T99" s="252"/>
      <c r="U99" s="278"/>
      <c r="V99" s="369" t="s">
        <v>534</v>
      </c>
      <c r="W99" s="250"/>
      <c r="X99" s="252"/>
      <c r="Y99" s="252"/>
      <c r="Z99" s="252"/>
      <c r="AA99" s="252"/>
      <c r="AB99" s="278"/>
      <c r="AC99" s="899" t="s">
        <v>14</v>
      </c>
      <c r="AD99" s="900"/>
      <c r="AE99" s="369" t="s">
        <v>534</v>
      </c>
      <c r="AF99" s="250"/>
      <c r="AG99" s="252"/>
      <c r="AH99" s="252"/>
      <c r="AI99" s="278"/>
      <c r="AJ99" s="369" t="s">
        <v>534</v>
      </c>
      <c r="AK99" s="250"/>
      <c r="AL99" s="253"/>
      <c r="AM99" s="252"/>
      <c r="AN99" s="252"/>
      <c r="AO99" s="252"/>
      <c r="AP99" s="278"/>
      <c r="AQ99" s="899" t="s">
        <v>14</v>
      </c>
      <c r="AR99" s="900"/>
      <c r="AS99" s="369" t="s">
        <v>534</v>
      </c>
      <c r="AT99" s="752"/>
      <c r="AU99" s="752"/>
      <c r="AV99" s="752"/>
      <c r="AW99" s="752"/>
      <c r="AX99" s="779"/>
      <c r="AY99" s="369" t="s">
        <v>534</v>
      </c>
      <c r="AZ99" s="752"/>
      <c r="BA99" s="752"/>
      <c r="BB99" s="752"/>
      <c r="BC99" s="752"/>
      <c r="BD99" s="752"/>
      <c r="BE99" s="752"/>
      <c r="BF99" s="899" t="s">
        <v>14</v>
      </c>
      <c r="BG99" s="900"/>
      <c r="BH99" s="369" t="s">
        <v>534</v>
      </c>
      <c r="BI99" s="752"/>
      <c r="BJ99" s="752"/>
      <c r="BK99" s="752"/>
      <c r="BL99" s="752"/>
      <c r="BM99" s="752"/>
      <c r="BN99" s="278"/>
      <c r="BO99" s="369" t="s">
        <v>534</v>
      </c>
      <c r="BP99" s="250"/>
      <c r="BQ99" s="288"/>
      <c r="BR99" s="252"/>
      <c r="BS99" s="252"/>
      <c r="BT99" s="252"/>
      <c r="BU99" s="278"/>
      <c r="BV99" s="900" t="s">
        <v>14</v>
      </c>
      <c r="BW99" s="900"/>
      <c r="BX99" s="369" t="s">
        <v>534</v>
      </c>
      <c r="BY99" s="752"/>
      <c r="BZ99" s="752"/>
      <c r="CA99" s="752"/>
      <c r="CB99" s="752"/>
      <c r="CC99" s="752"/>
      <c r="CD99" s="278"/>
      <c r="CE99" s="369" t="s">
        <v>534</v>
      </c>
      <c r="CF99" s="752"/>
      <c r="CG99" s="752"/>
      <c r="CH99" s="752"/>
      <c r="CI99" s="752"/>
      <c r="CJ99" s="752"/>
      <c r="CK99" s="278"/>
      <c r="CL99" s="899" t="s">
        <v>14</v>
      </c>
      <c r="CM99" s="900"/>
      <c r="CN99" s="369" t="s">
        <v>534</v>
      </c>
      <c r="CO99" s="752"/>
      <c r="CP99" s="752"/>
      <c r="CQ99" s="752"/>
      <c r="CR99" s="752"/>
      <c r="CS99" s="278"/>
      <c r="CT99" s="369" t="s">
        <v>534</v>
      </c>
      <c r="CU99" s="250"/>
      <c r="CV99" s="288"/>
      <c r="CW99" s="252"/>
      <c r="CX99" s="252"/>
      <c r="CY99" s="252"/>
      <c r="CZ99" s="278"/>
      <c r="DA99" s="899" t="s">
        <v>14</v>
      </c>
      <c r="DB99" s="900"/>
      <c r="DC99" s="369" t="s">
        <v>534</v>
      </c>
      <c r="DD99" s="250"/>
      <c r="DE99" s="288"/>
      <c r="DF99" s="252"/>
      <c r="DG99" s="252"/>
      <c r="DH99" s="278"/>
      <c r="DI99" s="369" t="s">
        <v>534</v>
      </c>
      <c r="DJ99" s="250"/>
      <c r="DK99" s="288"/>
      <c r="DL99" s="252"/>
      <c r="DM99" s="252"/>
      <c r="DN99" s="252"/>
      <c r="DO99" s="278"/>
      <c r="DP99" s="899" t="s">
        <v>14</v>
      </c>
      <c r="DQ99" s="900"/>
      <c r="DR99" s="369" t="s">
        <v>534</v>
      </c>
      <c r="DS99" s="250"/>
      <c r="DT99" s="288"/>
      <c r="DU99" s="252"/>
      <c r="DV99" s="252"/>
      <c r="DW99" s="252"/>
      <c r="DX99" s="252"/>
      <c r="DY99" s="281" t="s">
        <v>30</v>
      </c>
      <c r="DZ99" s="307"/>
      <c r="EA99" s="283" t="s">
        <v>30</v>
      </c>
      <c r="EB99" s="284" t="s">
        <v>30</v>
      </c>
      <c r="EC99" s="284" t="s">
        <v>30</v>
      </c>
      <c r="ED99" s="283" t="s">
        <v>30</v>
      </c>
      <c r="EE99" s="278"/>
      <c r="EF99" s="359"/>
      <c r="EG99" s="293"/>
    </row>
    <row r="100" spans="1:137" s="280" customFormat="1" ht="15" customHeight="1" x14ac:dyDescent="0.25">
      <c r="A100" s="899" t="s">
        <v>15</v>
      </c>
      <c r="B100" s="900"/>
      <c r="C100" s="369" t="s">
        <v>535</v>
      </c>
      <c r="D100" s="752"/>
      <c r="E100" s="752"/>
      <c r="F100" s="752"/>
      <c r="G100" s="779"/>
      <c r="H100" s="369" t="s">
        <v>535</v>
      </c>
      <c r="I100" s="752"/>
      <c r="J100" s="752"/>
      <c r="K100" s="752"/>
      <c r="L100" s="779"/>
      <c r="M100" s="899" t="s">
        <v>15</v>
      </c>
      <c r="N100" s="900"/>
      <c r="O100" s="369" t="s">
        <v>535</v>
      </c>
      <c r="P100" s="752"/>
      <c r="Q100" s="252"/>
      <c r="R100" s="252"/>
      <c r="S100" s="252"/>
      <c r="T100" s="252"/>
      <c r="U100" s="278"/>
      <c r="V100" s="369" t="s">
        <v>535</v>
      </c>
      <c r="W100" s="250"/>
      <c r="X100" s="252"/>
      <c r="Y100" s="252"/>
      <c r="Z100" s="252"/>
      <c r="AA100" s="252"/>
      <c r="AB100" s="278"/>
      <c r="AC100" s="899" t="s">
        <v>15</v>
      </c>
      <c r="AD100" s="900"/>
      <c r="AE100" s="369" t="s">
        <v>535</v>
      </c>
      <c r="AF100" s="250"/>
      <c r="AG100" s="252"/>
      <c r="AH100" s="252"/>
      <c r="AI100" s="278"/>
      <c r="AJ100" s="369" t="s">
        <v>535</v>
      </c>
      <c r="AK100" s="250"/>
      <c r="AL100" s="253"/>
      <c r="AM100" s="252"/>
      <c r="AN100" s="252"/>
      <c r="AO100" s="252"/>
      <c r="AP100" s="278"/>
      <c r="AQ100" s="899" t="s">
        <v>15</v>
      </c>
      <c r="AR100" s="900"/>
      <c r="AS100" s="369" t="s">
        <v>535</v>
      </c>
      <c r="AT100" s="752"/>
      <c r="AU100" s="752"/>
      <c r="AV100" s="752"/>
      <c r="AW100" s="752"/>
      <c r="AX100" s="779"/>
      <c r="AY100" s="369" t="s">
        <v>535</v>
      </c>
      <c r="AZ100" s="752"/>
      <c r="BA100" s="752"/>
      <c r="BB100" s="752"/>
      <c r="BC100" s="752"/>
      <c r="BD100" s="752"/>
      <c r="BE100" s="752"/>
      <c r="BF100" s="899" t="s">
        <v>15</v>
      </c>
      <c r="BG100" s="900"/>
      <c r="BH100" s="281" t="s">
        <v>30</v>
      </c>
      <c r="BI100" s="307"/>
      <c r="BJ100" s="283"/>
      <c r="BK100" s="284"/>
      <c r="BL100" s="284"/>
      <c r="BM100" s="283"/>
      <c r="BN100" s="278"/>
      <c r="BO100" s="369" t="s">
        <v>535</v>
      </c>
      <c r="BP100" s="250"/>
      <c r="BQ100" s="252"/>
      <c r="BR100" s="252"/>
      <c r="BS100" s="252"/>
      <c r="BT100" s="252"/>
      <c r="BU100" s="278"/>
      <c r="BV100" s="900" t="s">
        <v>15</v>
      </c>
      <c r="BW100" s="900"/>
      <c r="BX100" s="369" t="s">
        <v>535</v>
      </c>
      <c r="BY100" s="752"/>
      <c r="BZ100" s="752"/>
      <c r="CA100" s="752"/>
      <c r="CB100" s="752"/>
      <c r="CC100" s="752"/>
      <c r="CD100" s="278"/>
      <c r="CE100" s="369" t="s">
        <v>535</v>
      </c>
      <c r="CF100" s="752"/>
      <c r="CG100" s="752"/>
      <c r="CH100" s="752"/>
      <c r="CI100" s="752"/>
      <c r="CJ100" s="752"/>
      <c r="CK100" s="278"/>
      <c r="CL100" s="899" t="s">
        <v>15</v>
      </c>
      <c r="CM100" s="900"/>
      <c r="CN100" s="369" t="s">
        <v>535</v>
      </c>
      <c r="CO100" s="752"/>
      <c r="CP100" s="752"/>
      <c r="CQ100" s="752"/>
      <c r="CR100" s="752"/>
      <c r="CS100" s="278"/>
      <c r="CT100" s="369" t="s">
        <v>535</v>
      </c>
      <c r="CU100" s="250"/>
      <c r="CV100" s="252"/>
      <c r="CW100" s="252"/>
      <c r="CX100" s="252"/>
      <c r="CY100" s="252"/>
      <c r="CZ100" s="278"/>
      <c r="DA100" s="899" t="s">
        <v>15</v>
      </c>
      <c r="DB100" s="900"/>
      <c r="DC100" s="369" t="s">
        <v>535</v>
      </c>
      <c r="DD100" s="250"/>
      <c r="DE100" s="252"/>
      <c r="DF100" s="252"/>
      <c r="DG100" s="252"/>
      <c r="DH100" s="278"/>
      <c r="DI100" s="369" t="s">
        <v>535</v>
      </c>
      <c r="DJ100" s="250"/>
      <c r="DK100" s="252"/>
      <c r="DL100" s="252"/>
      <c r="DM100" s="252"/>
      <c r="DN100" s="252"/>
      <c r="DO100" s="278"/>
      <c r="DP100" s="899" t="s">
        <v>15</v>
      </c>
      <c r="DQ100" s="900"/>
      <c r="DR100" s="369" t="s">
        <v>535</v>
      </c>
      <c r="DS100" s="250"/>
      <c r="DT100" s="252"/>
      <c r="DU100" s="252"/>
      <c r="DV100" s="252"/>
      <c r="DW100" s="252"/>
      <c r="DX100" s="252"/>
      <c r="DY100" s="369" t="s">
        <v>535</v>
      </c>
      <c r="DZ100" s="250"/>
      <c r="EA100" s="252"/>
      <c r="EB100" s="252"/>
      <c r="EC100" s="252"/>
      <c r="ED100" s="252"/>
      <c r="EE100" s="278"/>
      <c r="EF100" s="359"/>
      <c r="EG100" s="293"/>
    </row>
    <row r="101" spans="1:137" s="280" customFormat="1" ht="15" customHeight="1" x14ac:dyDescent="0.25">
      <c r="A101" s="899" t="s">
        <v>16</v>
      </c>
      <c r="B101" s="900"/>
      <c r="C101" s="369" t="s">
        <v>536</v>
      </c>
      <c r="D101" s="752"/>
      <c r="E101" s="752"/>
      <c r="F101" s="752"/>
      <c r="G101" s="779"/>
      <c r="H101" s="369" t="s">
        <v>536</v>
      </c>
      <c r="I101" s="752"/>
      <c r="J101" s="752"/>
      <c r="K101" s="752"/>
      <c r="L101" s="779"/>
      <c r="M101" s="899" t="s">
        <v>16</v>
      </c>
      <c r="N101" s="900"/>
      <c r="O101" s="369" t="s">
        <v>536</v>
      </c>
      <c r="P101" s="752"/>
      <c r="Q101" s="252"/>
      <c r="R101" s="252"/>
      <c r="S101" s="252"/>
      <c r="T101" s="252"/>
      <c r="U101" s="278"/>
      <c r="V101" s="369" t="s">
        <v>536</v>
      </c>
      <c r="W101" s="250"/>
      <c r="X101" s="252"/>
      <c r="Y101" s="252"/>
      <c r="Z101" s="252"/>
      <c r="AA101" s="252"/>
      <c r="AB101" s="278"/>
      <c r="AC101" s="899" t="s">
        <v>16</v>
      </c>
      <c r="AD101" s="900"/>
      <c r="AE101" s="369" t="s">
        <v>536</v>
      </c>
      <c r="AF101" s="250"/>
      <c r="AG101" s="252"/>
      <c r="AH101" s="252"/>
      <c r="AI101" s="278"/>
      <c r="AJ101" s="369" t="s">
        <v>536</v>
      </c>
      <c r="AK101" s="250"/>
      <c r="AL101" s="253"/>
      <c r="AM101" s="252"/>
      <c r="AN101" s="252"/>
      <c r="AO101" s="252"/>
      <c r="AP101" s="278"/>
      <c r="AQ101" s="899" t="s">
        <v>16</v>
      </c>
      <c r="AR101" s="900"/>
      <c r="AS101" s="369" t="s">
        <v>536</v>
      </c>
      <c r="AT101" s="752"/>
      <c r="AU101" s="752"/>
      <c r="AV101" s="752"/>
      <c r="AW101" s="752"/>
      <c r="AX101" s="779"/>
      <c r="AY101" s="369" t="s">
        <v>536</v>
      </c>
      <c r="AZ101" s="752"/>
      <c r="BA101" s="752"/>
      <c r="BB101" s="752"/>
      <c r="BC101" s="752"/>
      <c r="BD101" s="752"/>
      <c r="BE101" s="752"/>
      <c r="BF101" s="899" t="s">
        <v>16</v>
      </c>
      <c r="BG101" s="900"/>
      <c r="BH101" s="369" t="s">
        <v>536</v>
      </c>
      <c r="BI101" s="752"/>
      <c r="BJ101" s="752"/>
      <c r="BK101" s="752"/>
      <c r="BL101" s="752"/>
      <c r="BM101" s="752"/>
      <c r="BN101" s="278"/>
      <c r="BO101" s="369" t="s">
        <v>536</v>
      </c>
      <c r="BP101" s="250"/>
      <c r="BQ101" s="252"/>
      <c r="BR101" s="252"/>
      <c r="BS101" s="252"/>
      <c r="BT101" s="252"/>
      <c r="BU101" s="278"/>
      <c r="BV101" s="900" t="s">
        <v>16</v>
      </c>
      <c r="BW101" s="900"/>
      <c r="BX101" s="369" t="s">
        <v>536</v>
      </c>
      <c r="BY101" s="752"/>
      <c r="BZ101" s="752"/>
      <c r="CA101" s="752"/>
      <c r="CB101" s="752"/>
      <c r="CC101" s="752"/>
      <c r="CD101" s="278"/>
      <c r="CE101" s="369" t="s">
        <v>536</v>
      </c>
      <c r="CF101" s="752"/>
      <c r="CG101" s="752"/>
      <c r="CH101" s="752"/>
      <c r="CI101" s="752"/>
      <c r="CJ101" s="752"/>
      <c r="CK101" s="278"/>
      <c r="CL101" s="899" t="s">
        <v>16</v>
      </c>
      <c r="CM101" s="900"/>
      <c r="CN101" s="369" t="s">
        <v>536</v>
      </c>
      <c r="CO101" s="752"/>
      <c r="CP101" s="752"/>
      <c r="CQ101" s="752"/>
      <c r="CR101" s="752"/>
      <c r="CS101" s="278"/>
      <c r="CT101" s="369" t="s">
        <v>536</v>
      </c>
      <c r="CU101" s="250"/>
      <c r="CV101" s="252"/>
      <c r="CW101" s="252"/>
      <c r="CX101" s="252"/>
      <c r="CY101" s="252"/>
      <c r="CZ101" s="278"/>
      <c r="DA101" s="899" t="s">
        <v>16</v>
      </c>
      <c r="DB101" s="900"/>
      <c r="DC101" s="369" t="s">
        <v>536</v>
      </c>
      <c r="DD101" s="250"/>
      <c r="DE101" s="252"/>
      <c r="DF101" s="252"/>
      <c r="DG101" s="252"/>
      <c r="DH101" s="278"/>
      <c r="DI101" s="369" t="s">
        <v>536</v>
      </c>
      <c r="DJ101" s="250"/>
      <c r="DK101" s="252"/>
      <c r="DL101" s="252"/>
      <c r="DM101" s="252"/>
      <c r="DN101" s="252"/>
      <c r="DO101" s="278"/>
      <c r="DP101" s="899" t="s">
        <v>16</v>
      </c>
      <c r="DQ101" s="900"/>
      <c r="DR101" s="369" t="s">
        <v>536</v>
      </c>
      <c r="DS101" s="250"/>
      <c r="DT101" s="252"/>
      <c r="DU101" s="252"/>
      <c r="DV101" s="252"/>
      <c r="DW101" s="252"/>
      <c r="DX101" s="252"/>
      <c r="DY101" s="369" t="s">
        <v>536</v>
      </c>
      <c r="DZ101" s="250"/>
      <c r="EA101" s="252"/>
      <c r="EB101" s="252"/>
      <c r="EC101" s="252"/>
      <c r="ED101" s="252"/>
      <c r="EE101" s="278"/>
      <c r="EF101" s="359"/>
      <c r="EG101" s="293"/>
    </row>
    <row r="102" spans="1:137" s="280" customFormat="1" ht="15" customHeight="1" x14ac:dyDescent="0.25">
      <c r="A102" s="899" t="s">
        <v>56</v>
      </c>
      <c r="B102" s="900"/>
      <c r="C102" s="369" t="s">
        <v>537</v>
      </c>
      <c r="D102" s="752"/>
      <c r="E102" s="752"/>
      <c r="F102" s="752"/>
      <c r="G102" s="779"/>
      <c r="H102" s="369" t="s">
        <v>537</v>
      </c>
      <c r="I102" s="752"/>
      <c r="J102" s="752"/>
      <c r="K102" s="752"/>
      <c r="L102" s="779"/>
      <c r="M102" s="899" t="s">
        <v>56</v>
      </c>
      <c r="N102" s="900"/>
      <c r="O102" s="369" t="s">
        <v>537</v>
      </c>
      <c r="P102" s="752"/>
      <c r="Q102" s="252"/>
      <c r="R102" s="252"/>
      <c r="S102" s="252"/>
      <c r="T102" s="252"/>
      <c r="U102" s="278"/>
      <c r="V102" s="369" t="s">
        <v>537</v>
      </c>
      <c r="W102" s="250"/>
      <c r="X102" s="252"/>
      <c r="Y102" s="252"/>
      <c r="Z102" s="252"/>
      <c r="AA102" s="252"/>
      <c r="AB102" s="278"/>
      <c r="AC102" s="899" t="s">
        <v>56</v>
      </c>
      <c r="AD102" s="900"/>
      <c r="AE102" s="369" t="s">
        <v>537</v>
      </c>
      <c r="AF102" s="250"/>
      <c r="AG102" s="252"/>
      <c r="AH102" s="252"/>
      <c r="AI102" s="278"/>
      <c r="AJ102" s="369" t="s">
        <v>537</v>
      </c>
      <c r="AK102" s="250"/>
      <c r="AL102" s="253"/>
      <c r="AM102" s="252"/>
      <c r="AN102" s="252"/>
      <c r="AO102" s="252"/>
      <c r="AP102" s="278"/>
      <c r="AQ102" s="899" t="s">
        <v>56</v>
      </c>
      <c r="AR102" s="900"/>
      <c r="AS102" s="369" t="s">
        <v>537</v>
      </c>
      <c r="AT102" s="752"/>
      <c r="AU102" s="752"/>
      <c r="AV102" s="752"/>
      <c r="AW102" s="752"/>
      <c r="AX102" s="779"/>
      <c r="AY102" s="369" t="s">
        <v>537</v>
      </c>
      <c r="AZ102" s="752"/>
      <c r="BA102" s="752"/>
      <c r="BB102" s="752"/>
      <c r="BC102" s="752"/>
      <c r="BD102" s="752"/>
      <c r="BE102" s="752"/>
      <c r="BF102" s="899" t="s">
        <v>56</v>
      </c>
      <c r="BG102" s="900"/>
      <c r="BH102" s="369" t="s">
        <v>537</v>
      </c>
      <c r="BI102" s="752"/>
      <c r="BJ102" s="752"/>
      <c r="BK102" s="752"/>
      <c r="BL102" s="752"/>
      <c r="BM102" s="752"/>
      <c r="BN102" s="278"/>
      <c r="BO102" s="369" t="s">
        <v>537</v>
      </c>
      <c r="BP102" s="250"/>
      <c r="BQ102" s="252"/>
      <c r="BR102" s="252"/>
      <c r="BS102" s="252"/>
      <c r="BT102" s="252"/>
      <c r="BU102" s="278"/>
      <c r="BV102" s="900" t="s">
        <v>56</v>
      </c>
      <c r="BW102" s="900"/>
      <c r="BX102" s="369" t="s">
        <v>537</v>
      </c>
      <c r="BY102" s="752"/>
      <c r="BZ102" s="752"/>
      <c r="CA102" s="752"/>
      <c r="CB102" s="752"/>
      <c r="CC102" s="752"/>
      <c r="CD102" s="278"/>
      <c r="CE102" s="369" t="s">
        <v>537</v>
      </c>
      <c r="CF102" s="752"/>
      <c r="CG102" s="752"/>
      <c r="CH102" s="752"/>
      <c r="CI102" s="752"/>
      <c r="CJ102" s="752"/>
      <c r="CK102" s="278"/>
      <c r="CL102" s="899" t="s">
        <v>56</v>
      </c>
      <c r="CM102" s="900"/>
      <c r="CN102" s="369" t="s">
        <v>537</v>
      </c>
      <c r="CO102" s="752"/>
      <c r="CP102" s="752"/>
      <c r="CQ102" s="752"/>
      <c r="CR102" s="752"/>
      <c r="CS102" s="278"/>
      <c r="CT102" s="369" t="s">
        <v>537</v>
      </c>
      <c r="CU102" s="250"/>
      <c r="CV102" s="252"/>
      <c r="CW102" s="252"/>
      <c r="CX102" s="252"/>
      <c r="CY102" s="252"/>
      <c r="CZ102" s="278"/>
      <c r="DA102" s="899" t="s">
        <v>56</v>
      </c>
      <c r="DB102" s="900"/>
      <c r="DC102" s="369" t="s">
        <v>537</v>
      </c>
      <c r="DD102" s="250"/>
      <c r="DE102" s="252"/>
      <c r="DF102" s="252"/>
      <c r="DG102" s="252"/>
      <c r="DH102" s="278"/>
      <c r="DI102" s="369" t="s">
        <v>537</v>
      </c>
      <c r="DJ102" s="250"/>
      <c r="DK102" s="252"/>
      <c r="DL102" s="252"/>
      <c r="DM102" s="252"/>
      <c r="DN102" s="252"/>
      <c r="DO102" s="278"/>
      <c r="DP102" s="899" t="s">
        <v>56</v>
      </c>
      <c r="DQ102" s="900"/>
      <c r="DR102" s="369" t="s">
        <v>537</v>
      </c>
      <c r="DS102" s="250"/>
      <c r="DT102" s="252"/>
      <c r="DU102" s="252"/>
      <c r="DV102" s="252"/>
      <c r="DW102" s="252"/>
      <c r="DX102" s="252"/>
      <c r="DY102" s="369" t="s">
        <v>537</v>
      </c>
      <c r="DZ102" s="250"/>
      <c r="EA102" s="252"/>
      <c r="EB102" s="252"/>
      <c r="EC102" s="252"/>
      <c r="ED102" s="252"/>
      <c r="EE102" s="278"/>
      <c r="EF102" s="359"/>
      <c r="EG102" s="293"/>
    </row>
    <row r="103" spans="1:137" s="280" customFormat="1" ht="15" customHeight="1" x14ac:dyDescent="0.25">
      <c r="A103" s="899" t="s">
        <v>57</v>
      </c>
      <c r="B103" s="900"/>
      <c r="C103" s="369" t="s">
        <v>538</v>
      </c>
      <c r="D103" s="752"/>
      <c r="E103" s="752"/>
      <c r="F103" s="752"/>
      <c r="G103" s="779"/>
      <c r="H103" s="369" t="s">
        <v>538</v>
      </c>
      <c r="I103" s="752"/>
      <c r="J103" s="752"/>
      <c r="K103" s="752"/>
      <c r="L103" s="779"/>
      <c r="M103" s="899" t="s">
        <v>57</v>
      </c>
      <c r="N103" s="900"/>
      <c r="O103" s="369" t="s">
        <v>538</v>
      </c>
      <c r="P103" s="752"/>
      <c r="Q103" s="252"/>
      <c r="R103" s="252"/>
      <c r="S103" s="252"/>
      <c r="T103" s="252"/>
      <c r="U103" s="278"/>
      <c r="V103" s="369" t="s">
        <v>538</v>
      </c>
      <c r="W103" s="250"/>
      <c r="X103" s="252"/>
      <c r="Y103" s="252"/>
      <c r="Z103" s="252"/>
      <c r="AA103" s="252"/>
      <c r="AB103" s="278"/>
      <c r="AC103" s="899" t="s">
        <v>57</v>
      </c>
      <c r="AD103" s="900"/>
      <c r="AE103" s="369" t="s">
        <v>538</v>
      </c>
      <c r="AF103" s="250"/>
      <c r="AG103" s="252"/>
      <c r="AH103" s="252"/>
      <c r="AI103" s="278"/>
      <c r="AJ103" s="369" t="s">
        <v>538</v>
      </c>
      <c r="AK103" s="250"/>
      <c r="AL103" s="253"/>
      <c r="AM103" s="252"/>
      <c r="AN103" s="252"/>
      <c r="AO103" s="252"/>
      <c r="AP103" s="278"/>
      <c r="AQ103" s="899" t="s">
        <v>57</v>
      </c>
      <c r="AR103" s="900"/>
      <c r="AS103" s="369" t="s">
        <v>538</v>
      </c>
      <c r="AT103" s="752"/>
      <c r="AU103" s="752"/>
      <c r="AV103" s="752"/>
      <c r="AW103" s="752"/>
      <c r="AX103" s="779"/>
      <c r="AY103" s="369" t="s">
        <v>538</v>
      </c>
      <c r="AZ103" s="752"/>
      <c r="BA103" s="752"/>
      <c r="BB103" s="752"/>
      <c r="BC103" s="752"/>
      <c r="BD103" s="752"/>
      <c r="BE103" s="752"/>
      <c r="BF103" s="899" t="s">
        <v>57</v>
      </c>
      <c r="BG103" s="900"/>
      <c r="BH103" s="369" t="s">
        <v>538</v>
      </c>
      <c r="BI103" s="752"/>
      <c r="BJ103" s="752"/>
      <c r="BK103" s="752"/>
      <c r="BL103" s="752"/>
      <c r="BM103" s="752"/>
      <c r="BN103" s="278"/>
      <c r="BO103" s="369" t="s">
        <v>538</v>
      </c>
      <c r="BP103" s="250"/>
      <c r="BQ103" s="252"/>
      <c r="BR103" s="252"/>
      <c r="BS103" s="252"/>
      <c r="BT103" s="252"/>
      <c r="BU103" s="278"/>
      <c r="BV103" s="900" t="s">
        <v>57</v>
      </c>
      <c r="BW103" s="900"/>
      <c r="BX103" s="369" t="s">
        <v>538</v>
      </c>
      <c r="BY103" s="752"/>
      <c r="BZ103" s="752"/>
      <c r="CA103" s="752"/>
      <c r="CB103" s="752"/>
      <c r="CC103" s="752"/>
      <c r="CD103" s="278"/>
      <c r="CE103" s="369" t="s">
        <v>538</v>
      </c>
      <c r="CF103" s="752"/>
      <c r="CG103" s="752"/>
      <c r="CH103" s="752"/>
      <c r="CI103" s="752"/>
      <c r="CJ103" s="752"/>
      <c r="CK103" s="278"/>
      <c r="CL103" s="899" t="s">
        <v>57</v>
      </c>
      <c r="CM103" s="900"/>
      <c r="CN103" s="369" t="s">
        <v>538</v>
      </c>
      <c r="CO103" s="752"/>
      <c r="CP103" s="752"/>
      <c r="CQ103" s="752"/>
      <c r="CR103" s="752"/>
      <c r="CS103" s="278"/>
      <c r="CT103" s="369" t="s">
        <v>538</v>
      </c>
      <c r="CU103" s="250"/>
      <c r="CV103" s="252"/>
      <c r="CW103" s="252"/>
      <c r="CX103" s="252"/>
      <c r="CY103" s="252"/>
      <c r="CZ103" s="278"/>
      <c r="DA103" s="899" t="s">
        <v>57</v>
      </c>
      <c r="DB103" s="900"/>
      <c r="DC103" s="369" t="s">
        <v>538</v>
      </c>
      <c r="DD103" s="250"/>
      <c r="DE103" s="252"/>
      <c r="DF103" s="252"/>
      <c r="DG103" s="252"/>
      <c r="DH103" s="278"/>
      <c r="DI103" s="369" t="s">
        <v>538</v>
      </c>
      <c r="DJ103" s="250"/>
      <c r="DK103" s="252"/>
      <c r="DL103" s="252"/>
      <c r="DM103" s="252"/>
      <c r="DN103" s="252"/>
      <c r="DO103" s="278"/>
      <c r="DP103" s="899" t="s">
        <v>57</v>
      </c>
      <c r="DQ103" s="900"/>
      <c r="DR103" s="369" t="s">
        <v>538</v>
      </c>
      <c r="DS103" s="250"/>
      <c r="DT103" s="252"/>
      <c r="DU103" s="252"/>
      <c r="DV103" s="252"/>
      <c r="DW103" s="252"/>
      <c r="DX103" s="252"/>
      <c r="DY103" s="369" t="s">
        <v>538</v>
      </c>
      <c r="DZ103" s="250"/>
      <c r="EA103" s="252"/>
      <c r="EB103" s="252"/>
      <c r="EC103" s="252"/>
      <c r="ED103" s="252"/>
      <c r="EE103" s="278"/>
      <c r="EF103" s="359"/>
      <c r="EG103" s="293"/>
    </row>
    <row r="104" spans="1:137" s="280" customFormat="1" ht="15" customHeight="1" x14ac:dyDescent="0.25">
      <c r="A104" s="899" t="s">
        <v>58</v>
      </c>
      <c r="B104" s="900"/>
      <c r="C104" s="369" t="s">
        <v>539</v>
      </c>
      <c r="D104" s="752"/>
      <c r="E104" s="752"/>
      <c r="F104" s="752"/>
      <c r="G104" s="779"/>
      <c r="H104" s="369" t="s">
        <v>539</v>
      </c>
      <c r="I104" s="752"/>
      <c r="J104" s="752"/>
      <c r="K104" s="752"/>
      <c r="L104" s="779"/>
      <c r="M104" s="899" t="s">
        <v>58</v>
      </c>
      <c r="N104" s="900"/>
      <c r="O104" s="369" t="s">
        <v>539</v>
      </c>
      <c r="P104" s="752"/>
      <c r="Q104" s="252"/>
      <c r="R104" s="252"/>
      <c r="S104" s="252"/>
      <c r="T104" s="252"/>
      <c r="U104" s="278"/>
      <c r="V104" s="369" t="s">
        <v>539</v>
      </c>
      <c r="W104" s="250"/>
      <c r="X104" s="252"/>
      <c r="Y104" s="252"/>
      <c r="Z104" s="252"/>
      <c r="AA104" s="252"/>
      <c r="AB104" s="278"/>
      <c r="AC104" s="899" t="s">
        <v>58</v>
      </c>
      <c r="AD104" s="900"/>
      <c r="AE104" s="369" t="s">
        <v>539</v>
      </c>
      <c r="AF104" s="250"/>
      <c r="AG104" s="252"/>
      <c r="AH104" s="252"/>
      <c r="AI104" s="278"/>
      <c r="AJ104" s="369" t="s">
        <v>539</v>
      </c>
      <c r="AK104" s="250"/>
      <c r="AL104" s="253"/>
      <c r="AM104" s="252"/>
      <c r="AN104" s="252"/>
      <c r="AO104" s="252"/>
      <c r="AP104" s="278"/>
      <c r="AQ104" s="899" t="s">
        <v>58</v>
      </c>
      <c r="AR104" s="900"/>
      <c r="AS104" s="281" t="s">
        <v>30</v>
      </c>
      <c r="AT104" s="307"/>
      <c r="AU104" s="283"/>
      <c r="AV104" s="284"/>
      <c r="AW104" s="284"/>
      <c r="AX104" s="779"/>
      <c r="AY104" s="369" t="s">
        <v>539</v>
      </c>
      <c r="AZ104" s="752"/>
      <c r="BA104" s="752"/>
      <c r="BB104" s="752"/>
      <c r="BC104" s="752"/>
      <c r="BD104" s="752"/>
      <c r="BE104" s="752"/>
      <c r="BF104" s="899" t="s">
        <v>58</v>
      </c>
      <c r="BG104" s="900"/>
      <c r="BH104" s="369" t="s">
        <v>539</v>
      </c>
      <c r="BI104" s="752"/>
      <c r="BJ104" s="752"/>
      <c r="BK104" s="752"/>
      <c r="BL104" s="752"/>
      <c r="BM104" s="752"/>
      <c r="BN104" s="278"/>
      <c r="BO104" s="369" t="s">
        <v>539</v>
      </c>
      <c r="BP104" s="250"/>
      <c r="BQ104" s="252"/>
      <c r="BR104" s="252"/>
      <c r="BS104" s="252"/>
      <c r="BT104" s="252"/>
      <c r="BU104" s="278"/>
      <c r="BV104" s="900" t="s">
        <v>58</v>
      </c>
      <c r="BW104" s="900"/>
      <c r="BX104" s="369" t="s">
        <v>539</v>
      </c>
      <c r="BY104" s="752"/>
      <c r="BZ104" s="752"/>
      <c r="CA104" s="752"/>
      <c r="CB104" s="752"/>
      <c r="CC104" s="752"/>
      <c r="CD104" s="278"/>
      <c r="CE104" s="369" t="s">
        <v>539</v>
      </c>
      <c r="CF104" s="752"/>
      <c r="CG104" s="752"/>
      <c r="CH104" s="752"/>
      <c r="CI104" s="752"/>
      <c r="CJ104" s="752"/>
      <c r="CK104" s="278"/>
      <c r="CL104" s="899" t="s">
        <v>58</v>
      </c>
      <c r="CM104" s="900"/>
      <c r="CN104" s="369" t="s">
        <v>539</v>
      </c>
      <c r="CO104" s="752"/>
      <c r="CP104" s="752"/>
      <c r="CQ104" s="752"/>
      <c r="CR104" s="752"/>
      <c r="CS104" s="278"/>
      <c r="CT104" s="369" t="s">
        <v>539</v>
      </c>
      <c r="CU104" s="250"/>
      <c r="CV104" s="252"/>
      <c r="CW104" s="252"/>
      <c r="CX104" s="252"/>
      <c r="CY104" s="252"/>
      <c r="CZ104" s="278"/>
      <c r="DA104" s="899" t="s">
        <v>58</v>
      </c>
      <c r="DB104" s="900"/>
      <c r="DC104" s="369" t="s">
        <v>539</v>
      </c>
      <c r="DD104" s="250"/>
      <c r="DE104" s="252"/>
      <c r="DF104" s="252"/>
      <c r="DG104" s="252"/>
      <c r="DH104" s="278"/>
      <c r="DI104" s="369" t="s">
        <v>539</v>
      </c>
      <c r="DJ104" s="250"/>
      <c r="DK104" s="252"/>
      <c r="DL104" s="252"/>
      <c r="DM104" s="252"/>
      <c r="DN104" s="252"/>
      <c r="DO104" s="278"/>
      <c r="DP104" s="899" t="s">
        <v>58</v>
      </c>
      <c r="DQ104" s="900"/>
      <c r="DR104" s="369" t="s">
        <v>539</v>
      </c>
      <c r="DS104" s="250"/>
      <c r="DT104" s="252"/>
      <c r="DU104" s="252"/>
      <c r="DV104" s="252"/>
      <c r="DW104" s="252"/>
      <c r="DX104" s="252"/>
      <c r="DY104" s="369" t="s">
        <v>539</v>
      </c>
      <c r="DZ104" s="250"/>
      <c r="EA104" s="252"/>
      <c r="EB104" s="252"/>
      <c r="EC104" s="252"/>
      <c r="ED104" s="252"/>
      <c r="EE104" s="278"/>
      <c r="EF104" s="359"/>
      <c r="EG104" s="293"/>
    </row>
    <row r="105" spans="1:137" s="280" customFormat="1" ht="15" customHeight="1" x14ac:dyDescent="0.25">
      <c r="A105" s="899" t="s">
        <v>59</v>
      </c>
      <c r="B105" s="900"/>
      <c r="C105" s="369" t="s">
        <v>540</v>
      </c>
      <c r="D105" s="752"/>
      <c r="E105" s="752"/>
      <c r="F105" s="752"/>
      <c r="G105" s="779"/>
      <c r="H105" s="369" t="s">
        <v>540</v>
      </c>
      <c r="I105" s="752"/>
      <c r="J105" s="752"/>
      <c r="K105" s="752"/>
      <c r="L105" s="779"/>
      <c r="M105" s="899" t="s">
        <v>59</v>
      </c>
      <c r="N105" s="900"/>
      <c r="O105" s="369" t="s">
        <v>540</v>
      </c>
      <c r="P105" s="752"/>
      <c r="Q105" s="252"/>
      <c r="R105" s="252"/>
      <c r="S105" s="252"/>
      <c r="T105" s="252"/>
      <c r="U105" s="278"/>
      <c r="V105" s="369" t="s">
        <v>540</v>
      </c>
      <c r="W105" s="250"/>
      <c r="X105" s="252"/>
      <c r="Y105" s="252"/>
      <c r="Z105" s="252"/>
      <c r="AA105" s="252"/>
      <c r="AB105" s="278"/>
      <c r="AC105" s="899" t="s">
        <v>59</v>
      </c>
      <c r="AD105" s="900"/>
      <c r="AE105" s="369" t="s">
        <v>540</v>
      </c>
      <c r="AF105" s="250"/>
      <c r="AG105" s="252"/>
      <c r="AH105" s="252"/>
      <c r="AI105" s="278"/>
      <c r="AJ105" s="369" t="s">
        <v>540</v>
      </c>
      <c r="AK105" s="250"/>
      <c r="AL105" s="253"/>
      <c r="AM105" s="252"/>
      <c r="AN105" s="252"/>
      <c r="AO105" s="252"/>
      <c r="AP105" s="278"/>
      <c r="AQ105" s="899" t="s">
        <v>59</v>
      </c>
      <c r="AR105" s="900"/>
      <c r="AS105" s="281" t="s">
        <v>30</v>
      </c>
      <c r="AT105" s="307"/>
      <c r="AU105" s="283"/>
      <c r="AV105" s="284"/>
      <c r="AW105" s="284"/>
      <c r="AX105" s="779"/>
      <c r="AY105" s="369" t="s">
        <v>540</v>
      </c>
      <c r="AZ105" s="752"/>
      <c r="BA105" s="752"/>
      <c r="BB105" s="752"/>
      <c r="BC105" s="752"/>
      <c r="BD105" s="752"/>
      <c r="BE105" s="752"/>
      <c r="BF105" s="899" t="s">
        <v>59</v>
      </c>
      <c r="BG105" s="900"/>
      <c r="BH105" s="369" t="s">
        <v>540</v>
      </c>
      <c r="BI105" s="752"/>
      <c r="BJ105" s="752"/>
      <c r="BK105" s="752"/>
      <c r="BL105" s="752"/>
      <c r="BM105" s="752"/>
      <c r="BN105" s="278"/>
      <c r="BO105" s="369" t="s">
        <v>540</v>
      </c>
      <c r="BP105" s="250"/>
      <c r="BQ105" s="252"/>
      <c r="BR105" s="252"/>
      <c r="BS105" s="252"/>
      <c r="BT105" s="252"/>
      <c r="BU105" s="278"/>
      <c r="BV105" s="900" t="s">
        <v>59</v>
      </c>
      <c r="BW105" s="900"/>
      <c r="BX105" s="369" t="s">
        <v>540</v>
      </c>
      <c r="BY105" s="752"/>
      <c r="BZ105" s="752"/>
      <c r="CA105" s="752"/>
      <c r="CB105" s="752"/>
      <c r="CC105" s="752"/>
      <c r="CD105" s="278"/>
      <c r="CE105" s="369" t="s">
        <v>540</v>
      </c>
      <c r="CF105" s="752"/>
      <c r="CG105" s="752"/>
      <c r="CH105" s="752"/>
      <c r="CI105" s="752"/>
      <c r="CJ105" s="752"/>
      <c r="CK105" s="278"/>
      <c r="CL105" s="899" t="s">
        <v>59</v>
      </c>
      <c r="CM105" s="900"/>
      <c r="CN105" s="369" t="s">
        <v>540</v>
      </c>
      <c r="CO105" s="752"/>
      <c r="CP105" s="752"/>
      <c r="CQ105" s="752"/>
      <c r="CR105" s="752"/>
      <c r="CS105" s="278"/>
      <c r="CT105" s="369" t="s">
        <v>540</v>
      </c>
      <c r="CU105" s="250"/>
      <c r="CV105" s="252"/>
      <c r="CW105" s="252"/>
      <c r="CX105" s="252"/>
      <c r="CY105" s="252"/>
      <c r="CZ105" s="278"/>
      <c r="DA105" s="899" t="s">
        <v>59</v>
      </c>
      <c r="DB105" s="900"/>
      <c r="DC105" s="369" t="s">
        <v>540</v>
      </c>
      <c r="DD105" s="250"/>
      <c r="DE105" s="252"/>
      <c r="DF105" s="252"/>
      <c r="DG105" s="252"/>
      <c r="DH105" s="278"/>
      <c r="DI105" s="369" t="s">
        <v>540</v>
      </c>
      <c r="DJ105" s="250"/>
      <c r="DK105" s="252"/>
      <c r="DL105" s="252"/>
      <c r="DM105" s="252"/>
      <c r="DN105" s="252"/>
      <c r="DO105" s="278"/>
      <c r="DP105" s="899" t="s">
        <v>59</v>
      </c>
      <c r="DQ105" s="900"/>
      <c r="DR105" s="369" t="s">
        <v>540</v>
      </c>
      <c r="DS105" s="250"/>
      <c r="DT105" s="252"/>
      <c r="DU105" s="252"/>
      <c r="DV105" s="252"/>
      <c r="DW105" s="252"/>
      <c r="DX105" s="252"/>
      <c r="DY105" s="369" t="s">
        <v>540</v>
      </c>
      <c r="DZ105" s="250"/>
      <c r="EA105" s="252"/>
      <c r="EB105" s="252"/>
      <c r="EC105" s="252"/>
      <c r="ED105" s="252"/>
      <c r="EE105" s="278"/>
      <c r="EF105" s="359"/>
      <c r="EG105" s="293"/>
    </row>
    <row r="106" spans="1:137" s="280" customFormat="1" ht="15" customHeight="1" x14ac:dyDescent="0.25">
      <c r="A106" s="899" t="s">
        <v>99</v>
      </c>
      <c r="B106" s="900"/>
      <c r="C106" s="369" t="s">
        <v>541</v>
      </c>
      <c r="D106" s="752"/>
      <c r="E106" s="752"/>
      <c r="F106" s="752"/>
      <c r="G106" s="779"/>
      <c r="H106" s="369" t="s">
        <v>541</v>
      </c>
      <c r="I106" s="752"/>
      <c r="J106" s="752"/>
      <c r="K106" s="752"/>
      <c r="L106" s="779"/>
      <c r="M106" s="899" t="s">
        <v>99</v>
      </c>
      <c r="N106" s="900"/>
      <c r="O106" s="369" t="s">
        <v>541</v>
      </c>
      <c r="P106" s="752"/>
      <c r="Q106" s="252"/>
      <c r="R106" s="252"/>
      <c r="S106" s="252"/>
      <c r="T106" s="252"/>
      <c r="U106" s="278"/>
      <c r="V106" s="369" t="s">
        <v>541</v>
      </c>
      <c r="W106" s="250"/>
      <c r="X106" s="252"/>
      <c r="Y106" s="252"/>
      <c r="Z106" s="252"/>
      <c r="AA106" s="252"/>
      <c r="AB106" s="278"/>
      <c r="AC106" s="899" t="s">
        <v>99</v>
      </c>
      <c r="AD106" s="900"/>
      <c r="AE106" s="369" t="s">
        <v>541</v>
      </c>
      <c r="AF106" s="250"/>
      <c r="AG106" s="252"/>
      <c r="AH106" s="252"/>
      <c r="AI106" s="278"/>
      <c r="AJ106" s="369" t="s">
        <v>541</v>
      </c>
      <c r="AK106" s="250"/>
      <c r="AL106" s="253"/>
      <c r="AM106" s="252"/>
      <c r="AN106" s="252"/>
      <c r="AO106" s="252"/>
      <c r="AP106" s="278"/>
      <c r="AQ106" s="899" t="s">
        <v>99</v>
      </c>
      <c r="AR106" s="900"/>
      <c r="AS106" s="369" t="s">
        <v>541</v>
      </c>
      <c r="AT106" s="752"/>
      <c r="AU106" s="752"/>
      <c r="AV106" s="752"/>
      <c r="AW106" s="752"/>
      <c r="AX106" s="779"/>
      <c r="AY106" s="369" t="s">
        <v>541</v>
      </c>
      <c r="AZ106" s="752"/>
      <c r="BA106" s="752"/>
      <c r="BB106" s="752"/>
      <c r="BC106" s="752"/>
      <c r="BD106" s="752"/>
      <c r="BE106" s="752"/>
      <c r="BF106" s="899" t="s">
        <v>99</v>
      </c>
      <c r="BG106" s="900"/>
      <c r="BH106" s="369" t="s">
        <v>541</v>
      </c>
      <c r="BI106" s="752"/>
      <c r="BJ106" s="752"/>
      <c r="BK106" s="752"/>
      <c r="BL106" s="752"/>
      <c r="BM106" s="752"/>
      <c r="BN106" s="278"/>
      <c r="BO106" s="369" t="s">
        <v>541</v>
      </c>
      <c r="BP106" s="250"/>
      <c r="BQ106" s="252"/>
      <c r="BR106" s="252"/>
      <c r="BS106" s="252"/>
      <c r="BT106" s="252"/>
      <c r="BU106" s="278"/>
      <c r="BV106" s="900" t="s">
        <v>99</v>
      </c>
      <c r="BW106" s="900"/>
      <c r="BX106" s="369" t="s">
        <v>541</v>
      </c>
      <c r="BY106" s="752"/>
      <c r="BZ106" s="752"/>
      <c r="CA106" s="752"/>
      <c r="CB106" s="752"/>
      <c r="CC106" s="752"/>
      <c r="CD106" s="278"/>
      <c r="CE106" s="369" t="s">
        <v>541</v>
      </c>
      <c r="CF106" s="752"/>
      <c r="CG106" s="752"/>
      <c r="CH106" s="752"/>
      <c r="CI106" s="752"/>
      <c r="CJ106" s="752"/>
      <c r="CK106" s="278"/>
      <c r="CL106" s="899" t="s">
        <v>99</v>
      </c>
      <c r="CM106" s="900"/>
      <c r="CN106" s="369" t="s">
        <v>541</v>
      </c>
      <c r="CO106" s="752"/>
      <c r="CP106" s="752"/>
      <c r="CQ106" s="752"/>
      <c r="CR106" s="752"/>
      <c r="CS106" s="278"/>
      <c r="CT106" s="369" t="s">
        <v>541</v>
      </c>
      <c r="CU106" s="250"/>
      <c r="CV106" s="252"/>
      <c r="CW106" s="252"/>
      <c r="CX106" s="252"/>
      <c r="CY106" s="252"/>
      <c r="CZ106" s="278"/>
      <c r="DA106" s="899" t="s">
        <v>99</v>
      </c>
      <c r="DB106" s="900"/>
      <c r="DC106" s="369" t="s">
        <v>541</v>
      </c>
      <c r="DD106" s="250"/>
      <c r="DE106" s="252"/>
      <c r="DF106" s="252"/>
      <c r="DG106" s="252"/>
      <c r="DH106" s="278"/>
      <c r="DI106" s="369" t="s">
        <v>541</v>
      </c>
      <c r="DJ106" s="250"/>
      <c r="DK106" s="252"/>
      <c r="DL106" s="252"/>
      <c r="DM106" s="252"/>
      <c r="DN106" s="252"/>
      <c r="DO106" s="278"/>
      <c r="DP106" s="899" t="s">
        <v>99</v>
      </c>
      <c r="DQ106" s="900"/>
      <c r="DR106" s="369" t="s">
        <v>541</v>
      </c>
      <c r="DS106" s="250"/>
      <c r="DT106" s="252"/>
      <c r="DU106" s="252"/>
      <c r="DV106" s="252"/>
      <c r="DW106" s="252"/>
      <c r="DX106" s="252"/>
      <c r="DY106" s="369" t="s">
        <v>541</v>
      </c>
      <c r="DZ106" s="250"/>
      <c r="EA106" s="252"/>
      <c r="EB106" s="252"/>
      <c r="EC106" s="252"/>
      <c r="ED106" s="252"/>
      <c r="EE106" s="278"/>
      <c r="EF106" s="359"/>
      <c r="EG106" s="293"/>
    </row>
    <row r="107" spans="1:137" s="280" customFormat="1" ht="15" customHeight="1" x14ac:dyDescent="0.25">
      <c r="A107" s="899" t="s">
        <v>100</v>
      </c>
      <c r="B107" s="900"/>
      <c r="C107" s="369" t="s">
        <v>542</v>
      </c>
      <c r="D107" s="752"/>
      <c r="E107" s="752"/>
      <c r="F107" s="752"/>
      <c r="G107" s="779"/>
      <c r="H107" s="369" t="s">
        <v>542</v>
      </c>
      <c r="I107" s="752"/>
      <c r="J107" s="752"/>
      <c r="K107" s="752"/>
      <c r="L107" s="779"/>
      <c r="M107" s="899" t="s">
        <v>100</v>
      </c>
      <c r="N107" s="900"/>
      <c r="O107" s="369" t="s">
        <v>542</v>
      </c>
      <c r="P107" s="752"/>
      <c r="Q107" s="252"/>
      <c r="R107" s="252"/>
      <c r="S107" s="252"/>
      <c r="T107" s="252"/>
      <c r="U107" s="278"/>
      <c r="V107" s="369" t="s">
        <v>542</v>
      </c>
      <c r="W107" s="250"/>
      <c r="X107" s="252"/>
      <c r="Y107" s="252"/>
      <c r="Z107" s="252"/>
      <c r="AA107" s="252"/>
      <c r="AB107" s="278"/>
      <c r="AC107" s="899" t="s">
        <v>100</v>
      </c>
      <c r="AD107" s="900"/>
      <c r="AE107" s="369" t="s">
        <v>542</v>
      </c>
      <c r="AF107" s="250"/>
      <c r="AG107" s="252"/>
      <c r="AH107" s="252"/>
      <c r="AI107" s="278"/>
      <c r="AJ107" s="369" t="s">
        <v>542</v>
      </c>
      <c r="AK107" s="250"/>
      <c r="AL107" s="253"/>
      <c r="AM107" s="252"/>
      <c r="AN107" s="252"/>
      <c r="AO107" s="252"/>
      <c r="AP107" s="278"/>
      <c r="AQ107" s="899" t="s">
        <v>100</v>
      </c>
      <c r="AR107" s="900"/>
      <c r="AS107" s="369" t="s">
        <v>542</v>
      </c>
      <c r="AT107" s="752"/>
      <c r="AU107" s="752"/>
      <c r="AV107" s="752"/>
      <c r="AW107" s="752"/>
      <c r="AX107" s="779"/>
      <c r="AY107" s="369" t="s">
        <v>542</v>
      </c>
      <c r="AZ107" s="752"/>
      <c r="BA107" s="752"/>
      <c r="BB107" s="752"/>
      <c r="BC107" s="752"/>
      <c r="BD107" s="752"/>
      <c r="BE107" s="752"/>
      <c r="BF107" s="899" t="s">
        <v>100</v>
      </c>
      <c r="BG107" s="900"/>
      <c r="BH107" s="369" t="s">
        <v>542</v>
      </c>
      <c r="BI107" s="752"/>
      <c r="BJ107" s="752"/>
      <c r="BK107" s="752"/>
      <c r="BL107" s="752"/>
      <c r="BM107" s="752"/>
      <c r="BN107" s="278"/>
      <c r="BO107" s="369" t="s">
        <v>542</v>
      </c>
      <c r="BP107" s="250"/>
      <c r="BQ107" s="252"/>
      <c r="BR107" s="252"/>
      <c r="BS107" s="252"/>
      <c r="BT107" s="252"/>
      <c r="BU107" s="278"/>
      <c r="BV107" s="900" t="s">
        <v>100</v>
      </c>
      <c r="BW107" s="900"/>
      <c r="BX107" s="369" t="s">
        <v>542</v>
      </c>
      <c r="BY107" s="752"/>
      <c r="BZ107" s="752"/>
      <c r="CA107" s="752"/>
      <c r="CB107" s="752"/>
      <c r="CC107" s="752"/>
      <c r="CD107" s="278"/>
      <c r="CE107" s="369" t="s">
        <v>542</v>
      </c>
      <c r="CF107" s="752"/>
      <c r="CG107" s="752"/>
      <c r="CH107" s="752"/>
      <c r="CI107" s="752"/>
      <c r="CJ107" s="752"/>
      <c r="CK107" s="278"/>
      <c r="CL107" s="899" t="s">
        <v>100</v>
      </c>
      <c r="CM107" s="900"/>
      <c r="CN107" s="369" t="s">
        <v>542</v>
      </c>
      <c r="CO107" s="752"/>
      <c r="CP107" s="752"/>
      <c r="CQ107" s="752"/>
      <c r="CR107" s="752"/>
      <c r="CS107" s="278"/>
      <c r="CT107" s="369" t="s">
        <v>542</v>
      </c>
      <c r="CU107" s="250"/>
      <c r="CV107" s="252"/>
      <c r="CW107" s="252"/>
      <c r="CX107" s="252"/>
      <c r="CY107" s="252"/>
      <c r="CZ107" s="278"/>
      <c r="DA107" s="899" t="s">
        <v>100</v>
      </c>
      <c r="DB107" s="900"/>
      <c r="DC107" s="369" t="s">
        <v>542</v>
      </c>
      <c r="DD107" s="250"/>
      <c r="DE107" s="252"/>
      <c r="DF107" s="252"/>
      <c r="DG107" s="252"/>
      <c r="DH107" s="278"/>
      <c r="DI107" s="369" t="s">
        <v>542</v>
      </c>
      <c r="DJ107" s="250"/>
      <c r="DK107" s="252"/>
      <c r="DL107" s="252"/>
      <c r="DM107" s="252"/>
      <c r="DN107" s="252"/>
      <c r="DO107" s="278"/>
      <c r="DP107" s="899" t="s">
        <v>100</v>
      </c>
      <c r="DQ107" s="900"/>
      <c r="DR107" s="369" t="s">
        <v>542</v>
      </c>
      <c r="DS107" s="250"/>
      <c r="DT107" s="252"/>
      <c r="DU107" s="252"/>
      <c r="DV107" s="252"/>
      <c r="DW107" s="252"/>
      <c r="DX107" s="252"/>
      <c r="DY107" s="369" t="s">
        <v>542</v>
      </c>
      <c r="DZ107" s="250"/>
      <c r="EA107" s="252"/>
      <c r="EB107" s="252"/>
      <c r="EC107" s="252"/>
      <c r="ED107" s="252"/>
      <c r="EE107" s="278"/>
      <c r="EF107" s="359"/>
      <c r="EG107" s="293"/>
    </row>
    <row r="108" spans="1:137" s="280" customFormat="1" ht="15" customHeight="1" x14ac:dyDescent="0.25">
      <c r="A108" s="899" t="s">
        <v>180</v>
      </c>
      <c r="B108" s="900"/>
      <c r="C108" s="369" t="s">
        <v>543</v>
      </c>
      <c r="D108" s="752"/>
      <c r="E108" s="752"/>
      <c r="F108" s="752"/>
      <c r="G108" s="779"/>
      <c r="H108" s="369" t="s">
        <v>543</v>
      </c>
      <c r="I108" s="752"/>
      <c r="J108" s="752"/>
      <c r="K108" s="752"/>
      <c r="L108" s="779"/>
      <c r="M108" s="899" t="s">
        <v>180</v>
      </c>
      <c r="N108" s="900"/>
      <c r="O108" s="369" t="s">
        <v>543</v>
      </c>
      <c r="P108" s="752"/>
      <c r="Q108" s="252"/>
      <c r="R108" s="252"/>
      <c r="S108" s="252"/>
      <c r="T108" s="252"/>
      <c r="U108" s="278"/>
      <c r="V108" s="369" t="s">
        <v>543</v>
      </c>
      <c r="W108" s="250"/>
      <c r="X108" s="252"/>
      <c r="Y108" s="252"/>
      <c r="Z108" s="252"/>
      <c r="AA108" s="252"/>
      <c r="AB108" s="278"/>
      <c r="AC108" s="899" t="s">
        <v>180</v>
      </c>
      <c r="AD108" s="900"/>
      <c r="AE108" s="369" t="s">
        <v>543</v>
      </c>
      <c r="AF108" s="250"/>
      <c r="AG108" s="252"/>
      <c r="AH108" s="252"/>
      <c r="AI108" s="278"/>
      <c r="AJ108" s="369" t="s">
        <v>543</v>
      </c>
      <c r="AK108" s="250"/>
      <c r="AL108" s="253"/>
      <c r="AM108" s="252"/>
      <c r="AN108" s="252"/>
      <c r="AO108" s="252"/>
      <c r="AP108" s="278"/>
      <c r="AQ108" s="899" t="s">
        <v>180</v>
      </c>
      <c r="AR108" s="900"/>
      <c r="AS108" s="369" t="s">
        <v>543</v>
      </c>
      <c r="AT108" s="752"/>
      <c r="AU108" s="752"/>
      <c r="AV108" s="752"/>
      <c r="AW108" s="752"/>
      <c r="AX108" s="779"/>
      <c r="AY108" s="369" t="s">
        <v>543</v>
      </c>
      <c r="AZ108" s="752"/>
      <c r="BA108" s="752"/>
      <c r="BB108" s="752"/>
      <c r="BC108" s="752"/>
      <c r="BD108" s="752"/>
      <c r="BE108" s="752"/>
      <c r="BF108" s="899" t="s">
        <v>180</v>
      </c>
      <c r="BG108" s="900"/>
      <c r="BH108" s="369" t="s">
        <v>543</v>
      </c>
      <c r="BI108" s="752"/>
      <c r="BJ108" s="752"/>
      <c r="BK108" s="752"/>
      <c r="BL108" s="752"/>
      <c r="BM108" s="752"/>
      <c r="BN108" s="278"/>
      <c r="BO108" s="369" t="s">
        <v>543</v>
      </c>
      <c r="BP108" s="250"/>
      <c r="BQ108" s="252"/>
      <c r="BR108" s="252"/>
      <c r="BS108" s="252"/>
      <c r="BT108" s="252"/>
      <c r="BU108" s="278"/>
      <c r="BV108" s="900" t="s">
        <v>180</v>
      </c>
      <c r="BW108" s="900"/>
      <c r="BX108" s="369" t="s">
        <v>543</v>
      </c>
      <c r="BY108" s="752"/>
      <c r="BZ108" s="752"/>
      <c r="CA108" s="752"/>
      <c r="CB108" s="752"/>
      <c r="CC108" s="752"/>
      <c r="CD108" s="278"/>
      <c r="CE108" s="369" t="s">
        <v>543</v>
      </c>
      <c r="CF108" s="752"/>
      <c r="CG108" s="752"/>
      <c r="CH108" s="752"/>
      <c r="CI108" s="752"/>
      <c r="CJ108" s="752"/>
      <c r="CK108" s="278"/>
      <c r="CL108" s="899" t="s">
        <v>180</v>
      </c>
      <c r="CM108" s="900"/>
      <c r="CN108" s="369" t="s">
        <v>543</v>
      </c>
      <c r="CO108" s="752"/>
      <c r="CP108" s="752"/>
      <c r="CQ108" s="752"/>
      <c r="CR108" s="752"/>
      <c r="CS108" s="278"/>
      <c r="CT108" s="369" t="s">
        <v>543</v>
      </c>
      <c r="CU108" s="250"/>
      <c r="CV108" s="252"/>
      <c r="CW108" s="252"/>
      <c r="CX108" s="252"/>
      <c r="CY108" s="252"/>
      <c r="CZ108" s="278"/>
      <c r="DA108" s="899" t="s">
        <v>180</v>
      </c>
      <c r="DB108" s="900"/>
      <c r="DC108" s="369" t="s">
        <v>543</v>
      </c>
      <c r="DD108" s="250"/>
      <c r="DE108" s="252"/>
      <c r="DF108" s="252"/>
      <c r="DG108" s="252"/>
      <c r="DH108" s="278"/>
      <c r="DI108" s="369" t="s">
        <v>543</v>
      </c>
      <c r="DJ108" s="250"/>
      <c r="DK108" s="252"/>
      <c r="DL108" s="252"/>
      <c r="DM108" s="252"/>
      <c r="DN108" s="252"/>
      <c r="DO108" s="278"/>
      <c r="DP108" s="899" t="s">
        <v>180</v>
      </c>
      <c r="DQ108" s="900"/>
      <c r="DR108" s="369" t="s">
        <v>543</v>
      </c>
      <c r="DS108" s="250"/>
      <c r="DT108" s="252"/>
      <c r="DU108" s="252"/>
      <c r="DV108" s="252"/>
      <c r="DW108" s="252"/>
      <c r="DX108" s="252"/>
      <c r="DY108" s="369" t="s">
        <v>543</v>
      </c>
      <c r="DZ108" s="250"/>
      <c r="EA108" s="252"/>
      <c r="EB108" s="252"/>
      <c r="EC108" s="252"/>
      <c r="ED108" s="252"/>
      <c r="EE108" s="278"/>
      <c r="EF108" s="359"/>
      <c r="EG108" s="293"/>
    </row>
    <row r="109" spans="1:137" s="280" customFormat="1" ht="15" customHeight="1" x14ac:dyDescent="0.25">
      <c r="A109" s="899" t="s">
        <v>181</v>
      </c>
      <c r="B109" s="900"/>
      <c r="C109" s="369" t="s">
        <v>544</v>
      </c>
      <c r="D109" s="752"/>
      <c r="E109" s="752"/>
      <c r="F109" s="752"/>
      <c r="G109" s="779"/>
      <c r="H109" s="369" t="s">
        <v>544</v>
      </c>
      <c r="I109" s="752"/>
      <c r="J109" s="752"/>
      <c r="K109" s="752"/>
      <c r="L109" s="779"/>
      <c r="M109" s="899" t="s">
        <v>181</v>
      </c>
      <c r="N109" s="900"/>
      <c r="O109" s="369" t="s">
        <v>544</v>
      </c>
      <c r="P109" s="752"/>
      <c r="Q109" s="252"/>
      <c r="R109" s="252"/>
      <c r="S109" s="252"/>
      <c r="T109" s="252"/>
      <c r="U109" s="278"/>
      <c r="V109" s="369" t="s">
        <v>544</v>
      </c>
      <c r="W109" s="250"/>
      <c r="X109" s="252"/>
      <c r="Y109" s="252"/>
      <c r="Z109" s="252"/>
      <c r="AA109" s="252"/>
      <c r="AB109" s="278"/>
      <c r="AC109" s="899" t="s">
        <v>181</v>
      </c>
      <c r="AD109" s="900"/>
      <c r="AE109" s="369" t="s">
        <v>544</v>
      </c>
      <c r="AF109" s="250"/>
      <c r="AG109" s="252"/>
      <c r="AH109" s="252"/>
      <c r="AI109" s="278"/>
      <c r="AJ109" s="369" t="s">
        <v>544</v>
      </c>
      <c r="AK109" s="250"/>
      <c r="AL109" s="253"/>
      <c r="AM109" s="252"/>
      <c r="AN109" s="252"/>
      <c r="AO109" s="252"/>
      <c r="AP109" s="278"/>
      <c r="AQ109" s="899" t="s">
        <v>181</v>
      </c>
      <c r="AR109" s="900"/>
      <c r="AS109" s="369" t="s">
        <v>544</v>
      </c>
      <c r="AT109" s="752"/>
      <c r="AU109" s="752"/>
      <c r="AV109" s="752"/>
      <c r="AW109" s="752"/>
      <c r="AX109" s="779"/>
      <c r="AY109" s="369" t="s">
        <v>544</v>
      </c>
      <c r="AZ109" s="752"/>
      <c r="BA109" s="752"/>
      <c r="BB109" s="752"/>
      <c r="BC109" s="752"/>
      <c r="BD109" s="752"/>
      <c r="BE109" s="752"/>
      <c r="BF109" s="899" t="s">
        <v>181</v>
      </c>
      <c r="BG109" s="900"/>
      <c r="BH109" s="369" t="s">
        <v>544</v>
      </c>
      <c r="BI109" s="752"/>
      <c r="BJ109" s="752"/>
      <c r="BK109" s="752"/>
      <c r="BL109" s="752"/>
      <c r="BM109" s="752"/>
      <c r="BN109" s="278"/>
      <c r="BO109" s="369" t="s">
        <v>544</v>
      </c>
      <c r="BP109" s="250"/>
      <c r="BQ109" s="252"/>
      <c r="BR109" s="252"/>
      <c r="BS109" s="252"/>
      <c r="BT109" s="252"/>
      <c r="BU109" s="278"/>
      <c r="BV109" s="900" t="s">
        <v>181</v>
      </c>
      <c r="BW109" s="900"/>
      <c r="BX109" s="369" t="s">
        <v>544</v>
      </c>
      <c r="BY109" s="752"/>
      <c r="BZ109" s="752"/>
      <c r="CA109" s="752"/>
      <c r="CB109" s="752"/>
      <c r="CC109" s="752"/>
      <c r="CD109" s="278"/>
      <c r="CE109" s="369" t="s">
        <v>544</v>
      </c>
      <c r="CF109" s="752"/>
      <c r="CG109" s="752"/>
      <c r="CH109" s="752"/>
      <c r="CI109" s="752"/>
      <c r="CJ109" s="752"/>
      <c r="CK109" s="278"/>
      <c r="CL109" s="899" t="s">
        <v>181</v>
      </c>
      <c r="CM109" s="900"/>
      <c r="CN109" s="369" t="s">
        <v>544</v>
      </c>
      <c r="CO109" s="752"/>
      <c r="CP109" s="752"/>
      <c r="CQ109" s="752"/>
      <c r="CR109" s="752"/>
      <c r="CS109" s="278"/>
      <c r="CT109" s="369" t="s">
        <v>544</v>
      </c>
      <c r="CU109" s="250"/>
      <c r="CV109" s="252"/>
      <c r="CW109" s="252"/>
      <c r="CX109" s="252"/>
      <c r="CY109" s="252"/>
      <c r="CZ109" s="278"/>
      <c r="DA109" s="899" t="s">
        <v>181</v>
      </c>
      <c r="DB109" s="900"/>
      <c r="DC109" s="369" t="s">
        <v>544</v>
      </c>
      <c r="DD109" s="250"/>
      <c r="DE109" s="252"/>
      <c r="DF109" s="252"/>
      <c r="DG109" s="252"/>
      <c r="DH109" s="278"/>
      <c r="DI109" s="369" t="s">
        <v>544</v>
      </c>
      <c r="DJ109" s="250"/>
      <c r="DK109" s="252"/>
      <c r="DL109" s="252"/>
      <c r="DM109" s="252"/>
      <c r="DN109" s="252"/>
      <c r="DO109" s="278"/>
      <c r="DP109" s="899" t="s">
        <v>181</v>
      </c>
      <c r="DQ109" s="900"/>
      <c r="DR109" s="369" t="s">
        <v>544</v>
      </c>
      <c r="DS109" s="250"/>
      <c r="DT109" s="252"/>
      <c r="DU109" s="252"/>
      <c r="DV109" s="252"/>
      <c r="DW109" s="252"/>
      <c r="DX109" s="252"/>
      <c r="DY109" s="369" t="s">
        <v>544</v>
      </c>
      <c r="DZ109" s="250"/>
      <c r="EA109" s="252"/>
      <c r="EB109" s="252"/>
      <c r="EC109" s="252"/>
      <c r="ED109" s="252"/>
      <c r="EE109" s="278"/>
      <c r="EF109" s="359"/>
      <c r="EG109" s="293"/>
    </row>
    <row r="110" spans="1:137" s="280" customFormat="1" ht="15" customHeight="1" x14ac:dyDescent="0.25">
      <c r="A110" s="899" t="s">
        <v>182</v>
      </c>
      <c r="B110" s="900"/>
      <c r="C110" s="369" t="s">
        <v>545</v>
      </c>
      <c r="D110" s="752"/>
      <c r="E110" s="752"/>
      <c r="F110" s="752"/>
      <c r="G110" s="779"/>
      <c r="H110" s="369" t="s">
        <v>545</v>
      </c>
      <c r="I110" s="752"/>
      <c r="J110" s="752"/>
      <c r="K110" s="752"/>
      <c r="L110" s="779"/>
      <c r="M110" s="899" t="s">
        <v>182</v>
      </c>
      <c r="N110" s="900"/>
      <c r="O110" s="369" t="s">
        <v>545</v>
      </c>
      <c r="P110" s="752"/>
      <c r="Q110" s="252"/>
      <c r="R110" s="252"/>
      <c r="S110" s="252"/>
      <c r="T110" s="252"/>
      <c r="U110" s="278"/>
      <c r="V110" s="369" t="s">
        <v>545</v>
      </c>
      <c r="W110" s="250"/>
      <c r="X110" s="252"/>
      <c r="Y110" s="252"/>
      <c r="Z110" s="252"/>
      <c r="AA110" s="252"/>
      <c r="AB110" s="278"/>
      <c r="AC110" s="899" t="s">
        <v>182</v>
      </c>
      <c r="AD110" s="900"/>
      <c r="AE110" s="369" t="s">
        <v>545</v>
      </c>
      <c r="AF110" s="250"/>
      <c r="AG110" s="252"/>
      <c r="AH110" s="252"/>
      <c r="AI110" s="278"/>
      <c r="AJ110" s="369" t="s">
        <v>545</v>
      </c>
      <c r="AK110" s="250"/>
      <c r="AL110" s="253"/>
      <c r="AM110" s="252"/>
      <c r="AN110" s="252"/>
      <c r="AO110" s="252"/>
      <c r="AP110" s="278"/>
      <c r="AQ110" s="899" t="s">
        <v>182</v>
      </c>
      <c r="AR110" s="900"/>
      <c r="AS110" s="369" t="s">
        <v>545</v>
      </c>
      <c r="AT110" s="752"/>
      <c r="AU110" s="752"/>
      <c r="AV110" s="752"/>
      <c r="AW110" s="752"/>
      <c r="AX110" s="779"/>
      <c r="AY110" s="369" t="s">
        <v>545</v>
      </c>
      <c r="AZ110" s="752"/>
      <c r="BA110" s="752"/>
      <c r="BB110" s="752"/>
      <c r="BC110" s="752"/>
      <c r="BD110" s="752"/>
      <c r="BE110" s="752"/>
      <c r="BF110" s="899" t="s">
        <v>182</v>
      </c>
      <c r="BG110" s="900"/>
      <c r="BH110" s="369" t="s">
        <v>545</v>
      </c>
      <c r="BI110" s="752"/>
      <c r="BJ110" s="752"/>
      <c r="BK110" s="752"/>
      <c r="BL110" s="752"/>
      <c r="BM110" s="752"/>
      <c r="BN110" s="278"/>
      <c r="BO110" s="369" t="s">
        <v>545</v>
      </c>
      <c r="BP110" s="250"/>
      <c r="BQ110" s="252"/>
      <c r="BR110" s="252"/>
      <c r="BS110" s="252"/>
      <c r="BT110" s="252"/>
      <c r="BU110" s="278"/>
      <c r="BV110" s="900" t="s">
        <v>182</v>
      </c>
      <c r="BW110" s="900"/>
      <c r="BX110" s="369" t="s">
        <v>545</v>
      </c>
      <c r="BY110" s="752"/>
      <c r="BZ110" s="752"/>
      <c r="CA110" s="752"/>
      <c r="CB110" s="752"/>
      <c r="CC110" s="752"/>
      <c r="CD110" s="278"/>
      <c r="CE110" s="369" t="s">
        <v>545</v>
      </c>
      <c r="CF110" s="752"/>
      <c r="CG110" s="752"/>
      <c r="CH110" s="752"/>
      <c r="CI110" s="752"/>
      <c r="CJ110" s="752"/>
      <c r="CK110" s="278"/>
      <c r="CL110" s="899" t="s">
        <v>182</v>
      </c>
      <c r="CM110" s="900"/>
      <c r="CN110" s="369" t="s">
        <v>545</v>
      </c>
      <c r="CO110" s="752"/>
      <c r="CP110" s="752"/>
      <c r="CQ110" s="752"/>
      <c r="CR110" s="752"/>
      <c r="CS110" s="278"/>
      <c r="CT110" s="369" t="s">
        <v>545</v>
      </c>
      <c r="CU110" s="250"/>
      <c r="CV110" s="252"/>
      <c r="CW110" s="252"/>
      <c r="CX110" s="252"/>
      <c r="CY110" s="252"/>
      <c r="CZ110" s="278"/>
      <c r="DA110" s="899" t="s">
        <v>182</v>
      </c>
      <c r="DB110" s="900"/>
      <c r="DC110" s="369" t="s">
        <v>545</v>
      </c>
      <c r="DD110" s="250"/>
      <c r="DE110" s="252"/>
      <c r="DF110" s="252"/>
      <c r="DG110" s="252"/>
      <c r="DH110" s="278"/>
      <c r="DI110" s="369" t="s">
        <v>545</v>
      </c>
      <c r="DJ110" s="250"/>
      <c r="DK110" s="252"/>
      <c r="DL110" s="252"/>
      <c r="DM110" s="252"/>
      <c r="DN110" s="252"/>
      <c r="DO110" s="278"/>
      <c r="DP110" s="899" t="s">
        <v>182</v>
      </c>
      <c r="DQ110" s="900"/>
      <c r="DR110" s="369" t="s">
        <v>545</v>
      </c>
      <c r="DS110" s="250"/>
      <c r="DT110" s="252"/>
      <c r="DU110" s="252"/>
      <c r="DV110" s="252"/>
      <c r="DW110" s="252"/>
      <c r="DX110" s="252"/>
      <c r="DY110" s="369" t="s">
        <v>545</v>
      </c>
      <c r="DZ110" s="250"/>
      <c r="EA110" s="252"/>
      <c r="EB110" s="252"/>
      <c r="EC110" s="252"/>
      <c r="ED110" s="252"/>
      <c r="EE110" s="278"/>
      <c r="EF110" s="359"/>
      <c r="EG110" s="293"/>
    </row>
    <row r="111" spans="1:137" s="280" customFormat="1" ht="15" customHeight="1" x14ac:dyDescent="0.25">
      <c r="A111" s="899" t="s">
        <v>183</v>
      </c>
      <c r="B111" s="900"/>
      <c r="C111" s="281" t="s">
        <v>30</v>
      </c>
      <c r="D111" s="307"/>
      <c r="E111" s="283"/>
      <c r="F111" s="284"/>
      <c r="G111" s="779"/>
      <c r="H111" s="281" t="s">
        <v>30</v>
      </c>
      <c r="I111" s="307"/>
      <c r="J111" s="283"/>
      <c r="K111" s="284"/>
      <c r="L111" s="779"/>
      <c r="M111" s="899" t="s">
        <v>183</v>
      </c>
      <c r="N111" s="900"/>
      <c r="O111" s="369" t="s">
        <v>546</v>
      </c>
      <c r="P111" s="752"/>
      <c r="Q111" s="252"/>
      <c r="R111" s="252"/>
      <c r="S111" s="252"/>
      <c r="T111" s="252"/>
      <c r="U111" s="278"/>
      <c r="V111" s="369" t="s">
        <v>546</v>
      </c>
      <c r="W111" s="250"/>
      <c r="X111" s="252"/>
      <c r="Y111" s="252"/>
      <c r="Z111" s="252"/>
      <c r="AA111" s="252"/>
      <c r="AB111" s="278"/>
      <c r="AC111" s="899" t="s">
        <v>183</v>
      </c>
      <c r="AD111" s="900"/>
      <c r="AE111" s="294" t="s">
        <v>30</v>
      </c>
      <c r="AF111" s="307"/>
      <c r="AG111" s="291"/>
      <c r="AH111" s="283"/>
      <c r="AI111" s="278"/>
      <c r="AJ111" s="281" t="s">
        <v>30</v>
      </c>
      <c r="AK111" s="307"/>
      <c r="AL111" s="283"/>
      <c r="AM111" s="284"/>
      <c r="AN111" s="284"/>
      <c r="AO111" s="283"/>
      <c r="AP111" s="278"/>
      <c r="AQ111" s="899" t="s">
        <v>183</v>
      </c>
      <c r="AR111" s="900"/>
      <c r="AS111" s="281" t="s">
        <v>30</v>
      </c>
      <c r="AT111" s="307"/>
      <c r="AU111" s="283"/>
      <c r="AV111" s="284"/>
      <c r="AW111" s="284"/>
      <c r="AX111" s="779"/>
      <c r="AY111" s="289" t="s">
        <v>30</v>
      </c>
      <c r="AZ111" s="257"/>
      <c r="BA111" s="257"/>
      <c r="BB111" s="250"/>
      <c r="BC111" s="250"/>
      <c r="BD111" s="257"/>
      <c r="BE111" s="752"/>
      <c r="BF111" s="899" t="s">
        <v>183</v>
      </c>
      <c r="BG111" s="900"/>
      <c r="BH111" s="281" t="s">
        <v>30</v>
      </c>
      <c r="BI111" s="307"/>
      <c r="BJ111" s="283"/>
      <c r="BK111" s="284"/>
      <c r="BL111" s="284"/>
      <c r="BM111" s="283"/>
      <c r="BN111" s="278"/>
      <c r="BO111" s="369" t="s">
        <v>546</v>
      </c>
      <c r="BP111" s="250"/>
      <c r="BQ111" s="252"/>
      <c r="BR111" s="252"/>
      <c r="BS111" s="252"/>
      <c r="BT111" s="252"/>
      <c r="BU111" s="278"/>
      <c r="BV111" s="900" t="s">
        <v>183</v>
      </c>
      <c r="BW111" s="900"/>
      <c r="BX111" s="281" t="s">
        <v>30</v>
      </c>
      <c r="BY111" s="307"/>
      <c r="BZ111" s="283"/>
      <c r="CA111" s="284"/>
      <c r="CB111" s="284"/>
      <c r="CC111" s="283"/>
      <c r="CD111" s="278"/>
      <c r="CE111" s="281" t="s">
        <v>30</v>
      </c>
      <c r="CF111" s="307"/>
      <c r="CG111" s="283"/>
      <c r="CH111" s="284"/>
      <c r="CI111" s="284"/>
      <c r="CJ111" s="283"/>
      <c r="CK111" s="278"/>
      <c r="CL111" s="899" t="s">
        <v>183</v>
      </c>
      <c r="CM111" s="900"/>
      <c r="CN111" s="281" t="s">
        <v>30</v>
      </c>
      <c r="CO111" s="307"/>
      <c r="CP111" s="283"/>
      <c r="CQ111" s="284"/>
      <c r="CR111" s="284"/>
      <c r="CS111" s="278"/>
      <c r="CT111" s="281" t="s">
        <v>30</v>
      </c>
      <c r="CU111" s="307"/>
      <c r="CV111" s="283"/>
      <c r="CW111" s="284"/>
      <c r="CX111" s="284"/>
      <c r="CY111" s="283"/>
      <c r="CZ111" s="278"/>
      <c r="DA111" s="899" t="s">
        <v>183</v>
      </c>
      <c r="DB111" s="900"/>
      <c r="DC111" s="281" t="s">
        <v>30</v>
      </c>
      <c r="DD111" s="307"/>
      <c r="DE111" s="283"/>
      <c r="DF111" s="284"/>
      <c r="DG111" s="284"/>
      <c r="DH111" s="278"/>
      <c r="DI111" s="369" t="s">
        <v>546</v>
      </c>
      <c r="DJ111" s="250"/>
      <c r="DK111" s="252"/>
      <c r="DL111" s="252"/>
      <c r="DM111" s="252"/>
      <c r="DN111" s="252"/>
      <c r="DO111" s="278"/>
      <c r="DP111" s="899" t="s">
        <v>183</v>
      </c>
      <c r="DQ111" s="900"/>
      <c r="DR111" s="281" t="s">
        <v>30</v>
      </c>
      <c r="DS111" s="307"/>
      <c r="DT111" s="283"/>
      <c r="DU111" s="284"/>
      <c r="DV111" s="284"/>
      <c r="DW111" s="283"/>
      <c r="DX111" s="252"/>
      <c r="DY111" s="281" t="s">
        <v>30</v>
      </c>
      <c r="DZ111" s="307"/>
      <c r="EA111" s="283"/>
      <c r="EB111" s="284"/>
      <c r="EC111" s="284"/>
      <c r="ED111" s="283"/>
      <c r="EE111" s="278"/>
      <c r="EF111" s="359"/>
      <c r="EG111" s="293"/>
    </row>
    <row r="112" spans="1:137" s="280" customFormat="1" ht="15" customHeight="1" x14ac:dyDescent="0.25">
      <c r="A112" s="899" t="s">
        <v>184</v>
      </c>
      <c r="B112" s="900"/>
      <c r="C112" s="369" t="s">
        <v>547</v>
      </c>
      <c r="D112" s="752"/>
      <c r="E112" s="752"/>
      <c r="F112" s="752"/>
      <c r="G112" s="779"/>
      <c r="H112" s="369" t="s">
        <v>547</v>
      </c>
      <c r="I112" s="752"/>
      <c r="J112" s="752"/>
      <c r="K112" s="752"/>
      <c r="L112" s="779"/>
      <c r="M112" s="899" t="s">
        <v>184</v>
      </c>
      <c r="N112" s="900"/>
      <c r="O112" s="369" t="s">
        <v>547</v>
      </c>
      <c r="P112" s="752"/>
      <c r="Q112" s="252"/>
      <c r="R112" s="252"/>
      <c r="S112" s="252"/>
      <c r="T112" s="252"/>
      <c r="U112" s="278"/>
      <c r="V112" s="369" t="s">
        <v>547</v>
      </c>
      <c r="W112" s="250"/>
      <c r="X112" s="252"/>
      <c r="Y112" s="252"/>
      <c r="Z112" s="252"/>
      <c r="AA112" s="252"/>
      <c r="AB112" s="278"/>
      <c r="AC112" s="899" t="s">
        <v>184</v>
      </c>
      <c r="AD112" s="900"/>
      <c r="AE112" s="369" t="s">
        <v>547</v>
      </c>
      <c r="AF112" s="250"/>
      <c r="AG112" s="252"/>
      <c r="AH112" s="252"/>
      <c r="AI112" s="278"/>
      <c r="AJ112" s="281" t="s">
        <v>30</v>
      </c>
      <c r="AK112" s="307"/>
      <c r="AL112" s="283"/>
      <c r="AM112" s="284"/>
      <c r="AN112" s="284"/>
      <c r="AO112" s="283"/>
      <c r="AP112" s="278"/>
      <c r="AQ112" s="899" t="s">
        <v>184</v>
      </c>
      <c r="AR112" s="900"/>
      <c r="AS112" s="369" t="s">
        <v>547</v>
      </c>
      <c r="AT112" s="752"/>
      <c r="AU112" s="752"/>
      <c r="AV112" s="752"/>
      <c r="AW112" s="752"/>
      <c r="AX112" s="779"/>
      <c r="AY112" s="369" t="s">
        <v>547</v>
      </c>
      <c r="AZ112" s="752"/>
      <c r="BA112" s="752"/>
      <c r="BB112" s="752"/>
      <c r="BC112" s="752"/>
      <c r="BD112" s="752"/>
      <c r="BE112" s="752"/>
      <c r="BF112" s="899" t="s">
        <v>184</v>
      </c>
      <c r="BG112" s="900"/>
      <c r="BH112" s="369" t="s">
        <v>547</v>
      </c>
      <c r="BI112" s="752"/>
      <c r="BJ112" s="752"/>
      <c r="BK112" s="752"/>
      <c r="BL112" s="752"/>
      <c r="BM112" s="752"/>
      <c r="BN112" s="278"/>
      <c r="BO112" s="369" t="s">
        <v>547</v>
      </c>
      <c r="BP112" s="250"/>
      <c r="BQ112" s="252"/>
      <c r="BR112" s="252"/>
      <c r="BS112" s="252"/>
      <c r="BT112" s="252"/>
      <c r="BU112" s="278"/>
      <c r="BV112" s="900" t="s">
        <v>184</v>
      </c>
      <c r="BW112" s="900"/>
      <c r="BX112" s="369" t="s">
        <v>547</v>
      </c>
      <c r="BY112" s="752"/>
      <c r="BZ112" s="752"/>
      <c r="CA112" s="752"/>
      <c r="CB112" s="752"/>
      <c r="CC112" s="752"/>
      <c r="CD112" s="278"/>
      <c r="CE112" s="369" t="s">
        <v>547</v>
      </c>
      <c r="CF112" s="752"/>
      <c r="CG112" s="752"/>
      <c r="CH112" s="752"/>
      <c r="CI112" s="752"/>
      <c r="CJ112" s="752"/>
      <c r="CK112" s="278"/>
      <c r="CL112" s="899" t="s">
        <v>184</v>
      </c>
      <c r="CM112" s="900"/>
      <c r="CN112" s="369" t="s">
        <v>547</v>
      </c>
      <c r="CO112" s="752"/>
      <c r="CP112" s="752"/>
      <c r="CQ112" s="752"/>
      <c r="CR112" s="752"/>
      <c r="CS112" s="278"/>
      <c r="CT112" s="281" t="s">
        <v>30</v>
      </c>
      <c r="CU112" s="307"/>
      <c r="CV112" s="283"/>
      <c r="CW112" s="284"/>
      <c r="CX112" s="284"/>
      <c r="CY112" s="283"/>
      <c r="CZ112" s="278"/>
      <c r="DA112" s="899" t="s">
        <v>184</v>
      </c>
      <c r="DB112" s="900"/>
      <c r="DC112" s="369" t="s">
        <v>547</v>
      </c>
      <c r="DD112" s="250"/>
      <c r="DE112" s="252"/>
      <c r="DF112" s="252"/>
      <c r="DG112" s="252"/>
      <c r="DH112" s="278"/>
      <c r="DI112" s="369" t="s">
        <v>547</v>
      </c>
      <c r="DJ112" s="250"/>
      <c r="DK112" s="252"/>
      <c r="DL112" s="252"/>
      <c r="DM112" s="252"/>
      <c r="DN112" s="252"/>
      <c r="DO112" s="278"/>
      <c r="DP112" s="899" t="s">
        <v>184</v>
      </c>
      <c r="DQ112" s="900"/>
      <c r="DR112" s="369" t="s">
        <v>547</v>
      </c>
      <c r="DS112" s="250"/>
      <c r="DT112" s="252"/>
      <c r="DU112" s="252"/>
      <c r="DV112" s="252"/>
      <c r="DW112" s="252"/>
      <c r="DX112" s="252"/>
      <c r="DY112" s="369" t="s">
        <v>547</v>
      </c>
      <c r="DZ112" s="250"/>
      <c r="EA112" s="252"/>
      <c r="EB112" s="252"/>
      <c r="EC112" s="252"/>
      <c r="ED112" s="252"/>
      <c r="EE112" s="278"/>
      <c r="EF112" s="359"/>
      <c r="EG112" s="293"/>
    </row>
    <row r="113" spans="1:137" s="280" customFormat="1" ht="15" customHeight="1" x14ac:dyDescent="0.25">
      <c r="A113" s="899" t="s">
        <v>185</v>
      </c>
      <c r="B113" s="900"/>
      <c r="C113" s="281" t="s">
        <v>30</v>
      </c>
      <c r="D113" s="307"/>
      <c r="E113" s="283"/>
      <c r="F113" s="284"/>
      <c r="G113" s="779"/>
      <c r="H113" s="281" t="s">
        <v>30</v>
      </c>
      <c r="I113" s="307"/>
      <c r="J113" s="283"/>
      <c r="K113" s="284"/>
      <c r="L113" s="779"/>
      <c r="M113" s="899" t="s">
        <v>185</v>
      </c>
      <c r="N113" s="900"/>
      <c r="O113" s="281" t="s">
        <v>30</v>
      </c>
      <c r="P113" s="307"/>
      <c r="Q113" s="283"/>
      <c r="R113" s="284"/>
      <c r="S113" s="284"/>
      <c r="T113" s="283"/>
      <c r="U113" s="278"/>
      <c r="V113" s="281" t="s">
        <v>30</v>
      </c>
      <c r="W113" s="307"/>
      <c r="X113" s="283"/>
      <c r="Y113" s="284"/>
      <c r="Z113" s="284"/>
      <c r="AA113" s="283"/>
      <c r="AB113" s="278"/>
      <c r="AC113" s="899" t="s">
        <v>185</v>
      </c>
      <c r="AD113" s="900"/>
      <c r="AE113" s="294" t="s">
        <v>30</v>
      </c>
      <c r="AF113" s="307"/>
      <c r="AG113" s="291"/>
      <c r="AH113" s="283"/>
      <c r="AI113" s="278"/>
      <c r="AJ113" s="369" t="s">
        <v>548</v>
      </c>
      <c r="AK113" s="250"/>
      <c r="AL113" s="253"/>
      <c r="AM113" s="252"/>
      <c r="AN113" s="252"/>
      <c r="AO113" s="252"/>
      <c r="AP113" s="278"/>
      <c r="AQ113" s="899" t="s">
        <v>185</v>
      </c>
      <c r="AR113" s="900"/>
      <c r="AS113" s="281" t="s">
        <v>30</v>
      </c>
      <c r="AT113" s="307"/>
      <c r="AU113" s="283"/>
      <c r="AV113" s="284"/>
      <c r="AW113" s="284"/>
      <c r="AX113" s="779"/>
      <c r="AY113" s="289" t="s">
        <v>30</v>
      </c>
      <c r="AZ113" s="257"/>
      <c r="BA113" s="257"/>
      <c r="BB113" s="250"/>
      <c r="BC113" s="250"/>
      <c r="BD113" s="257"/>
      <c r="BE113" s="752"/>
      <c r="BF113" s="899" t="s">
        <v>185</v>
      </c>
      <c r="BG113" s="900"/>
      <c r="BH113" s="281" t="s">
        <v>30</v>
      </c>
      <c r="BI113" s="307"/>
      <c r="BJ113" s="283"/>
      <c r="BK113" s="284"/>
      <c r="BL113" s="284"/>
      <c r="BM113" s="283"/>
      <c r="BN113" s="278"/>
      <c r="BO113" s="281" t="s">
        <v>30</v>
      </c>
      <c r="BP113" s="307"/>
      <c r="BQ113" s="283"/>
      <c r="BR113" s="284"/>
      <c r="BS113" s="284"/>
      <c r="BT113" s="283"/>
      <c r="BU113" s="278"/>
      <c r="BV113" s="900" t="s">
        <v>185</v>
      </c>
      <c r="BW113" s="900"/>
      <c r="BX113" s="281" t="s">
        <v>30</v>
      </c>
      <c r="BY113" s="307"/>
      <c r="BZ113" s="283"/>
      <c r="CA113" s="284"/>
      <c r="CB113" s="284"/>
      <c r="CC113" s="283"/>
      <c r="CD113" s="278"/>
      <c r="CE113" s="281" t="s">
        <v>30</v>
      </c>
      <c r="CF113" s="307"/>
      <c r="CG113" s="283"/>
      <c r="CH113" s="284"/>
      <c r="CI113" s="284"/>
      <c r="CJ113" s="283"/>
      <c r="CK113" s="278"/>
      <c r="CL113" s="899" t="s">
        <v>185</v>
      </c>
      <c r="CM113" s="900"/>
      <c r="CN113" s="281" t="s">
        <v>30</v>
      </c>
      <c r="CO113" s="307"/>
      <c r="CP113" s="283"/>
      <c r="CQ113" s="284"/>
      <c r="CR113" s="284"/>
      <c r="CS113" s="278"/>
      <c r="CT113" s="369" t="s">
        <v>548</v>
      </c>
      <c r="CU113" s="250"/>
      <c r="CV113" s="252"/>
      <c r="CW113" s="252"/>
      <c r="CX113" s="252"/>
      <c r="CY113" s="252"/>
      <c r="CZ113" s="278"/>
      <c r="DA113" s="899" t="s">
        <v>185</v>
      </c>
      <c r="DB113" s="900"/>
      <c r="DC113" s="281" t="s">
        <v>30</v>
      </c>
      <c r="DD113" s="307"/>
      <c r="DE113" s="283"/>
      <c r="DF113" s="284"/>
      <c r="DG113" s="284"/>
      <c r="DH113" s="278"/>
      <c r="DI113" s="369" t="s">
        <v>548</v>
      </c>
      <c r="DJ113" s="250"/>
      <c r="DK113" s="252"/>
      <c r="DL113" s="252"/>
      <c r="DM113" s="252"/>
      <c r="DN113" s="252"/>
      <c r="DO113" s="278"/>
      <c r="DP113" s="899" t="s">
        <v>185</v>
      </c>
      <c r="DQ113" s="900"/>
      <c r="DR113" s="281" t="s">
        <v>30</v>
      </c>
      <c r="DS113" s="307"/>
      <c r="DT113" s="283"/>
      <c r="DU113" s="284"/>
      <c r="DV113" s="284"/>
      <c r="DW113" s="283"/>
      <c r="DX113" s="252"/>
      <c r="DY113" s="281" t="s">
        <v>30</v>
      </c>
      <c r="DZ113" s="307"/>
      <c r="EA113" s="283"/>
      <c r="EB113" s="284"/>
      <c r="EC113" s="284"/>
      <c r="ED113" s="283"/>
      <c r="EE113" s="278"/>
      <c r="EF113" s="359"/>
      <c r="EG113" s="293"/>
    </row>
    <row r="114" spans="1:137" s="280" customFormat="1" ht="15" customHeight="1" x14ac:dyDescent="0.25">
      <c r="A114" s="899" t="s">
        <v>186</v>
      </c>
      <c r="B114" s="900"/>
      <c r="C114" s="369" t="s">
        <v>549</v>
      </c>
      <c r="D114" s="752"/>
      <c r="E114" s="752"/>
      <c r="F114" s="752"/>
      <c r="G114" s="779"/>
      <c r="H114" s="369" t="s">
        <v>549</v>
      </c>
      <c r="I114" s="752"/>
      <c r="J114" s="752"/>
      <c r="K114" s="752"/>
      <c r="L114" s="779"/>
      <c r="M114" s="899" t="s">
        <v>186</v>
      </c>
      <c r="N114" s="900"/>
      <c r="O114" s="369" t="s">
        <v>549</v>
      </c>
      <c r="P114" s="752"/>
      <c r="Q114" s="252"/>
      <c r="R114" s="252"/>
      <c r="S114" s="252"/>
      <c r="T114" s="252"/>
      <c r="U114" s="278"/>
      <c r="V114" s="369" t="s">
        <v>549</v>
      </c>
      <c r="W114" s="250"/>
      <c r="X114" s="252"/>
      <c r="Y114" s="252"/>
      <c r="Z114" s="252"/>
      <c r="AA114" s="252"/>
      <c r="AB114" s="278"/>
      <c r="AC114" s="899" t="s">
        <v>186</v>
      </c>
      <c r="AD114" s="900"/>
      <c r="AE114" s="369" t="s">
        <v>549</v>
      </c>
      <c r="AF114" s="250"/>
      <c r="AG114" s="252"/>
      <c r="AH114" s="252"/>
      <c r="AI114" s="278"/>
      <c r="AJ114" s="369" t="s">
        <v>549</v>
      </c>
      <c r="AK114" s="250"/>
      <c r="AL114" s="253"/>
      <c r="AM114" s="252"/>
      <c r="AN114" s="252"/>
      <c r="AO114" s="252"/>
      <c r="AP114" s="278"/>
      <c r="AQ114" s="899" t="s">
        <v>186</v>
      </c>
      <c r="AR114" s="900"/>
      <c r="AS114" s="369" t="s">
        <v>549</v>
      </c>
      <c r="AT114" s="752"/>
      <c r="AU114" s="752"/>
      <c r="AV114" s="752"/>
      <c r="AW114" s="752"/>
      <c r="AX114" s="779"/>
      <c r="AY114" s="369" t="s">
        <v>549</v>
      </c>
      <c r="AZ114" s="752"/>
      <c r="BA114" s="752"/>
      <c r="BB114" s="752"/>
      <c r="BC114" s="752"/>
      <c r="BD114" s="752"/>
      <c r="BE114" s="752"/>
      <c r="BF114" s="899" t="s">
        <v>186</v>
      </c>
      <c r="BG114" s="900"/>
      <c r="BH114" s="369" t="s">
        <v>549</v>
      </c>
      <c r="BI114" s="752"/>
      <c r="BJ114" s="752"/>
      <c r="BK114" s="752"/>
      <c r="BL114" s="752"/>
      <c r="BM114" s="752"/>
      <c r="BN114" s="278"/>
      <c r="BO114" s="369" t="s">
        <v>549</v>
      </c>
      <c r="BP114" s="250"/>
      <c r="BQ114" s="252"/>
      <c r="BR114" s="252"/>
      <c r="BS114" s="252"/>
      <c r="BT114" s="252"/>
      <c r="BU114" s="278"/>
      <c r="BV114" s="900" t="s">
        <v>186</v>
      </c>
      <c r="BW114" s="900"/>
      <c r="BX114" s="369" t="s">
        <v>549</v>
      </c>
      <c r="BY114" s="752"/>
      <c r="BZ114" s="752"/>
      <c r="CA114" s="752"/>
      <c r="CB114" s="752"/>
      <c r="CC114" s="752"/>
      <c r="CD114" s="278"/>
      <c r="CE114" s="369" t="s">
        <v>549</v>
      </c>
      <c r="CF114" s="752"/>
      <c r="CG114" s="752"/>
      <c r="CH114" s="752"/>
      <c r="CI114" s="752"/>
      <c r="CJ114" s="752"/>
      <c r="CK114" s="278"/>
      <c r="CL114" s="899" t="s">
        <v>186</v>
      </c>
      <c r="CM114" s="900"/>
      <c r="CN114" s="369" t="s">
        <v>549</v>
      </c>
      <c r="CO114" s="752"/>
      <c r="CP114" s="752"/>
      <c r="CQ114" s="752"/>
      <c r="CR114" s="752"/>
      <c r="CS114" s="278"/>
      <c r="CT114" s="281" t="s">
        <v>30</v>
      </c>
      <c r="CU114" s="307"/>
      <c r="CV114" s="283"/>
      <c r="CW114" s="284"/>
      <c r="CX114" s="284"/>
      <c r="CY114" s="283"/>
      <c r="CZ114" s="278"/>
      <c r="DA114" s="899" t="s">
        <v>186</v>
      </c>
      <c r="DB114" s="900"/>
      <c r="DC114" s="369" t="s">
        <v>549</v>
      </c>
      <c r="DD114" s="250"/>
      <c r="DE114" s="252"/>
      <c r="DF114" s="252"/>
      <c r="DG114" s="252"/>
      <c r="DH114" s="278"/>
      <c r="DI114" s="369" t="s">
        <v>549</v>
      </c>
      <c r="DJ114" s="250"/>
      <c r="DK114" s="252"/>
      <c r="DL114" s="252"/>
      <c r="DM114" s="252"/>
      <c r="DN114" s="252"/>
      <c r="DO114" s="278"/>
      <c r="DP114" s="899" t="s">
        <v>186</v>
      </c>
      <c r="DQ114" s="900"/>
      <c r="DR114" s="369" t="s">
        <v>549</v>
      </c>
      <c r="DS114" s="250"/>
      <c r="DT114" s="252"/>
      <c r="DU114" s="252"/>
      <c r="DV114" s="252"/>
      <c r="DW114" s="252"/>
      <c r="DX114" s="252"/>
      <c r="DY114" s="369" t="s">
        <v>549</v>
      </c>
      <c r="DZ114" s="250"/>
      <c r="EA114" s="252"/>
      <c r="EB114" s="252"/>
      <c r="EC114" s="252"/>
      <c r="ED114" s="252"/>
      <c r="EE114" s="278"/>
      <c r="EF114" s="359"/>
      <c r="EG114" s="293"/>
    </row>
    <row r="115" spans="1:137" s="280" customFormat="1" ht="15" customHeight="1" x14ac:dyDescent="0.25">
      <c r="A115" s="899" t="s">
        <v>187</v>
      </c>
      <c r="B115" s="900"/>
      <c r="C115" s="281" t="s">
        <v>30</v>
      </c>
      <c r="D115" s="307"/>
      <c r="E115" s="283"/>
      <c r="F115" s="284"/>
      <c r="G115" s="779"/>
      <c r="H115" s="281" t="s">
        <v>30</v>
      </c>
      <c r="I115" s="307"/>
      <c r="J115" s="283"/>
      <c r="K115" s="284"/>
      <c r="L115" s="779"/>
      <c r="M115" s="899" t="s">
        <v>187</v>
      </c>
      <c r="N115" s="900"/>
      <c r="O115" s="281" t="s">
        <v>30</v>
      </c>
      <c r="P115" s="307"/>
      <c r="Q115" s="283"/>
      <c r="R115" s="284"/>
      <c r="S115" s="284"/>
      <c r="T115" s="283"/>
      <c r="U115" s="278"/>
      <c r="V115" s="281" t="s">
        <v>30</v>
      </c>
      <c r="W115" s="307"/>
      <c r="X115" s="283"/>
      <c r="Y115" s="284"/>
      <c r="Z115" s="284"/>
      <c r="AA115" s="283"/>
      <c r="AB115" s="278"/>
      <c r="AC115" s="899" t="s">
        <v>187</v>
      </c>
      <c r="AD115" s="900"/>
      <c r="AE115" s="294" t="s">
        <v>30</v>
      </c>
      <c r="AF115" s="307"/>
      <c r="AG115" s="291"/>
      <c r="AH115" s="283"/>
      <c r="AI115" s="278"/>
      <c r="AJ115" s="281" t="s">
        <v>30</v>
      </c>
      <c r="AK115" s="307"/>
      <c r="AL115" s="283"/>
      <c r="AM115" s="284"/>
      <c r="AN115" s="284"/>
      <c r="AO115" s="283"/>
      <c r="AP115" s="278"/>
      <c r="AQ115" s="899" t="s">
        <v>187</v>
      </c>
      <c r="AR115" s="900"/>
      <c r="AS115" s="281" t="s">
        <v>30</v>
      </c>
      <c r="AT115" s="307"/>
      <c r="AU115" s="283"/>
      <c r="AV115" s="284"/>
      <c r="AW115" s="284"/>
      <c r="AX115" s="779"/>
      <c r="AY115" s="289" t="s">
        <v>30</v>
      </c>
      <c r="AZ115" s="257"/>
      <c r="BA115" s="257"/>
      <c r="BB115" s="250"/>
      <c r="BC115" s="250"/>
      <c r="BD115" s="257"/>
      <c r="BE115" s="752"/>
      <c r="BF115" s="899" t="s">
        <v>187</v>
      </c>
      <c r="BG115" s="900"/>
      <c r="BH115" s="281" t="s">
        <v>30</v>
      </c>
      <c r="BI115" s="307"/>
      <c r="BJ115" s="283"/>
      <c r="BK115" s="284"/>
      <c r="BL115" s="284"/>
      <c r="BM115" s="283"/>
      <c r="BN115" s="278"/>
      <c r="BO115" s="369" t="s">
        <v>550</v>
      </c>
      <c r="BP115" s="250"/>
      <c r="BQ115" s="252"/>
      <c r="BR115" s="252"/>
      <c r="BS115" s="252"/>
      <c r="BT115" s="252"/>
      <c r="BU115" s="278"/>
      <c r="BV115" s="900" t="s">
        <v>187</v>
      </c>
      <c r="BW115" s="900"/>
      <c r="BX115" s="281" t="s">
        <v>30</v>
      </c>
      <c r="BY115" s="307"/>
      <c r="BZ115" s="283"/>
      <c r="CA115" s="284"/>
      <c r="CB115" s="284"/>
      <c r="CC115" s="283"/>
      <c r="CD115" s="278"/>
      <c r="CE115" s="281" t="s">
        <v>30</v>
      </c>
      <c r="CF115" s="307"/>
      <c r="CG115" s="283"/>
      <c r="CH115" s="284"/>
      <c r="CI115" s="284"/>
      <c r="CJ115" s="283"/>
      <c r="CK115" s="278"/>
      <c r="CL115" s="899" t="s">
        <v>187</v>
      </c>
      <c r="CM115" s="900"/>
      <c r="CN115" s="281" t="s">
        <v>30</v>
      </c>
      <c r="CO115" s="307"/>
      <c r="CP115" s="283"/>
      <c r="CQ115" s="284"/>
      <c r="CR115" s="284"/>
      <c r="CS115" s="278"/>
      <c r="CT115" s="281" t="s">
        <v>30</v>
      </c>
      <c r="CU115" s="307"/>
      <c r="CV115" s="283"/>
      <c r="CW115" s="284"/>
      <c r="CX115" s="284"/>
      <c r="CY115" s="283"/>
      <c r="CZ115" s="278"/>
      <c r="DA115" s="899" t="s">
        <v>187</v>
      </c>
      <c r="DB115" s="900"/>
      <c r="DC115" s="281" t="s">
        <v>30</v>
      </c>
      <c r="DD115" s="307"/>
      <c r="DE115" s="283"/>
      <c r="DF115" s="284"/>
      <c r="DG115" s="284"/>
      <c r="DH115" s="278"/>
      <c r="DI115" s="369" t="s">
        <v>550</v>
      </c>
      <c r="DJ115" s="250"/>
      <c r="DK115" s="252"/>
      <c r="DL115" s="252"/>
      <c r="DM115" s="252"/>
      <c r="DN115" s="252"/>
      <c r="DO115" s="278"/>
      <c r="DP115" s="899" t="s">
        <v>187</v>
      </c>
      <c r="DQ115" s="900"/>
      <c r="DR115" s="281" t="s">
        <v>30</v>
      </c>
      <c r="DS115" s="307"/>
      <c r="DT115" s="283"/>
      <c r="DU115" s="284"/>
      <c r="DV115" s="284"/>
      <c r="DW115" s="283"/>
      <c r="DX115" s="252"/>
      <c r="DY115" s="281" t="s">
        <v>30</v>
      </c>
      <c r="DZ115" s="307"/>
      <c r="EA115" s="283"/>
      <c r="EB115" s="284"/>
      <c r="EC115" s="284"/>
      <c r="ED115" s="283"/>
      <c r="EE115" s="278"/>
      <c r="EF115" s="359"/>
      <c r="EG115" s="293"/>
    </row>
    <row r="116" spans="1:137" s="280" customFormat="1" ht="15" customHeight="1" x14ac:dyDescent="0.25">
      <c r="A116" s="899" t="s">
        <v>258</v>
      </c>
      <c r="B116" s="900"/>
      <c r="C116" s="281" t="s">
        <v>30</v>
      </c>
      <c r="D116" s="307"/>
      <c r="E116" s="283"/>
      <c r="F116" s="284"/>
      <c r="G116" s="779"/>
      <c r="H116" s="281" t="s">
        <v>30</v>
      </c>
      <c r="I116" s="307"/>
      <c r="J116" s="283"/>
      <c r="K116" s="284"/>
      <c r="L116" s="779"/>
      <c r="M116" s="899" t="s">
        <v>258</v>
      </c>
      <c r="N116" s="900"/>
      <c r="O116" s="281" t="s">
        <v>30</v>
      </c>
      <c r="P116" s="307"/>
      <c r="Q116" s="283"/>
      <c r="R116" s="284"/>
      <c r="S116" s="284"/>
      <c r="T116" s="283"/>
      <c r="U116" s="278"/>
      <c r="V116" s="281" t="s">
        <v>30</v>
      </c>
      <c r="W116" s="307"/>
      <c r="X116" s="283"/>
      <c r="Y116" s="284"/>
      <c r="Z116" s="284"/>
      <c r="AA116" s="283"/>
      <c r="AB116" s="278"/>
      <c r="AC116" s="899" t="s">
        <v>258</v>
      </c>
      <c r="AD116" s="900"/>
      <c r="AE116" s="294" t="s">
        <v>30</v>
      </c>
      <c r="AF116" s="307"/>
      <c r="AG116" s="291"/>
      <c r="AH116" s="283"/>
      <c r="AI116" s="278"/>
      <c r="AJ116" s="281" t="s">
        <v>30</v>
      </c>
      <c r="AK116" s="307"/>
      <c r="AL116" s="283"/>
      <c r="AM116" s="284"/>
      <c r="AN116" s="284"/>
      <c r="AO116" s="283"/>
      <c r="AP116" s="278"/>
      <c r="AQ116" s="899" t="s">
        <v>258</v>
      </c>
      <c r="AR116" s="900"/>
      <c r="AS116" s="281" t="s">
        <v>30</v>
      </c>
      <c r="AT116" s="307"/>
      <c r="AU116" s="283"/>
      <c r="AV116" s="284"/>
      <c r="AW116" s="284"/>
      <c r="AX116" s="779"/>
      <c r="AY116" s="289" t="s">
        <v>30</v>
      </c>
      <c r="AZ116" s="257"/>
      <c r="BA116" s="257"/>
      <c r="BB116" s="250"/>
      <c r="BC116" s="250"/>
      <c r="BD116" s="257"/>
      <c r="BE116" s="752"/>
      <c r="BF116" s="899" t="s">
        <v>258</v>
      </c>
      <c r="BG116" s="900"/>
      <c r="BH116" s="281" t="s">
        <v>30</v>
      </c>
      <c r="BI116" s="307"/>
      <c r="BJ116" s="283"/>
      <c r="BK116" s="284"/>
      <c r="BL116" s="284"/>
      <c r="BM116" s="283"/>
      <c r="BN116" s="278"/>
      <c r="BO116" s="369" t="s">
        <v>551</v>
      </c>
      <c r="BP116" s="250"/>
      <c r="BQ116" s="252"/>
      <c r="BR116" s="252"/>
      <c r="BS116" s="252"/>
      <c r="BT116" s="252"/>
      <c r="BU116" s="278"/>
      <c r="BV116" s="900" t="s">
        <v>258</v>
      </c>
      <c r="BW116" s="900"/>
      <c r="BX116" s="281" t="s">
        <v>30</v>
      </c>
      <c r="BY116" s="307"/>
      <c r="BZ116" s="283"/>
      <c r="CA116" s="284"/>
      <c r="CB116" s="284"/>
      <c r="CC116" s="283"/>
      <c r="CD116" s="278"/>
      <c r="CE116" s="281" t="s">
        <v>30</v>
      </c>
      <c r="CF116" s="307"/>
      <c r="CG116" s="283"/>
      <c r="CH116" s="284"/>
      <c r="CI116" s="284"/>
      <c r="CJ116" s="283"/>
      <c r="CK116" s="278"/>
      <c r="CL116" s="899" t="s">
        <v>258</v>
      </c>
      <c r="CM116" s="900"/>
      <c r="CN116" s="281" t="s">
        <v>30</v>
      </c>
      <c r="CO116" s="307"/>
      <c r="CP116" s="283"/>
      <c r="CQ116" s="284"/>
      <c r="CR116" s="284"/>
      <c r="CS116" s="278"/>
      <c r="CT116" s="281" t="s">
        <v>30</v>
      </c>
      <c r="CU116" s="307"/>
      <c r="CV116" s="283"/>
      <c r="CW116" s="284"/>
      <c r="CX116" s="284"/>
      <c r="CY116" s="283"/>
      <c r="CZ116" s="278"/>
      <c r="DA116" s="899" t="s">
        <v>258</v>
      </c>
      <c r="DB116" s="900"/>
      <c r="DC116" s="281" t="s">
        <v>30</v>
      </c>
      <c r="DD116" s="307"/>
      <c r="DE116" s="283"/>
      <c r="DF116" s="284"/>
      <c r="DG116" s="284"/>
      <c r="DH116" s="278"/>
      <c r="DI116" s="369" t="s">
        <v>551</v>
      </c>
      <c r="DJ116" s="250"/>
      <c r="DK116" s="252"/>
      <c r="DL116" s="252"/>
      <c r="DM116" s="252"/>
      <c r="DN116" s="252"/>
      <c r="DO116" s="278"/>
      <c r="DP116" s="899" t="s">
        <v>258</v>
      </c>
      <c r="DQ116" s="900"/>
      <c r="DR116" s="281" t="s">
        <v>30</v>
      </c>
      <c r="DS116" s="307"/>
      <c r="DT116" s="283"/>
      <c r="DU116" s="284"/>
      <c r="DV116" s="284"/>
      <c r="DW116" s="283"/>
      <c r="DX116" s="252"/>
      <c r="DY116" s="281" t="s">
        <v>30</v>
      </c>
      <c r="DZ116" s="307"/>
      <c r="EA116" s="283"/>
      <c r="EB116" s="284"/>
      <c r="EC116" s="284"/>
      <c r="ED116" s="283"/>
      <c r="EE116" s="278"/>
      <c r="EF116" s="359"/>
      <c r="EG116" s="293"/>
    </row>
    <row r="117" spans="1:137" s="280" customFormat="1" ht="15" customHeight="1" x14ac:dyDescent="0.25">
      <c r="A117" s="899" t="s">
        <v>259</v>
      </c>
      <c r="B117" s="900"/>
      <c r="C117" s="281" t="s">
        <v>30</v>
      </c>
      <c r="D117" s="307"/>
      <c r="E117" s="283"/>
      <c r="F117" s="284"/>
      <c r="G117" s="779"/>
      <c r="H117" s="281" t="s">
        <v>30</v>
      </c>
      <c r="I117" s="307"/>
      <c r="J117" s="283"/>
      <c r="K117" s="284"/>
      <c r="L117" s="779"/>
      <c r="M117" s="899" t="s">
        <v>259</v>
      </c>
      <c r="N117" s="900"/>
      <c r="O117" s="369" t="s">
        <v>552</v>
      </c>
      <c r="P117" s="752"/>
      <c r="Q117" s="252"/>
      <c r="R117" s="252"/>
      <c r="S117" s="252"/>
      <c r="T117" s="252"/>
      <c r="U117" s="278"/>
      <c r="V117" s="281" t="s">
        <v>30</v>
      </c>
      <c r="W117" s="307"/>
      <c r="X117" s="283"/>
      <c r="Y117" s="284"/>
      <c r="Z117" s="284"/>
      <c r="AA117" s="283"/>
      <c r="AB117" s="278"/>
      <c r="AC117" s="899" t="s">
        <v>259</v>
      </c>
      <c r="AD117" s="900"/>
      <c r="AE117" s="294" t="s">
        <v>30</v>
      </c>
      <c r="AF117" s="307"/>
      <c r="AG117" s="291"/>
      <c r="AH117" s="283"/>
      <c r="AI117" s="278"/>
      <c r="AJ117" s="281" t="s">
        <v>30</v>
      </c>
      <c r="AK117" s="307"/>
      <c r="AL117" s="283"/>
      <c r="AM117" s="284"/>
      <c r="AN117" s="284"/>
      <c r="AO117" s="283"/>
      <c r="AP117" s="278"/>
      <c r="AQ117" s="899" t="s">
        <v>259</v>
      </c>
      <c r="AR117" s="900"/>
      <c r="AS117" s="281" t="s">
        <v>30</v>
      </c>
      <c r="AT117" s="307"/>
      <c r="AU117" s="283"/>
      <c r="AV117" s="284"/>
      <c r="AW117" s="284"/>
      <c r="AX117" s="779"/>
      <c r="AY117" s="289" t="s">
        <v>30</v>
      </c>
      <c r="AZ117" s="257"/>
      <c r="BA117" s="257"/>
      <c r="BB117" s="250"/>
      <c r="BC117" s="250"/>
      <c r="BD117" s="257"/>
      <c r="BE117" s="752"/>
      <c r="BF117" s="899" t="s">
        <v>259</v>
      </c>
      <c r="BG117" s="900"/>
      <c r="BH117" s="281" t="s">
        <v>30</v>
      </c>
      <c r="BI117" s="307"/>
      <c r="BJ117" s="283"/>
      <c r="BK117" s="284"/>
      <c r="BL117" s="284"/>
      <c r="BM117" s="283"/>
      <c r="BN117" s="278"/>
      <c r="BO117" s="369" t="s">
        <v>552</v>
      </c>
      <c r="BP117" s="250"/>
      <c r="BQ117" s="252"/>
      <c r="BR117" s="252"/>
      <c r="BS117" s="252"/>
      <c r="BT117" s="252"/>
      <c r="BU117" s="278"/>
      <c r="BV117" s="900" t="s">
        <v>259</v>
      </c>
      <c r="BW117" s="900"/>
      <c r="BX117" s="281" t="s">
        <v>30</v>
      </c>
      <c r="BY117" s="307"/>
      <c r="BZ117" s="283"/>
      <c r="CA117" s="284"/>
      <c r="CB117" s="284"/>
      <c r="CC117" s="283"/>
      <c r="CD117" s="278"/>
      <c r="CE117" s="281" t="s">
        <v>30</v>
      </c>
      <c r="CF117" s="307"/>
      <c r="CG117" s="283"/>
      <c r="CH117" s="284"/>
      <c r="CI117" s="284"/>
      <c r="CJ117" s="283"/>
      <c r="CK117" s="278"/>
      <c r="CL117" s="899" t="s">
        <v>259</v>
      </c>
      <c r="CM117" s="900"/>
      <c r="CN117" s="281" t="s">
        <v>30</v>
      </c>
      <c r="CO117" s="307"/>
      <c r="CP117" s="283"/>
      <c r="CQ117" s="284"/>
      <c r="CR117" s="284"/>
      <c r="CS117" s="278"/>
      <c r="CT117" s="281" t="s">
        <v>30</v>
      </c>
      <c r="CU117" s="307"/>
      <c r="CV117" s="283"/>
      <c r="CW117" s="284"/>
      <c r="CX117" s="284"/>
      <c r="CY117" s="283"/>
      <c r="CZ117" s="278"/>
      <c r="DA117" s="899" t="s">
        <v>259</v>
      </c>
      <c r="DB117" s="900"/>
      <c r="DC117" s="281" t="s">
        <v>30</v>
      </c>
      <c r="DD117" s="307"/>
      <c r="DE117" s="283"/>
      <c r="DF117" s="284"/>
      <c r="DG117" s="284"/>
      <c r="DH117" s="278"/>
      <c r="DI117" s="281" t="s">
        <v>30</v>
      </c>
      <c r="DJ117" s="307"/>
      <c r="DK117" s="283"/>
      <c r="DL117" s="284"/>
      <c r="DM117" s="284"/>
      <c r="DN117" s="283"/>
      <c r="DO117" s="278"/>
      <c r="DP117" s="899" t="s">
        <v>259</v>
      </c>
      <c r="DQ117" s="900"/>
      <c r="DR117" s="281" t="s">
        <v>30</v>
      </c>
      <c r="DS117" s="307"/>
      <c r="DT117" s="283"/>
      <c r="DU117" s="284"/>
      <c r="DV117" s="284"/>
      <c r="DW117" s="283"/>
      <c r="DX117" s="252"/>
      <c r="DY117" s="281" t="s">
        <v>30</v>
      </c>
      <c r="DZ117" s="307"/>
      <c r="EA117" s="283"/>
      <c r="EB117" s="284"/>
      <c r="EC117" s="284"/>
      <c r="ED117" s="283"/>
      <c r="EE117" s="278"/>
      <c r="EF117" s="359"/>
      <c r="EG117" s="293"/>
    </row>
    <row r="118" spans="1:137" s="280" customFormat="1" ht="15" customHeight="1" x14ac:dyDescent="0.25">
      <c r="A118" s="899" t="s">
        <v>260</v>
      </c>
      <c r="B118" s="900"/>
      <c r="C118" s="369" t="s">
        <v>553</v>
      </c>
      <c r="D118" s="752"/>
      <c r="E118" s="752"/>
      <c r="F118" s="752"/>
      <c r="G118" s="779"/>
      <c r="H118" s="281" t="s">
        <v>30</v>
      </c>
      <c r="I118" s="307"/>
      <c r="J118" s="283"/>
      <c r="K118" s="284"/>
      <c r="L118" s="779"/>
      <c r="M118" s="899" t="s">
        <v>260</v>
      </c>
      <c r="N118" s="900"/>
      <c r="O118" s="369" t="s">
        <v>554</v>
      </c>
      <c r="P118" s="752"/>
      <c r="Q118" s="252"/>
      <c r="R118" s="252"/>
      <c r="S118" s="252"/>
      <c r="T118" s="252"/>
      <c r="U118" s="278"/>
      <c r="V118" s="281" t="s">
        <v>30</v>
      </c>
      <c r="W118" s="307"/>
      <c r="X118" s="283"/>
      <c r="Y118" s="284"/>
      <c r="Z118" s="284"/>
      <c r="AA118" s="283"/>
      <c r="AB118" s="278"/>
      <c r="AC118" s="899" t="s">
        <v>260</v>
      </c>
      <c r="AD118" s="900"/>
      <c r="AE118" s="294" t="s">
        <v>30</v>
      </c>
      <c r="AF118" s="307"/>
      <c r="AG118" s="291"/>
      <c r="AH118" s="283"/>
      <c r="AI118" s="278"/>
      <c r="AJ118" s="281" t="s">
        <v>30</v>
      </c>
      <c r="AK118" s="307"/>
      <c r="AL118" s="283"/>
      <c r="AM118" s="284"/>
      <c r="AN118" s="284"/>
      <c r="AO118" s="283"/>
      <c r="AP118" s="278"/>
      <c r="AQ118" s="899" t="s">
        <v>260</v>
      </c>
      <c r="AR118" s="900"/>
      <c r="AS118" s="281" t="s">
        <v>30</v>
      </c>
      <c r="AT118" s="307"/>
      <c r="AU118" s="283"/>
      <c r="AV118" s="284"/>
      <c r="AW118" s="284"/>
      <c r="AX118" s="779"/>
      <c r="AY118" s="289" t="s">
        <v>30</v>
      </c>
      <c r="AZ118" s="257"/>
      <c r="BA118" s="257"/>
      <c r="BB118" s="250"/>
      <c r="BC118" s="250"/>
      <c r="BD118" s="257"/>
      <c r="BE118" s="752"/>
      <c r="BF118" s="899" t="s">
        <v>260</v>
      </c>
      <c r="BG118" s="900"/>
      <c r="BH118" s="281" t="s">
        <v>30</v>
      </c>
      <c r="BI118" s="307"/>
      <c r="BJ118" s="283"/>
      <c r="BK118" s="284"/>
      <c r="BL118" s="284"/>
      <c r="BM118" s="283"/>
      <c r="BN118" s="278"/>
      <c r="BO118" s="369" t="s">
        <v>555</v>
      </c>
      <c r="BP118" s="250"/>
      <c r="BQ118" s="252"/>
      <c r="BR118" s="252"/>
      <c r="BS118" s="252"/>
      <c r="BT118" s="252"/>
      <c r="BU118" s="278"/>
      <c r="BV118" s="900" t="s">
        <v>260</v>
      </c>
      <c r="BW118" s="900"/>
      <c r="BX118" s="281" t="s">
        <v>30</v>
      </c>
      <c r="BY118" s="307"/>
      <c r="BZ118" s="283"/>
      <c r="CA118" s="284"/>
      <c r="CB118" s="284"/>
      <c r="CC118" s="283"/>
      <c r="CD118" s="278"/>
      <c r="CE118" s="281" t="s">
        <v>30</v>
      </c>
      <c r="CF118" s="307"/>
      <c r="CG118" s="283"/>
      <c r="CH118" s="284"/>
      <c r="CI118" s="284"/>
      <c r="CJ118" s="283"/>
      <c r="CK118" s="278"/>
      <c r="CL118" s="899" t="s">
        <v>260</v>
      </c>
      <c r="CM118" s="900"/>
      <c r="CN118" s="281" t="s">
        <v>30</v>
      </c>
      <c r="CO118" s="307"/>
      <c r="CP118" s="283"/>
      <c r="CQ118" s="284"/>
      <c r="CR118" s="284"/>
      <c r="CS118" s="278"/>
      <c r="CT118" s="281" t="s">
        <v>30</v>
      </c>
      <c r="CU118" s="307"/>
      <c r="CV118" s="283"/>
      <c r="CW118" s="284"/>
      <c r="CX118" s="284"/>
      <c r="CY118" s="283"/>
      <c r="CZ118" s="278"/>
      <c r="DA118" s="899" t="s">
        <v>260</v>
      </c>
      <c r="DB118" s="900"/>
      <c r="DC118" s="281" t="s">
        <v>30</v>
      </c>
      <c r="DD118" s="307"/>
      <c r="DE118" s="283"/>
      <c r="DF118" s="284"/>
      <c r="DG118" s="284"/>
      <c r="DH118" s="278"/>
      <c r="DI118" s="369" t="s">
        <v>556</v>
      </c>
      <c r="DJ118" s="250"/>
      <c r="DK118" s="252"/>
      <c r="DL118" s="252"/>
      <c r="DM118" s="252"/>
      <c r="DN118" s="252"/>
      <c r="DO118" s="278"/>
      <c r="DP118" s="899" t="s">
        <v>260</v>
      </c>
      <c r="DQ118" s="900"/>
      <c r="DR118" s="281" t="s">
        <v>30</v>
      </c>
      <c r="DS118" s="307"/>
      <c r="DT118" s="283"/>
      <c r="DU118" s="284"/>
      <c r="DV118" s="284"/>
      <c r="DW118" s="283"/>
      <c r="DX118" s="252"/>
      <c r="DY118" s="281" t="s">
        <v>30</v>
      </c>
      <c r="DZ118" s="307"/>
      <c r="EA118" s="283"/>
      <c r="EB118" s="284"/>
      <c r="EC118" s="284"/>
      <c r="ED118" s="283"/>
      <c r="EE118" s="278"/>
      <c r="EF118" s="359"/>
      <c r="EG118" s="293"/>
    </row>
    <row r="119" spans="1:137" s="280" customFormat="1" ht="15" customHeight="1" x14ac:dyDescent="0.25">
      <c r="A119" s="899" t="s">
        <v>261</v>
      </c>
      <c r="B119" s="900"/>
      <c r="C119" s="281" t="s">
        <v>30</v>
      </c>
      <c r="D119" s="307"/>
      <c r="E119" s="283"/>
      <c r="F119" s="284"/>
      <c r="G119" s="779"/>
      <c r="H119" s="369" t="s">
        <v>557</v>
      </c>
      <c r="I119" s="752"/>
      <c r="J119" s="752"/>
      <c r="K119" s="752"/>
      <c r="L119" s="779"/>
      <c r="M119" s="899" t="s">
        <v>261</v>
      </c>
      <c r="N119" s="900"/>
      <c r="O119" s="369" t="s">
        <v>558</v>
      </c>
      <c r="P119" s="752"/>
      <c r="Q119" s="252"/>
      <c r="R119" s="252"/>
      <c r="S119" s="252"/>
      <c r="T119" s="252"/>
      <c r="U119" s="278"/>
      <c r="V119" s="369" t="s">
        <v>559</v>
      </c>
      <c r="W119" s="250"/>
      <c r="X119" s="252"/>
      <c r="Y119" s="252"/>
      <c r="Z119" s="252"/>
      <c r="AA119" s="252"/>
      <c r="AB119" s="278"/>
      <c r="AC119" s="899" t="s">
        <v>261</v>
      </c>
      <c r="AD119" s="900"/>
      <c r="AE119" s="369" t="s">
        <v>560</v>
      </c>
      <c r="AF119" s="250"/>
      <c r="AG119" s="252"/>
      <c r="AH119" s="252"/>
      <c r="AI119" s="278"/>
      <c r="AJ119" s="369" t="s">
        <v>561</v>
      </c>
      <c r="AK119" s="250"/>
      <c r="AL119" s="253"/>
      <c r="AM119" s="252"/>
      <c r="AN119" s="252"/>
      <c r="AO119" s="252"/>
      <c r="AP119" s="278"/>
      <c r="AQ119" s="899" t="s">
        <v>261</v>
      </c>
      <c r="AR119" s="900"/>
      <c r="AS119" s="369" t="s">
        <v>562</v>
      </c>
      <c r="AT119" s="752"/>
      <c r="AU119" s="752"/>
      <c r="AV119" s="752"/>
      <c r="AW119" s="752"/>
      <c r="AX119" s="779"/>
      <c r="AY119" s="289" t="s">
        <v>30</v>
      </c>
      <c r="AZ119" s="257"/>
      <c r="BA119" s="257"/>
      <c r="BB119" s="250"/>
      <c r="BC119" s="250"/>
      <c r="BD119" s="257"/>
      <c r="BE119" s="752"/>
      <c r="BF119" s="899" t="s">
        <v>261</v>
      </c>
      <c r="BG119" s="900"/>
      <c r="BH119" s="281" t="s">
        <v>30</v>
      </c>
      <c r="BI119" s="307"/>
      <c r="BJ119" s="283"/>
      <c r="BK119" s="284"/>
      <c r="BL119" s="284"/>
      <c r="BM119" s="283"/>
      <c r="BN119" s="278"/>
      <c r="BO119" s="369" t="s">
        <v>563</v>
      </c>
      <c r="BP119" s="250"/>
      <c r="BQ119" s="252"/>
      <c r="BR119" s="252"/>
      <c r="BS119" s="252"/>
      <c r="BT119" s="252"/>
      <c r="BU119" s="278"/>
      <c r="BV119" s="900" t="s">
        <v>261</v>
      </c>
      <c r="BW119" s="900"/>
      <c r="BX119" s="369" t="s">
        <v>229</v>
      </c>
      <c r="BY119" s="752"/>
      <c r="BZ119" s="752"/>
      <c r="CA119" s="752"/>
      <c r="CB119" s="752"/>
      <c r="CC119" s="752"/>
      <c r="CD119" s="278"/>
      <c r="CE119" s="281" t="s">
        <v>30</v>
      </c>
      <c r="CF119" s="307"/>
      <c r="CG119" s="283"/>
      <c r="CH119" s="284"/>
      <c r="CI119" s="284"/>
      <c r="CJ119" s="283"/>
      <c r="CK119" s="278"/>
      <c r="CL119" s="899" t="s">
        <v>261</v>
      </c>
      <c r="CM119" s="900"/>
      <c r="CN119" s="369" t="s">
        <v>564</v>
      </c>
      <c r="CO119" s="752"/>
      <c r="CP119" s="752"/>
      <c r="CQ119" s="752"/>
      <c r="CR119" s="752"/>
      <c r="CS119" s="278"/>
      <c r="CT119" s="369" t="s">
        <v>565</v>
      </c>
      <c r="CU119" s="250"/>
      <c r="CV119" s="252"/>
      <c r="CW119" s="252"/>
      <c r="CX119" s="252"/>
      <c r="CY119" s="252"/>
      <c r="CZ119" s="278"/>
      <c r="DA119" s="899" t="s">
        <v>261</v>
      </c>
      <c r="DB119" s="900"/>
      <c r="DC119" s="369" t="s">
        <v>566</v>
      </c>
      <c r="DD119" s="250"/>
      <c r="DE119" s="252"/>
      <c r="DF119" s="252"/>
      <c r="DG119" s="252"/>
      <c r="DH119" s="278"/>
      <c r="DI119" s="369" t="s">
        <v>567</v>
      </c>
      <c r="DJ119" s="250"/>
      <c r="DK119" s="252"/>
      <c r="DL119" s="252"/>
      <c r="DM119" s="252"/>
      <c r="DN119" s="252"/>
      <c r="DO119" s="278"/>
      <c r="DP119" s="899" t="s">
        <v>261</v>
      </c>
      <c r="DQ119" s="900"/>
      <c r="DR119" s="369" t="s">
        <v>568</v>
      </c>
      <c r="DS119" s="250"/>
      <c r="DT119" s="252"/>
      <c r="DU119" s="252"/>
      <c r="DV119" s="252"/>
      <c r="DW119" s="252"/>
      <c r="DX119" s="252"/>
      <c r="DY119" s="281" t="s">
        <v>30</v>
      </c>
      <c r="DZ119" s="307"/>
      <c r="EA119" s="283"/>
      <c r="EB119" s="284"/>
      <c r="EC119" s="284"/>
      <c r="ED119" s="283"/>
      <c r="EE119" s="278"/>
      <c r="EF119" s="359"/>
      <c r="EG119" s="293"/>
    </row>
    <row r="120" spans="1:137" s="368" customFormat="1" ht="15" customHeight="1" x14ac:dyDescent="0.25">
      <c r="A120" s="954" t="s">
        <v>40</v>
      </c>
      <c r="B120" s="955"/>
      <c r="C120" s="810" t="s">
        <v>30</v>
      </c>
      <c r="D120" s="811"/>
      <c r="E120" s="811"/>
      <c r="F120" s="811"/>
      <c r="G120" s="812"/>
      <c r="H120" s="810" t="s">
        <v>569</v>
      </c>
      <c r="I120" s="811"/>
      <c r="J120" s="811"/>
      <c r="K120" s="811"/>
      <c r="L120" s="812"/>
      <c r="M120" s="954" t="s">
        <v>40</v>
      </c>
      <c r="N120" s="955"/>
      <c r="O120" s="810" t="s">
        <v>235</v>
      </c>
      <c r="P120" s="378"/>
      <c r="Q120" s="380"/>
      <c r="R120" s="380"/>
      <c r="S120" s="380"/>
      <c r="T120" s="380"/>
      <c r="U120" s="382"/>
      <c r="V120" s="381" t="s">
        <v>236</v>
      </c>
      <c r="W120" s="378"/>
      <c r="X120" s="380"/>
      <c r="Y120" s="380"/>
      <c r="Z120" s="380"/>
      <c r="AA120" s="380"/>
      <c r="AB120" s="382"/>
      <c r="AC120" s="954" t="s">
        <v>40</v>
      </c>
      <c r="AD120" s="955"/>
      <c r="AE120" s="383" t="s">
        <v>30</v>
      </c>
      <c r="AF120" s="378"/>
      <c r="AG120" s="380"/>
      <c r="AH120" s="380"/>
      <c r="AI120" s="382"/>
      <c r="AJ120" s="381" t="s">
        <v>30</v>
      </c>
      <c r="AK120" s="378"/>
      <c r="AL120" s="380"/>
      <c r="AM120" s="380"/>
      <c r="AN120" s="380"/>
      <c r="AO120" s="380"/>
      <c r="AP120" s="382"/>
      <c r="AQ120" s="954" t="s">
        <v>40</v>
      </c>
      <c r="AR120" s="955"/>
      <c r="AS120" s="810" t="s">
        <v>455</v>
      </c>
      <c r="AT120" s="811"/>
      <c r="AU120" s="811"/>
      <c r="AV120" s="811"/>
      <c r="AW120" s="811"/>
      <c r="AX120" s="812"/>
      <c r="AY120" s="810" t="s">
        <v>239</v>
      </c>
      <c r="AZ120" s="811"/>
      <c r="BA120" s="811"/>
      <c r="BB120" s="811"/>
      <c r="BC120" s="811"/>
      <c r="BD120" s="811"/>
      <c r="BE120" s="811"/>
      <c r="BF120" s="954" t="s">
        <v>40</v>
      </c>
      <c r="BG120" s="955"/>
      <c r="BH120" s="810" t="s">
        <v>313</v>
      </c>
      <c r="BI120" s="811"/>
      <c r="BJ120" s="811"/>
      <c r="BK120" s="811"/>
      <c r="BL120" s="811"/>
      <c r="BM120" s="811"/>
      <c r="BN120" s="382"/>
      <c r="BO120" s="810" t="s">
        <v>570</v>
      </c>
      <c r="BP120" s="378"/>
      <c r="BQ120" s="380"/>
      <c r="BR120" s="380"/>
      <c r="BS120" s="380"/>
      <c r="BT120" s="380"/>
      <c r="BU120" s="382"/>
      <c r="BV120" s="954" t="s">
        <v>40</v>
      </c>
      <c r="BW120" s="955"/>
      <c r="BX120" s="811" t="s">
        <v>571</v>
      </c>
      <c r="BY120" s="811"/>
      <c r="BZ120" s="811"/>
      <c r="CA120" s="811"/>
      <c r="CB120" s="811"/>
      <c r="CC120" s="811"/>
      <c r="CD120" s="382"/>
      <c r="CE120" s="810" t="s">
        <v>383</v>
      </c>
      <c r="CF120" s="811"/>
      <c r="CG120" s="811"/>
      <c r="CH120" s="811"/>
      <c r="CI120" s="811"/>
      <c r="CJ120" s="811"/>
      <c r="CK120" s="382"/>
      <c r="CL120" s="954" t="s">
        <v>40</v>
      </c>
      <c r="CM120" s="955"/>
      <c r="CN120" s="956" t="s">
        <v>572</v>
      </c>
      <c r="CO120" s="957"/>
      <c r="CP120" s="957"/>
      <c r="CQ120" s="957"/>
      <c r="CR120" s="957"/>
      <c r="CS120" s="382"/>
      <c r="CT120" s="383" t="s">
        <v>30</v>
      </c>
      <c r="CU120" s="378"/>
      <c r="CV120" s="380"/>
      <c r="CW120" s="380"/>
      <c r="CX120" s="380"/>
      <c r="CY120" s="380"/>
      <c r="CZ120" s="382"/>
      <c r="DA120" s="954" t="s">
        <v>40</v>
      </c>
      <c r="DB120" s="955"/>
      <c r="DC120" s="383" t="s">
        <v>30</v>
      </c>
      <c r="DD120" s="378"/>
      <c r="DE120" s="380"/>
      <c r="DF120" s="380"/>
      <c r="DG120" s="380"/>
      <c r="DH120" s="382"/>
      <c r="DI120" s="383" t="s">
        <v>30</v>
      </c>
      <c r="DJ120" s="378"/>
      <c r="DK120" s="380"/>
      <c r="DL120" s="380"/>
      <c r="DM120" s="380"/>
      <c r="DN120" s="380"/>
      <c r="DO120" s="382"/>
      <c r="DP120" s="954" t="s">
        <v>40</v>
      </c>
      <c r="DQ120" s="955"/>
      <c r="DR120" s="383" t="s">
        <v>30</v>
      </c>
      <c r="DS120" s="378"/>
      <c r="DT120" s="380"/>
      <c r="DU120" s="380"/>
      <c r="DV120" s="380"/>
      <c r="DW120" s="380"/>
      <c r="DX120" s="380"/>
      <c r="DY120" s="383" t="s">
        <v>573</v>
      </c>
      <c r="DZ120" s="378"/>
      <c r="EA120" s="380"/>
      <c r="EB120" s="380"/>
      <c r="EC120" s="380"/>
      <c r="ED120" s="380"/>
      <c r="EE120" s="382"/>
      <c r="EF120" s="384"/>
      <c r="EG120" s="385"/>
    </row>
  </sheetData>
  <mergeCells count="681">
    <mergeCell ref="O3:U3"/>
    <mergeCell ref="V3:AB3"/>
    <mergeCell ref="AC3:AC4"/>
    <mergeCell ref="AD3:AD4"/>
    <mergeCell ref="AE3:AI3"/>
    <mergeCell ref="AJ3:AP3"/>
    <mergeCell ref="A3:A4"/>
    <mergeCell ref="B3:B4"/>
    <mergeCell ref="C3:G3"/>
    <mergeCell ref="H3:L3"/>
    <mergeCell ref="M3:M4"/>
    <mergeCell ref="N3:N4"/>
    <mergeCell ref="BV3:BV4"/>
    <mergeCell ref="BW3:BW4"/>
    <mergeCell ref="BX3:CD3"/>
    <mergeCell ref="CE3:CK3"/>
    <mergeCell ref="AQ3:AQ4"/>
    <mergeCell ref="AR3:AR4"/>
    <mergeCell ref="AS3:AX3"/>
    <mergeCell ref="AY3:BE3"/>
    <mergeCell ref="BF3:BF4"/>
    <mergeCell ref="BG3:BG4"/>
    <mergeCell ref="EF3:EF4"/>
    <mergeCell ref="EG3:EG4"/>
    <mergeCell ref="A5:A26"/>
    <mergeCell ref="M5:M26"/>
    <mergeCell ref="AC5:AC26"/>
    <mergeCell ref="AQ5:AQ26"/>
    <mergeCell ref="BF5:BF26"/>
    <mergeCell ref="BV5:BV26"/>
    <mergeCell ref="CL5:CL26"/>
    <mergeCell ref="DA5:DA26"/>
    <mergeCell ref="DC3:DH3"/>
    <mergeCell ref="DI3:DO3"/>
    <mergeCell ref="DP3:DP4"/>
    <mergeCell ref="DQ3:DQ4"/>
    <mergeCell ref="DR3:DX3"/>
    <mergeCell ref="DY3:EE3"/>
    <mergeCell ref="CL3:CL4"/>
    <mergeCell ref="CM3:CM4"/>
    <mergeCell ref="CN3:CS3"/>
    <mergeCell ref="CT3:CZ3"/>
    <mergeCell ref="DA3:DA4"/>
    <mergeCell ref="DB3:DB4"/>
    <mergeCell ref="BH3:BN3"/>
    <mergeCell ref="BO3:BU3"/>
    <mergeCell ref="DP5:DP26"/>
    <mergeCell ref="A27:A48"/>
    <mergeCell ref="M27:M48"/>
    <mergeCell ref="AC27:AC48"/>
    <mergeCell ref="AQ27:AQ48"/>
    <mergeCell ref="BF27:BF48"/>
    <mergeCell ref="BV27:BV48"/>
    <mergeCell ref="CL27:CL48"/>
    <mergeCell ref="DA27:DA48"/>
    <mergeCell ref="DP27:DP48"/>
    <mergeCell ref="CL49:CM49"/>
    <mergeCell ref="DA49:DB49"/>
    <mergeCell ref="DP49:DQ49"/>
    <mergeCell ref="A50:B50"/>
    <mergeCell ref="M50:N50"/>
    <mergeCell ref="AC50:AD50"/>
    <mergeCell ref="AQ50:AR50"/>
    <mergeCell ref="BF50:BG50"/>
    <mergeCell ref="BV50:BW50"/>
    <mergeCell ref="CL50:CM50"/>
    <mergeCell ref="A49:B49"/>
    <mergeCell ref="M49:N49"/>
    <mergeCell ref="AC49:AD49"/>
    <mergeCell ref="AQ49:AR49"/>
    <mergeCell ref="BF49:BG49"/>
    <mergeCell ref="BV49:BW49"/>
    <mergeCell ref="DA50:DB50"/>
    <mergeCell ref="DP50:DQ50"/>
    <mergeCell ref="A51:B51"/>
    <mergeCell ref="M51:N51"/>
    <mergeCell ref="AC51:AD51"/>
    <mergeCell ref="AQ51:AR51"/>
    <mergeCell ref="BF51:BG51"/>
    <mergeCell ref="BV51:BW51"/>
    <mergeCell ref="CL51:CM51"/>
    <mergeCell ref="DA51:DB51"/>
    <mergeCell ref="DP51:DQ51"/>
    <mergeCell ref="A53:B53"/>
    <mergeCell ref="M53:N53"/>
    <mergeCell ref="AC53:AD53"/>
    <mergeCell ref="AQ53:AR53"/>
    <mergeCell ref="BF53:BG53"/>
    <mergeCell ref="BV53:BW53"/>
    <mergeCell ref="CL53:CM53"/>
    <mergeCell ref="DA53:DB53"/>
    <mergeCell ref="DP53:DQ53"/>
    <mergeCell ref="CL54:CM54"/>
    <mergeCell ref="DA54:DB54"/>
    <mergeCell ref="DP54:DQ54"/>
    <mergeCell ref="A56:B56"/>
    <mergeCell ref="M56:N56"/>
    <mergeCell ref="AC56:AD56"/>
    <mergeCell ref="AQ56:AR56"/>
    <mergeCell ref="BF56:BG56"/>
    <mergeCell ref="BV56:BW56"/>
    <mergeCell ref="CL56:CM56"/>
    <mergeCell ref="A54:B54"/>
    <mergeCell ref="M54:N54"/>
    <mergeCell ref="AC54:AD54"/>
    <mergeCell ref="AQ54:AR54"/>
    <mergeCell ref="BF54:BG54"/>
    <mergeCell ref="BV54:BW54"/>
    <mergeCell ref="DA56:DB56"/>
    <mergeCell ref="DP56:DQ56"/>
    <mergeCell ref="A57:B57"/>
    <mergeCell ref="M57:N57"/>
    <mergeCell ref="AC57:AD57"/>
    <mergeCell ref="AQ57:AR57"/>
    <mergeCell ref="BF57:BG57"/>
    <mergeCell ref="BV57:BW57"/>
    <mergeCell ref="CL57:CM57"/>
    <mergeCell ref="DA57:DB57"/>
    <mergeCell ref="DP57:DQ57"/>
    <mergeCell ref="A61:A62"/>
    <mergeCell ref="B61:B62"/>
    <mergeCell ref="C61:G61"/>
    <mergeCell ref="H61:L61"/>
    <mergeCell ref="M61:M62"/>
    <mergeCell ref="N61:N62"/>
    <mergeCell ref="O61:U61"/>
    <mergeCell ref="V61:AB61"/>
    <mergeCell ref="AC61:AC62"/>
    <mergeCell ref="BG61:BG62"/>
    <mergeCell ref="BH61:BN61"/>
    <mergeCell ref="BO61:BU61"/>
    <mergeCell ref="BV61:BV62"/>
    <mergeCell ref="AD61:AD62"/>
    <mergeCell ref="AE61:AI61"/>
    <mergeCell ref="AJ61:AP61"/>
    <mergeCell ref="AQ61:AQ62"/>
    <mergeCell ref="AR61:AR62"/>
    <mergeCell ref="AS61:AX61"/>
    <mergeCell ref="DQ61:DQ62"/>
    <mergeCell ref="DR61:DX61"/>
    <mergeCell ref="DY61:EE61"/>
    <mergeCell ref="EF61:EF62"/>
    <mergeCell ref="EG61:EG62"/>
    <mergeCell ref="A63:B63"/>
    <mergeCell ref="M63:N63"/>
    <mergeCell ref="AC63:AD63"/>
    <mergeCell ref="AQ63:AR63"/>
    <mergeCell ref="BF63:BG63"/>
    <mergeCell ref="CT61:CZ61"/>
    <mergeCell ref="DA61:DA62"/>
    <mergeCell ref="DB61:DB62"/>
    <mergeCell ref="DC61:DH61"/>
    <mergeCell ref="DI61:DO61"/>
    <mergeCell ref="DP61:DP62"/>
    <mergeCell ref="BW61:BW62"/>
    <mergeCell ref="BX61:CD61"/>
    <mergeCell ref="CE61:CK61"/>
    <mergeCell ref="CL61:CL62"/>
    <mergeCell ref="CM61:CM62"/>
    <mergeCell ref="CN61:CS61"/>
    <mergeCell ref="AY61:BE61"/>
    <mergeCell ref="BF61:BF62"/>
    <mergeCell ref="BV63:BW63"/>
    <mergeCell ref="CL63:CM63"/>
    <mergeCell ref="DA63:DB63"/>
    <mergeCell ref="DP63:DQ63"/>
    <mergeCell ref="A64:B64"/>
    <mergeCell ref="M64:N64"/>
    <mergeCell ref="AC64:AD64"/>
    <mergeCell ref="AQ64:AR64"/>
    <mergeCell ref="BF64:BG64"/>
    <mergeCell ref="BV64:BW64"/>
    <mergeCell ref="CL64:CM64"/>
    <mergeCell ref="DA64:DB64"/>
    <mergeCell ref="DP64:DQ64"/>
    <mergeCell ref="A65:B65"/>
    <mergeCell ref="M65:N65"/>
    <mergeCell ref="AC65:AD65"/>
    <mergeCell ref="AQ65:AR65"/>
    <mergeCell ref="BF65:BG65"/>
    <mergeCell ref="BV65:BW65"/>
    <mergeCell ref="CL65:CM65"/>
    <mergeCell ref="DA65:DB65"/>
    <mergeCell ref="DP65:DQ65"/>
    <mergeCell ref="A66:B66"/>
    <mergeCell ref="M66:N66"/>
    <mergeCell ref="AC66:AD66"/>
    <mergeCell ref="AQ66:AR66"/>
    <mergeCell ref="BF66:BG66"/>
    <mergeCell ref="BV66:BW66"/>
    <mergeCell ref="CL66:CM66"/>
    <mergeCell ref="DA66:DB66"/>
    <mergeCell ref="DP66:DQ66"/>
    <mergeCell ref="A67:B67"/>
    <mergeCell ref="M67:N67"/>
    <mergeCell ref="AC67:AD67"/>
    <mergeCell ref="AQ67:AR67"/>
    <mergeCell ref="BF67:BG67"/>
    <mergeCell ref="BV67:BW67"/>
    <mergeCell ref="CL67:CM67"/>
    <mergeCell ref="DA67:DB67"/>
    <mergeCell ref="DP67:DQ67"/>
    <mergeCell ref="CL68:CM68"/>
    <mergeCell ref="DA68:DB68"/>
    <mergeCell ref="DP68:DQ68"/>
    <mergeCell ref="A69:B69"/>
    <mergeCell ref="M69:N69"/>
    <mergeCell ref="AC69:AD69"/>
    <mergeCell ref="AQ69:AR69"/>
    <mergeCell ref="BF69:BG69"/>
    <mergeCell ref="BV69:BW69"/>
    <mergeCell ref="CL69:CM69"/>
    <mergeCell ref="A68:B68"/>
    <mergeCell ref="M68:N68"/>
    <mergeCell ref="AC68:AD68"/>
    <mergeCell ref="AQ68:AR68"/>
    <mergeCell ref="BF68:BG68"/>
    <mergeCell ref="BV68:BW68"/>
    <mergeCell ref="DA69:DB69"/>
    <mergeCell ref="DP69:DQ69"/>
    <mergeCell ref="A70:B70"/>
    <mergeCell ref="M70:N70"/>
    <mergeCell ref="AC70:AD70"/>
    <mergeCell ref="AQ70:AR70"/>
    <mergeCell ref="BF70:BG70"/>
    <mergeCell ref="BV70:BW70"/>
    <mergeCell ref="CL70:CM70"/>
    <mergeCell ref="DA70:DB70"/>
    <mergeCell ref="DP70:DQ70"/>
    <mergeCell ref="A71:B71"/>
    <mergeCell ref="M71:N71"/>
    <mergeCell ref="AC71:AD71"/>
    <mergeCell ref="AQ71:AR71"/>
    <mergeCell ref="BF71:BG71"/>
    <mergeCell ref="BV71:BW71"/>
    <mergeCell ref="CL71:CM71"/>
    <mergeCell ref="DA71:DB71"/>
    <mergeCell ref="DP71:DQ71"/>
    <mergeCell ref="CL72:CM72"/>
    <mergeCell ref="DA72:DB72"/>
    <mergeCell ref="DP72:DQ72"/>
    <mergeCell ref="A73:B73"/>
    <mergeCell ref="M73:N73"/>
    <mergeCell ref="AC73:AD73"/>
    <mergeCell ref="AQ73:AR73"/>
    <mergeCell ref="BF73:BG73"/>
    <mergeCell ref="BV73:BW73"/>
    <mergeCell ref="CL73:CM73"/>
    <mergeCell ref="A72:B72"/>
    <mergeCell ref="M72:N72"/>
    <mergeCell ref="AC72:AD72"/>
    <mergeCell ref="AQ72:AR72"/>
    <mergeCell ref="BF72:BG72"/>
    <mergeCell ref="BV72:BW72"/>
    <mergeCell ref="DA73:DB73"/>
    <mergeCell ref="DP73:DQ73"/>
    <mergeCell ref="A74:B74"/>
    <mergeCell ref="M74:N74"/>
    <mergeCell ref="AC74:AD74"/>
    <mergeCell ref="AQ74:AR74"/>
    <mergeCell ref="BF74:BG74"/>
    <mergeCell ref="BV74:BW74"/>
    <mergeCell ref="CL74:CM74"/>
    <mergeCell ref="DA74:DB74"/>
    <mergeCell ref="DP74:DQ74"/>
    <mergeCell ref="A75:B75"/>
    <mergeCell ref="M75:N75"/>
    <mergeCell ref="AC75:AD75"/>
    <mergeCell ref="AQ75:AR75"/>
    <mergeCell ref="BF75:BG75"/>
    <mergeCell ref="BV75:BW75"/>
    <mergeCell ref="CL75:CM75"/>
    <mergeCell ref="DA75:DB75"/>
    <mergeCell ref="DP75:DQ75"/>
    <mergeCell ref="CL76:CM76"/>
    <mergeCell ref="DA76:DB76"/>
    <mergeCell ref="DP76:DQ76"/>
    <mergeCell ref="A77:B77"/>
    <mergeCell ref="M77:N77"/>
    <mergeCell ref="AC77:AD77"/>
    <mergeCell ref="AQ77:AR77"/>
    <mergeCell ref="BF77:BG77"/>
    <mergeCell ref="BV77:BW77"/>
    <mergeCell ref="CL77:CM77"/>
    <mergeCell ref="A76:B76"/>
    <mergeCell ref="M76:N76"/>
    <mergeCell ref="AC76:AD76"/>
    <mergeCell ref="AQ76:AR76"/>
    <mergeCell ref="BF76:BG76"/>
    <mergeCell ref="BV76:BW76"/>
    <mergeCell ref="DA77:DB77"/>
    <mergeCell ref="DP77:DQ77"/>
    <mergeCell ref="A78:B78"/>
    <mergeCell ref="M78:N78"/>
    <mergeCell ref="AC78:AD78"/>
    <mergeCell ref="AQ78:AR78"/>
    <mergeCell ref="BF78:BG78"/>
    <mergeCell ref="BV78:BW78"/>
    <mergeCell ref="CL78:CM78"/>
    <mergeCell ref="DA78:DB78"/>
    <mergeCell ref="DP78:DQ78"/>
    <mergeCell ref="A79:B79"/>
    <mergeCell ref="M79:N79"/>
    <mergeCell ref="AC79:AD79"/>
    <mergeCell ref="AQ79:AR79"/>
    <mergeCell ref="BF79:BG79"/>
    <mergeCell ref="BV79:BW79"/>
    <mergeCell ref="CL79:CM79"/>
    <mergeCell ref="DA79:DB79"/>
    <mergeCell ref="DP79:DQ79"/>
    <mergeCell ref="CL80:CM80"/>
    <mergeCell ref="DA80:DB80"/>
    <mergeCell ref="DP80:DQ80"/>
    <mergeCell ref="A81:B81"/>
    <mergeCell ref="M81:N81"/>
    <mergeCell ref="AC81:AD81"/>
    <mergeCell ref="AQ81:AR81"/>
    <mergeCell ref="BF81:BG81"/>
    <mergeCell ref="BV81:BW81"/>
    <mergeCell ref="CL81:CM81"/>
    <mergeCell ref="A80:B80"/>
    <mergeCell ref="M80:N80"/>
    <mergeCell ref="AC80:AD80"/>
    <mergeCell ref="AQ80:AR80"/>
    <mergeCell ref="BF80:BG80"/>
    <mergeCell ref="BV80:BW80"/>
    <mergeCell ref="DA81:DB81"/>
    <mergeCell ref="DP81:DQ81"/>
    <mergeCell ref="A82:B82"/>
    <mergeCell ref="M82:N82"/>
    <mergeCell ref="AC82:AD82"/>
    <mergeCell ref="AQ82:AR82"/>
    <mergeCell ref="BF82:BG82"/>
    <mergeCell ref="BV82:BW82"/>
    <mergeCell ref="CL82:CM82"/>
    <mergeCell ref="DA82:DB82"/>
    <mergeCell ref="DP82:DQ82"/>
    <mergeCell ref="A83:B83"/>
    <mergeCell ref="M83:N83"/>
    <mergeCell ref="AC83:AD83"/>
    <mergeCell ref="AQ83:AR83"/>
    <mergeCell ref="BF83:BG83"/>
    <mergeCell ref="BV83:BW83"/>
    <mergeCell ref="CL83:CM83"/>
    <mergeCell ref="DA83:DB83"/>
    <mergeCell ref="DP83:DQ83"/>
    <mergeCell ref="CL84:CM84"/>
    <mergeCell ref="DA84:DB84"/>
    <mergeCell ref="DP84:DQ84"/>
    <mergeCell ref="A85:B85"/>
    <mergeCell ref="M85:N85"/>
    <mergeCell ref="AC85:AD85"/>
    <mergeCell ref="AQ85:AR85"/>
    <mergeCell ref="BF85:BG85"/>
    <mergeCell ref="BV85:BW85"/>
    <mergeCell ref="CL85:CM85"/>
    <mergeCell ref="A84:B84"/>
    <mergeCell ref="M84:N84"/>
    <mergeCell ref="AC84:AD84"/>
    <mergeCell ref="AQ84:AR84"/>
    <mergeCell ref="BF84:BG84"/>
    <mergeCell ref="BV84:BW84"/>
    <mergeCell ref="DA85:DB85"/>
    <mergeCell ref="DP85:DQ85"/>
    <mergeCell ref="A87:B87"/>
    <mergeCell ref="M87:N87"/>
    <mergeCell ref="AC87:AD87"/>
    <mergeCell ref="AQ87:AR87"/>
    <mergeCell ref="BF87:BG87"/>
    <mergeCell ref="BV87:BW87"/>
    <mergeCell ref="CL87:CM87"/>
    <mergeCell ref="DA87:DB87"/>
    <mergeCell ref="DP87:DQ87"/>
    <mergeCell ref="A88:B88"/>
    <mergeCell ref="M88:N88"/>
    <mergeCell ref="AC88:AD88"/>
    <mergeCell ref="AQ88:AR88"/>
    <mergeCell ref="BF88:BG88"/>
    <mergeCell ref="BV88:BW88"/>
    <mergeCell ref="CL88:CM88"/>
    <mergeCell ref="DA88:DB88"/>
    <mergeCell ref="DP88:DQ88"/>
    <mergeCell ref="CL89:CM89"/>
    <mergeCell ref="DA89:DB89"/>
    <mergeCell ref="DP89:DQ89"/>
    <mergeCell ref="A90:B90"/>
    <mergeCell ref="C90:G90"/>
    <mergeCell ref="H90:L90"/>
    <mergeCell ref="M90:N90"/>
    <mergeCell ref="AC90:AD90"/>
    <mergeCell ref="AQ90:AR90"/>
    <mergeCell ref="BF90:BG90"/>
    <mergeCell ref="A89:B89"/>
    <mergeCell ref="M89:N89"/>
    <mergeCell ref="AC89:AD89"/>
    <mergeCell ref="AQ89:AR89"/>
    <mergeCell ref="BF89:BG89"/>
    <mergeCell ref="BV89:BW89"/>
    <mergeCell ref="BV90:BW90"/>
    <mergeCell ref="CL90:CM90"/>
    <mergeCell ref="DA90:DB90"/>
    <mergeCell ref="DP90:DQ90"/>
    <mergeCell ref="A91:B91"/>
    <mergeCell ref="C91:G91"/>
    <mergeCell ref="H91:L91"/>
    <mergeCell ref="M91:N91"/>
    <mergeCell ref="AC91:AD91"/>
    <mergeCell ref="AQ91:AR91"/>
    <mergeCell ref="BF91:BG91"/>
    <mergeCell ref="BV91:BW91"/>
    <mergeCell ref="CL91:CM91"/>
    <mergeCell ref="DA91:DB91"/>
    <mergeCell ref="DP91:DQ91"/>
    <mergeCell ref="A92:B92"/>
    <mergeCell ref="C92:G92"/>
    <mergeCell ref="H92:L92"/>
    <mergeCell ref="M92:N92"/>
    <mergeCell ref="AC92:AD92"/>
    <mergeCell ref="DP92:DQ92"/>
    <mergeCell ref="A93:B93"/>
    <mergeCell ref="C93:G93"/>
    <mergeCell ref="H93:L93"/>
    <mergeCell ref="M93:N93"/>
    <mergeCell ref="AC93:AD93"/>
    <mergeCell ref="AQ93:AR93"/>
    <mergeCell ref="BF93:BG93"/>
    <mergeCell ref="BV93:BW93"/>
    <mergeCell ref="CL93:CM93"/>
    <mergeCell ref="AQ92:AR92"/>
    <mergeCell ref="AS92:AX92"/>
    <mergeCell ref="BF92:BG92"/>
    <mergeCell ref="BV92:BW92"/>
    <mergeCell ref="CL92:CM92"/>
    <mergeCell ref="DA92:DB92"/>
    <mergeCell ref="A95:B95"/>
    <mergeCell ref="C95:G95"/>
    <mergeCell ref="H95:L95"/>
    <mergeCell ref="M95:N95"/>
    <mergeCell ref="AC95:AD95"/>
    <mergeCell ref="AQ95:AR95"/>
    <mergeCell ref="BF95:BG95"/>
    <mergeCell ref="DA93:DB93"/>
    <mergeCell ref="DP93:DQ93"/>
    <mergeCell ref="A94:B94"/>
    <mergeCell ref="C94:G94"/>
    <mergeCell ref="H94:L94"/>
    <mergeCell ref="M94:N94"/>
    <mergeCell ref="AC94:AD94"/>
    <mergeCell ref="AQ94:AR94"/>
    <mergeCell ref="BF94:BG94"/>
    <mergeCell ref="BV94:BW94"/>
    <mergeCell ref="BV95:BW95"/>
    <mergeCell ref="CL95:CM95"/>
    <mergeCell ref="DA95:DB95"/>
    <mergeCell ref="DP95:DQ95"/>
    <mergeCell ref="C96:G96"/>
    <mergeCell ref="H96:L96"/>
    <mergeCell ref="AS96:AX96"/>
    <mergeCell ref="CL94:CM94"/>
    <mergeCell ref="DA94:DB94"/>
    <mergeCell ref="DP94:DQ94"/>
    <mergeCell ref="AS97:AX97"/>
    <mergeCell ref="BF97:BG97"/>
    <mergeCell ref="BV97:BW97"/>
    <mergeCell ref="CL97:CM97"/>
    <mergeCell ref="DA97:DB97"/>
    <mergeCell ref="DP97:DQ97"/>
    <mergeCell ref="A97:B97"/>
    <mergeCell ref="C97:G97"/>
    <mergeCell ref="H97:L97"/>
    <mergeCell ref="M97:N97"/>
    <mergeCell ref="AC97:AD97"/>
    <mergeCell ref="AQ97:AR97"/>
    <mergeCell ref="CL98:CM98"/>
    <mergeCell ref="DA98:DB98"/>
    <mergeCell ref="DP98:DQ98"/>
    <mergeCell ref="A99:B99"/>
    <mergeCell ref="M99:N99"/>
    <mergeCell ref="AC99:AD99"/>
    <mergeCell ref="AQ99:AR99"/>
    <mergeCell ref="BF99:BG99"/>
    <mergeCell ref="BV99:BW99"/>
    <mergeCell ref="CL99:CM99"/>
    <mergeCell ref="A98:B98"/>
    <mergeCell ref="M98:N98"/>
    <mergeCell ref="AC98:AD98"/>
    <mergeCell ref="AQ98:AR98"/>
    <mergeCell ref="BF98:BG98"/>
    <mergeCell ref="BV98:BW98"/>
    <mergeCell ref="DA99:DB99"/>
    <mergeCell ref="DP99:DQ99"/>
    <mergeCell ref="A100:B100"/>
    <mergeCell ref="M100:N100"/>
    <mergeCell ref="AC100:AD100"/>
    <mergeCell ref="AQ100:AR100"/>
    <mergeCell ref="BF100:BG100"/>
    <mergeCell ref="BV100:BW100"/>
    <mergeCell ref="CL100:CM100"/>
    <mergeCell ref="DA100:DB100"/>
    <mergeCell ref="DP100:DQ100"/>
    <mergeCell ref="A101:B101"/>
    <mergeCell ref="M101:N101"/>
    <mergeCell ref="AC101:AD101"/>
    <mergeCell ref="AQ101:AR101"/>
    <mergeCell ref="BF101:BG101"/>
    <mergeCell ref="BV101:BW101"/>
    <mergeCell ref="CL101:CM101"/>
    <mergeCell ref="DA101:DB101"/>
    <mergeCell ref="DP101:DQ101"/>
    <mergeCell ref="CL102:CM102"/>
    <mergeCell ref="DA102:DB102"/>
    <mergeCell ref="DP102:DQ102"/>
    <mergeCell ref="A103:B103"/>
    <mergeCell ref="M103:N103"/>
    <mergeCell ref="AC103:AD103"/>
    <mergeCell ref="AQ103:AR103"/>
    <mergeCell ref="BF103:BG103"/>
    <mergeCell ref="BV103:BW103"/>
    <mergeCell ref="CL103:CM103"/>
    <mergeCell ref="A102:B102"/>
    <mergeCell ref="M102:N102"/>
    <mergeCell ref="AC102:AD102"/>
    <mergeCell ref="AQ102:AR102"/>
    <mergeCell ref="BF102:BG102"/>
    <mergeCell ref="BV102:BW102"/>
    <mergeCell ref="DA103:DB103"/>
    <mergeCell ref="DP103:DQ103"/>
    <mergeCell ref="A104:B104"/>
    <mergeCell ref="M104:N104"/>
    <mergeCell ref="AC104:AD104"/>
    <mergeCell ref="AQ104:AR104"/>
    <mergeCell ref="BF104:BG104"/>
    <mergeCell ref="BV104:BW104"/>
    <mergeCell ref="CL104:CM104"/>
    <mergeCell ref="DA104:DB104"/>
    <mergeCell ref="DP104:DQ104"/>
    <mergeCell ref="A105:B105"/>
    <mergeCell ref="M105:N105"/>
    <mergeCell ref="AC105:AD105"/>
    <mergeCell ref="AQ105:AR105"/>
    <mergeCell ref="BF105:BG105"/>
    <mergeCell ref="BV105:BW105"/>
    <mergeCell ref="CL105:CM105"/>
    <mergeCell ref="DA105:DB105"/>
    <mergeCell ref="DP105:DQ105"/>
    <mergeCell ref="CL106:CM106"/>
    <mergeCell ref="DA106:DB106"/>
    <mergeCell ref="DP106:DQ106"/>
    <mergeCell ref="A107:B107"/>
    <mergeCell ref="M107:N107"/>
    <mergeCell ref="AC107:AD107"/>
    <mergeCell ref="AQ107:AR107"/>
    <mergeCell ref="BF107:BG107"/>
    <mergeCell ref="BV107:BW107"/>
    <mergeCell ref="CL107:CM107"/>
    <mergeCell ref="A106:B106"/>
    <mergeCell ref="M106:N106"/>
    <mergeCell ref="AC106:AD106"/>
    <mergeCell ref="AQ106:AR106"/>
    <mergeCell ref="BF106:BG106"/>
    <mergeCell ref="BV106:BW106"/>
    <mergeCell ref="DA107:DB107"/>
    <mergeCell ref="DP107:DQ107"/>
    <mergeCell ref="A108:B108"/>
    <mergeCell ref="M108:N108"/>
    <mergeCell ref="AC108:AD108"/>
    <mergeCell ref="AQ108:AR108"/>
    <mergeCell ref="BF108:BG108"/>
    <mergeCell ref="BV108:BW108"/>
    <mergeCell ref="CL108:CM108"/>
    <mergeCell ref="DA108:DB108"/>
    <mergeCell ref="DP108:DQ108"/>
    <mergeCell ref="A109:B109"/>
    <mergeCell ref="M109:N109"/>
    <mergeCell ref="AC109:AD109"/>
    <mergeCell ref="AQ109:AR109"/>
    <mergeCell ref="BF109:BG109"/>
    <mergeCell ref="BV109:BW109"/>
    <mergeCell ref="CL109:CM109"/>
    <mergeCell ref="DA109:DB109"/>
    <mergeCell ref="DP109:DQ109"/>
    <mergeCell ref="CL110:CM110"/>
    <mergeCell ref="DA110:DB110"/>
    <mergeCell ref="DP110:DQ110"/>
    <mergeCell ref="A111:B111"/>
    <mergeCell ref="M111:N111"/>
    <mergeCell ref="AC111:AD111"/>
    <mergeCell ref="AQ111:AR111"/>
    <mergeCell ref="BF111:BG111"/>
    <mergeCell ref="BV111:BW111"/>
    <mergeCell ref="CL111:CM111"/>
    <mergeCell ref="A110:B110"/>
    <mergeCell ref="M110:N110"/>
    <mergeCell ref="AC110:AD110"/>
    <mergeCell ref="AQ110:AR110"/>
    <mergeCell ref="BF110:BG110"/>
    <mergeCell ref="BV110:BW110"/>
    <mergeCell ref="DA111:DB111"/>
    <mergeCell ref="DP111:DQ111"/>
    <mergeCell ref="A112:B112"/>
    <mergeCell ref="M112:N112"/>
    <mergeCell ref="AC112:AD112"/>
    <mergeCell ref="AQ112:AR112"/>
    <mergeCell ref="BF112:BG112"/>
    <mergeCell ref="BV112:BW112"/>
    <mergeCell ref="CL112:CM112"/>
    <mergeCell ref="DA112:DB112"/>
    <mergeCell ref="DP112:DQ112"/>
    <mergeCell ref="A113:B113"/>
    <mergeCell ref="M113:N113"/>
    <mergeCell ref="AC113:AD113"/>
    <mergeCell ref="AQ113:AR113"/>
    <mergeCell ref="BF113:BG113"/>
    <mergeCell ref="BV113:BW113"/>
    <mergeCell ref="CL113:CM113"/>
    <mergeCell ref="DA113:DB113"/>
    <mergeCell ref="DP113:DQ113"/>
    <mergeCell ref="CL114:CM114"/>
    <mergeCell ref="DA114:DB114"/>
    <mergeCell ref="DP114:DQ114"/>
    <mergeCell ref="A115:B115"/>
    <mergeCell ref="M115:N115"/>
    <mergeCell ref="AC115:AD115"/>
    <mergeCell ref="AQ115:AR115"/>
    <mergeCell ref="BF115:BG115"/>
    <mergeCell ref="BV115:BW115"/>
    <mergeCell ref="CL115:CM115"/>
    <mergeCell ref="A114:B114"/>
    <mergeCell ref="M114:N114"/>
    <mergeCell ref="AC114:AD114"/>
    <mergeCell ref="AQ114:AR114"/>
    <mergeCell ref="BF114:BG114"/>
    <mergeCell ref="BV114:BW114"/>
    <mergeCell ref="DA115:DB115"/>
    <mergeCell ref="DP115:DQ115"/>
    <mergeCell ref="A116:B116"/>
    <mergeCell ref="M116:N116"/>
    <mergeCell ref="AC116:AD116"/>
    <mergeCell ref="AQ116:AR116"/>
    <mergeCell ref="BF116:BG116"/>
    <mergeCell ref="BV116:BW116"/>
    <mergeCell ref="CL116:CM116"/>
    <mergeCell ref="DA116:DB116"/>
    <mergeCell ref="DP116:DQ116"/>
    <mergeCell ref="A117:B117"/>
    <mergeCell ref="M117:N117"/>
    <mergeCell ref="AC117:AD117"/>
    <mergeCell ref="AQ117:AR117"/>
    <mergeCell ref="BF117:BG117"/>
    <mergeCell ref="BV117:BW117"/>
    <mergeCell ref="CL117:CM117"/>
    <mergeCell ref="DA117:DB117"/>
    <mergeCell ref="DP117:DQ117"/>
    <mergeCell ref="CL118:CM118"/>
    <mergeCell ref="DA118:DB118"/>
    <mergeCell ref="DP118:DQ118"/>
    <mergeCell ref="A119:B119"/>
    <mergeCell ref="M119:N119"/>
    <mergeCell ref="AC119:AD119"/>
    <mergeCell ref="AQ119:AR119"/>
    <mergeCell ref="BF119:BG119"/>
    <mergeCell ref="BV119:BW119"/>
    <mergeCell ref="CL119:CM119"/>
    <mergeCell ref="A118:B118"/>
    <mergeCell ref="M118:N118"/>
    <mergeCell ref="AC118:AD118"/>
    <mergeCell ref="AQ118:AR118"/>
    <mergeCell ref="BF118:BG118"/>
    <mergeCell ref="BV118:BW118"/>
    <mergeCell ref="DA120:DB120"/>
    <mergeCell ref="DP120:DQ120"/>
    <mergeCell ref="DA119:DB119"/>
    <mergeCell ref="DP119:DQ119"/>
    <mergeCell ref="A120:B120"/>
    <mergeCell ref="M120:N120"/>
    <mergeCell ref="AC120:AD120"/>
    <mergeCell ref="AQ120:AR120"/>
    <mergeCell ref="BF120:BG120"/>
    <mergeCell ref="BV120:BW120"/>
    <mergeCell ref="CL120:CM120"/>
    <mergeCell ref="CN120:CR1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2"/>
  <sheetViews>
    <sheetView workbookViewId="0">
      <selection activeCell="H12" sqref="H12"/>
    </sheetView>
  </sheetViews>
  <sheetFormatPr defaultRowHeight="12.75" x14ac:dyDescent="0.2"/>
  <cols>
    <col min="1" max="1" width="7.28515625" style="83" customWidth="1"/>
    <col min="2" max="2" width="9.7109375" style="83" customWidth="1"/>
    <col min="3" max="3" width="7.28515625" style="169" customWidth="1"/>
    <col min="4" max="4" width="5.140625" style="242" customWidth="1"/>
    <col min="5" max="5" width="9.42578125" style="169" customWidth="1"/>
    <col min="6" max="6" width="8.85546875" style="169" customWidth="1"/>
    <col min="7" max="7" width="6.140625" style="169" customWidth="1"/>
    <col min="8" max="8" width="12.5703125" style="169" customWidth="1"/>
    <col min="9" max="9" width="7.140625" style="169" customWidth="1"/>
    <col min="10" max="10" width="4.7109375" style="242" customWidth="1"/>
    <col min="11" max="11" width="9" style="169" customWidth="1"/>
    <col min="12" max="12" width="8.140625" style="169" customWidth="1"/>
    <col min="13" max="13" width="13.28515625" style="169" customWidth="1"/>
    <col min="14" max="14" width="6.7109375" style="83" customWidth="1"/>
    <col min="15" max="15" width="9.28515625" style="83" customWidth="1"/>
    <col min="16" max="16" width="7.140625" style="169" customWidth="1"/>
    <col min="17" max="17" width="5" style="242" customWidth="1"/>
    <col min="18" max="18" width="7" style="169" customWidth="1"/>
    <col min="19" max="19" width="6.140625" style="169" customWidth="1"/>
    <col min="20" max="20" width="8.42578125" style="169" customWidth="1"/>
    <col min="21" max="21" width="12" style="169" customWidth="1"/>
    <col min="22" max="22" width="6.85546875" style="169" customWidth="1"/>
    <col min="23" max="23" width="3.5703125" style="242" customWidth="1"/>
    <col min="24" max="25" width="6.28515625" style="169" customWidth="1"/>
    <col min="26" max="26" width="6.140625" style="169" customWidth="1"/>
    <col min="27" max="27" width="7.140625" style="169" customWidth="1"/>
    <col min="28" max="28" width="12.140625" style="169" customWidth="1"/>
    <col min="29" max="29" width="6.7109375" style="83" customWidth="1"/>
    <col min="30" max="30" width="9.28515625" style="83" customWidth="1"/>
    <col min="31" max="31" width="5.42578125" style="169" customWidth="1"/>
    <col min="32" max="32" width="3.5703125" style="242" customWidth="1"/>
    <col min="33" max="34" width="6.28515625" style="169" customWidth="1"/>
    <col min="35" max="35" width="6.140625" style="169" customWidth="1"/>
    <col min="36" max="36" width="7.85546875" style="169" customWidth="1"/>
    <col min="37" max="37" width="12.5703125" style="169" customWidth="1"/>
    <col min="38" max="38" width="6.28515625" style="169" customWidth="1"/>
    <col min="39" max="39" width="4.140625" style="242" customWidth="1"/>
    <col min="40" max="40" width="6.85546875" style="169" customWidth="1"/>
    <col min="41" max="41" width="6.5703125" style="169" customWidth="1"/>
    <col min="42" max="42" width="6" style="169" customWidth="1"/>
    <col min="43" max="43" width="7.5703125" style="169" customWidth="1"/>
    <col min="44" max="44" width="13" style="169" customWidth="1"/>
    <col min="45" max="45" width="6.7109375" style="83" customWidth="1"/>
    <col min="46" max="46" width="9.28515625" style="83" customWidth="1"/>
    <col min="47" max="47" width="5.7109375" style="169" customWidth="1"/>
    <col min="48" max="48" width="3.7109375" style="242" customWidth="1"/>
    <col min="49" max="49" width="6.85546875" style="169" customWidth="1"/>
    <col min="50" max="50" width="6.140625" style="169" customWidth="1"/>
    <col min="51" max="51" width="6" style="169" customWidth="1"/>
    <col min="52" max="52" width="7.5703125" style="169" customWidth="1"/>
    <col min="53" max="53" width="12.5703125" style="169" customWidth="1"/>
    <col min="54" max="54" width="5.7109375" style="169" customWidth="1"/>
    <col min="55" max="55" width="3.85546875" style="242" customWidth="1"/>
    <col min="56" max="56" width="6.85546875" style="169" customWidth="1"/>
    <col min="57" max="57" width="6.140625" style="169" customWidth="1"/>
    <col min="58" max="58" width="6" style="169" customWidth="1"/>
    <col min="59" max="59" width="7.5703125" style="169" customWidth="1"/>
    <col min="60" max="60" width="12.5703125" style="169" customWidth="1"/>
    <col min="61" max="61" width="6.7109375" style="83" customWidth="1"/>
    <col min="62" max="62" width="9.28515625" style="83" customWidth="1"/>
    <col min="63" max="63" width="5.7109375" style="169" customWidth="1"/>
    <col min="64" max="64" width="4.7109375" style="242" customWidth="1"/>
    <col min="65" max="65" width="6.85546875" style="169" customWidth="1"/>
    <col min="66" max="66" width="6.140625" style="169" customWidth="1"/>
    <col min="67" max="67" width="6" style="169" customWidth="1"/>
    <col min="68" max="68" width="7.5703125" style="169" customWidth="1"/>
    <col min="69" max="69" width="12.5703125" style="169" customWidth="1"/>
    <col min="70" max="71" width="7" style="83" customWidth="1"/>
    <col min="72" max="16384" width="9.140625" style="83"/>
  </cols>
  <sheetData>
    <row r="1" spans="1:71" ht="12.75" customHeight="1" x14ac:dyDescent="0.2">
      <c r="A1" s="787" t="s">
        <v>84</v>
      </c>
      <c r="B1" s="173"/>
      <c r="C1" s="76"/>
      <c r="D1" s="174"/>
      <c r="E1" s="76"/>
      <c r="F1" s="76"/>
      <c r="G1" s="76"/>
      <c r="H1" s="76"/>
      <c r="I1" s="76"/>
      <c r="J1" s="174"/>
      <c r="K1" s="76"/>
      <c r="L1" s="76"/>
      <c r="M1" s="76"/>
      <c r="N1" s="79" t="s">
        <v>85</v>
      </c>
      <c r="O1" s="173"/>
      <c r="P1" s="76"/>
      <c r="Q1" s="174"/>
      <c r="R1" s="76"/>
      <c r="S1" s="76"/>
      <c r="T1" s="76"/>
      <c r="U1" s="76"/>
      <c r="V1" s="76"/>
      <c r="W1" s="174"/>
      <c r="X1" s="76"/>
      <c r="Y1" s="76"/>
      <c r="Z1" s="76"/>
      <c r="AA1" s="76"/>
      <c r="AB1" s="76"/>
      <c r="AC1" s="79" t="s">
        <v>85</v>
      </c>
      <c r="AD1" s="173"/>
      <c r="AE1" s="76"/>
      <c r="AF1" s="174"/>
      <c r="AG1" s="76"/>
      <c r="AH1" s="76"/>
      <c r="AI1" s="76"/>
      <c r="AJ1" s="76"/>
      <c r="AK1" s="76"/>
      <c r="AL1" s="76"/>
      <c r="AM1" s="174"/>
      <c r="AN1" s="76"/>
      <c r="AO1" s="76"/>
      <c r="AP1" s="76"/>
      <c r="AQ1" s="76"/>
      <c r="AR1" s="76"/>
      <c r="AS1" s="79" t="s">
        <v>85</v>
      </c>
      <c r="AT1" s="173"/>
      <c r="AU1" s="76"/>
      <c r="AV1" s="174"/>
      <c r="AW1" s="76"/>
      <c r="AX1" s="76"/>
      <c r="AY1" s="76"/>
      <c r="AZ1" s="76"/>
      <c r="BA1" s="76"/>
      <c r="BB1" s="76"/>
      <c r="BC1" s="174"/>
      <c r="BD1" s="76"/>
      <c r="BE1" s="76"/>
      <c r="BF1" s="76"/>
      <c r="BG1" s="76"/>
      <c r="BH1" s="76"/>
      <c r="BI1" s="79" t="s">
        <v>85</v>
      </c>
      <c r="BJ1" s="173"/>
      <c r="BK1" s="76"/>
      <c r="BL1" s="174"/>
      <c r="BM1" s="76"/>
      <c r="BN1" s="76"/>
      <c r="BO1" s="76"/>
      <c r="BP1" s="76"/>
      <c r="BQ1" s="76"/>
    </row>
    <row r="2" spans="1:71" ht="12.75" customHeight="1" x14ac:dyDescent="0.2">
      <c r="A2" s="85" t="s">
        <v>86</v>
      </c>
      <c r="B2" s="79"/>
      <c r="C2" s="76"/>
      <c r="D2" s="176"/>
      <c r="E2" s="76"/>
      <c r="F2" s="76"/>
      <c r="G2" s="76"/>
      <c r="H2" s="76"/>
      <c r="I2" s="76"/>
      <c r="J2" s="176"/>
      <c r="K2" s="76"/>
      <c r="L2" s="76"/>
      <c r="M2" s="76"/>
      <c r="N2" s="175"/>
      <c r="O2" s="79"/>
      <c r="P2" s="76"/>
      <c r="Q2" s="176"/>
      <c r="R2" s="76"/>
      <c r="S2" s="76"/>
      <c r="T2" s="76"/>
      <c r="U2" s="76"/>
      <c r="V2" s="76"/>
      <c r="W2" s="176"/>
      <c r="X2" s="76"/>
      <c r="Y2" s="76"/>
      <c r="Z2" s="76"/>
      <c r="AA2" s="76"/>
      <c r="AB2" s="76"/>
      <c r="AC2" s="175"/>
      <c r="AD2" s="79"/>
      <c r="AE2" s="76"/>
      <c r="AF2" s="176"/>
      <c r="AG2" s="76"/>
      <c r="AH2" s="76"/>
      <c r="AI2" s="76"/>
      <c r="AJ2" s="76"/>
      <c r="AK2" s="76"/>
      <c r="AL2" s="76"/>
      <c r="AM2" s="176"/>
      <c r="AN2" s="76"/>
      <c r="AO2" s="76"/>
      <c r="AP2" s="76"/>
      <c r="AQ2" s="76"/>
      <c r="AR2" s="76"/>
      <c r="AS2" s="175"/>
      <c r="AT2" s="79"/>
      <c r="AU2" s="76"/>
      <c r="AV2" s="176"/>
      <c r="AW2" s="76"/>
      <c r="AX2" s="76"/>
      <c r="AY2" s="76"/>
      <c r="AZ2" s="76"/>
      <c r="BA2" s="76"/>
      <c r="BB2" s="76"/>
      <c r="BC2" s="176"/>
      <c r="BD2" s="76"/>
      <c r="BE2" s="76"/>
      <c r="BF2" s="76"/>
      <c r="BG2" s="76"/>
      <c r="BH2" s="76"/>
      <c r="BI2" s="175"/>
      <c r="BJ2" s="79"/>
      <c r="BK2" s="76"/>
      <c r="BL2" s="176"/>
      <c r="BM2" s="76"/>
      <c r="BN2" s="76"/>
      <c r="BO2" s="76"/>
      <c r="BP2" s="76"/>
      <c r="BQ2" s="76"/>
    </row>
    <row r="3" spans="1:71" s="177" customFormat="1" ht="11.25" customHeight="1" x14ac:dyDescent="0.25">
      <c r="A3" s="984" t="s">
        <v>2</v>
      </c>
      <c r="B3" s="842" t="s">
        <v>3</v>
      </c>
      <c r="C3" s="985" t="s">
        <v>87</v>
      </c>
      <c r="D3" s="986"/>
      <c r="E3" s="986"/>
      <c r="F3" s="985"/>
      <c r="G3" s="985"/>
      <c r="H3" s="985"/>
      <c r="I3" s="993" t="s">
        <v>4</v>
      </c>
      <c r="J3" s="986"/>
      <c r="K3" s="986"/>
      <c r="L3" s="985"/>
      <c r="M3" s="985"/>
      <c r="N3" s="984" t="s">
        <v>2</v>
      </c>
      <c r="O3" s="842" t="s">
        <v>3</v>
      </c>
      <c r="P3" s="985" t="s">
        <v>88</v>
      </c>
      <c r="Q3" s="986"/>
      <c r="R3" s="986"/>
      <c r="S3" s="985"/>
      <c r="T3" s="985"/>
      <c r="U3" s="985"/>
      <c r="V3" s="991" t="s">
        <v>89</v>
      </c>
      <c r="W3" s="992"/>
      <c r="X3" s="992"/>
      <c r="Y3" s="992"/>
      <c r="Z3" s="992"/>
      <c r="AA3" s="992"/>
      <c r="AB3" s="993"/>
      <c r="AC3" s="984" t="s">
        <v>2</v>
      </c>
      <c r="AD3" s="842" t="s">
        <v>3</v>
      </c>
      <c r="AE3" s="991" t="s">
        <v>90</v>
      </c>
      <c r="AF3" s="992"/>
      <c r="AG3" s="992"/>
      <c r="AH3" s="992"/>
      <c r="AI3" s="992"/>
      <c r="AJ3" s="992"/>
      <c r="AK3" s="993"/>
      <c r="AL3" s="985" t="s">
        <v>91</v>
      </c>
      <c r="AM3" s="986"/>
      <c r="AN3" s="986"/>
      <c r="AO3" s="985"/>
      <c r="AP3" s="985"/>
      <c r="AQ3" s="985"/>
      <c r="AR3" s="985"/>
      <c r="AS3" s="984" t="s">
        <v>2</v>
      </c>
      <c r="AT3" s="842" t="s">
        <v>3</v>
      </c>
      <c r="AU3" s="985" t="s">
        <v>92</v>
      </c>
      <c r="AV3" s="986"/>
      <c r="AW3" s="986"/>
      <c r="AX3" s="985"/>
      <c r="AY3" s="985"/>
      <c r="AZ3" s="985"/>
      <c r="BA3" s="985"/>
      <c r="BB3" s="985" t="s">
        <v>93</v>
      </c>
      <c r="BC3" s="986"/>
      <c r="BD3" s="986"/>
      <c r="BE3" s="985"/>
      <c r="BF3" s="985"/>
      <c r="BG3" s="985"/>
      <c r="BH3" s="985"/>
      <c r="BI3" s="984" t="s">
        <v>2</v>
      </c>
      <c r="BJ3" s="842" t="s">
        <v>3</v>
      </c>
      <c r="BK3" s="985" t="s">
        <v>94</v>
      </c>
      <c r="BL3" s="986"/>
      <c r="BM3" s="986"/>
      <c r="BN3" s="985"/>
      <c r="BO3" s="985"/>
      <c r="BP3" s="985"/>
      <c r="BQ3" s="985"/>
      <c r="BR3" s="842" t="s">
        <v>5</v>
      </c>
      <c r="BS3" s="987" t="s">
        <v>6</v>
      </c>
    </row>
    <row r="4" spans="1:71" s="133" customFormat="1" ht="49.5" customHeight="1" x14ac:dyDescent="0.25">
      <c r="A4" s="842"/>
      <c r="B4" s="843"/>
      <c r="C4" s="178" t="s">
        <v>7</v>
      </c>
      <c r="D4" s="179" t="s">
        <v>6</v>
      </c>
      <c r="E4" s="180" t="s">
        <v>95</v>
      </c>
      <c r="F4" s="179" t="s">
        <v>96</v>
      </c>
      <c r="G4" s="179" t="s">
        <v>97</v>
      </c>
      <c r="H4" s="181" t="s">
        <v>98</v>
      </c>
      <c r="I4" s="179" t="s">
        <v>7</v>
      </c>
      <c r="J4" s="179" t="s">
        <v>6</v>
      </c>
      <c r="K4" s="180" t="s">
        <v>95</v>
      </c>
      <c r="L4" s="179" t="s">
        <v>96</v>
      </c>
      <c r="M4" s="181" t="s">
        <v>98</v>
      </c>
      <c r="N4" s="842"/>
      <c r="O4" s="843"/>
      <c r="P4" s="178" t="s">
        <v>7</v>
      </c>
      <c r="Q4" s="179" t="s">
        <v>6</v>
      </c>
      <c r="R4" s="180" t="s">
        <v>95</v>
      </c>
      <c r="S4" s="179" t="s">
        <v>97</v>
      </c>
      <c r="T4" s="179" t="s">
        <v>10</v>
      </c>
      <c r="U4" s="181" t="s">
        <v>98</v>
      </c>
      <c r="V4" s="178" t="s">
        <v>7</v>
      </c>
      <c r="W4" s="179" t="s">
        <v>6</v>
      </c>
      <c r="X4" s="180" t="s">
        <v>95</v>
      </c>
      <c r="Y4" s="179" t="s">
        <v>96</v>
      </c>
      <c r="Z4" s="179" t="s">
        <v>97</v>
      </c>
      <c r="AA4" s="179" t="s">
        <v>10</v>
      </c>
      <c r="AB4" s="181" t="s">
        <v>98</v>
      </c>
      <c r="AC4" s="842"/>
      <c r="AD4" s="843"/>
      <c r="AE4" s="178" t="s">
        <v>7</v>
      </c>
      <c r="AF4" s="179" t="s">
        <v>6</v>
      </c>
      <c r="AG4" s="180" t="s">
        <v>95</v>
      </c>
      <c r="AH4" s="179" t="s">
        <v>96</v>
      </c>
      <c r="AI4" s="179" t="s">
        <v>97</v>
      </c>
      <c r="AJ4" s="179" t="s">
        <v>10</v>
      </c>
      <c r="AK4" s="181" t="s">
        <v>98</v>
      </c>
      <c r="AL4" s="178" t="s">
        <v>7</v>
      </c>
      <c r="AM4" s="179" t="s">
        <v>6</v>
      </c>
      <c r="AN4" s="180" t="s">
        <v>95</v>
      </c>
      <c r="AO4" s="179" t="s">
        <v>96</v>
      </c>
      <c r="AP4" s="179" t="s">
        <v>97</v>
      </c>
      <c r="AQ4" s="179" t="s">
        <v>10</v>
      </c>
      <c r="AR4" s="181" t="s">
        <v>98</v>
      </c>
      <c r="AS4" s="842"/>
      <c r="AT4" s="843"/>
      <c r="AU4" s="178" t="s">
        <v>7</v>
      </c>
      <c r="AV4" s="179" t="s">
        <v>6</v>
      </c>
      <c r="AW4" s="180" t="s">
        <v>95</v>
      </c>
      <c r="AX4" s="179" t="s">
        <v>96</v>
      </c>
      <c r="AY4" s="179" t="s">
        <v>97</v>
      </c>
      <c r="AZ4" s="179" t="s">
        <v>10</v>
      </c>
      <c r="BA4" s="181" t="s">
        <v>98</v>
      </c>
      <c r="BB4" s="178" t="s">
        <v>7</v>
      </c>
      <c r="BC4" s="179" t="s">
        <v>6</v>
      </c>
      <c r="BD4" s="180" t="s">
        <v>95</v>
      </c>
      <c r="BE4" s="179" t="s">
        <v>96</v>
      </c>
      <c r="BF4" s="179" t="s">
        <v>97</v>
      </c>
      <c r="BG4" s="179" t="s">
        <v>10</v>
      </c>
      <c r="BH4" s="181" t="s">
        <v>98</v>
      </c>
      <c r="BI4" s="842"/>
      <c r="BJ4" s="843"/>
      <c r="BK4" s="178" t="s">
        <v>7</v>
      </c>
      <c r="BL4" s="179" t="s">
        <v>6</v>
      </c>
      <c r="BM4" s="180" t="s">
        <v>95</v>
      </c>
      <c r="BN4" s="179" t="s">
        <v>96</v>
      </c>
      <c r="BO4" s="179" t="s">
        <v>97</v>
      </c>
      <c r="BP4" s="179" t="s">
        <v>10</v>
      </c>
      <c r="BQ4" s="181" t="s">
        <v>98</v>
      </c>
      <c r="BR4" s="843"/>
      <c r="BS4" s="988"/>
    </row>
    <row r="5" spans="1:71" s="165" customFormat="1" ht="14.25" customHeight="1" x14ac:dyDescent="0.2">
      <c r="A5" s="989" t="s">
        <v>12</v>
      </c>
      <c r="B5" s="182" t="s">
        <v>13</v>
      </c>
      <c r="C5" s="120">
        <v>7.29</v>
      </c>
      <c r="D5" s="183">
        <f>RANK(C5,C$5:C$24)</f>
        <v>4</v>
      </c>
      <c r="E5" s="119">
        <v>266.33</v>
      </c>
      <c r="F5" s="120">
        <v>4.42</v>
      </c>
      <c r="G5" s="120">
        <v>18.47</v>
      </c>
      <c r="H5" s="184"/>
      <c r="I5" s="120">
        <v>4.53</v>
      </c>
      <c r="J5" s="183">
        <f>RANK(I5,I$5:I$24)</f>
        <v>5</v>
      </c>
      <c r="K5" s="119">
        <v>347</v>
      </c>
      <c r="L5" s="120">
        <v>4.2300000000000004</v>
      </c>
      <c r="M5" s="184"/>
      <c r="N5" s="989" t="s">
        <v>12</v>
      </c>
      <c r="O5" s="182" t="s">
        <v>13</v>
      </c>
      <c r="P5" s="120">
        <v>5.07</v>
      </c>
      <c r="Q5" s="183">
        <f t="shared" ref="Q5:Q10" si="0">RANK(P5,P$5:P$24)</f>
        <v>4</v>
      </c>
      <c r="R5" s="119">
        <v>243.67</v>
      </c>
      <c r="S5" s="120">
        <v>20.53</v>
      </c>
      <c r="T5" s="119">
        <v>100.67</v>
      </c>
      <c r="U5" s="184"/>
      <c r="V5" s="185">
        <v>5.16</v>
      </c>
      <c r="W5" s="183">
        <f>RANK(V5,V$5:V$24)</f>
        <v>9</v>
      </c>
      <c r="X5" s="186">
        <v>263.33</v>
      </c>
      <c r="Y5" s="187">
        <v>4.4400000000000004</v>
      </c>
      <c r="Z5" s="187">
        <v>23.2</v>
      </c>
      <c r="AA5" s="186">
        <v>100.33</v>
      </c>
      <c r="AB5" s="184"/>
      <c r="AC5" s="989" t="s">
        <v>12</v>
      </c>
      <c r="AD5" s="182" t="s">
        <v>13</v>
      </c>
      <c r="AE5" s="120">
        <v>3.24</v>
      </c>
      <c r="AF5" s="183">
        <f>RANK(AE5,AE$5:AE$24)</f>
        <v>11</v>
      </c>
      <c r="AG5" s="119">
        <v>279.63</v>
      </c>
      <c r="AH5" s="120">
        <v>2.76</v>
      </c>
      <c r="AI5" s="120">
        <v>29</v>
      </c>
      <c r="AJ5" s="119">
        <v>113</v>
      </c>
      <c r="AK5" s="184"/>
      <c r="AL5" s="122">
        <v>5.23</v>
      </c>
      <c r="AM5" s="183">
        <f>RANK(AL5,AL$5:AL$24)</f>
        <v>10</v>
      </c>
      <c r="AN5" s="119">
        <v>314.17</v>
      </c>
      <c r="AO5" s="120">
        <v>4.18</v>
      </c>
      <c r="AP5" s="120">
        <v>19.96</v>
      </c>
      <c r="AQ5" s="119">
        <v>106</v>
      </c>
      <c r="AR5" s="184"/>
      <c r="AS5" s="989" t="s">
        <v>12</v>
      </c>
      <c r="AT5" s="182" t="s">
        <v>13</v>
      </c>
      <c r="AU5" s="120">
        <v>4.4800000000000004</v>
      </c>
      <c r="AV5" s="183">
        <f>RANK(AU5,AU$5:AU$24)</f>
        <v>12</v>
      </c>
      <c r="AW5" s="119">
        <v>276</v>
      </c>
      <c r="AX5" s="120">
        <v>3.46</v>
      </c>
      <c r="AY5" s="120">
        <v>20.71</v>
      </c>
      <c r="AZ5" s="119">
        <v>107.33</v>
      </c>
      <c r="BA5" s="184"/>
      <c r="BB5" s="122">
        <v>5.95</v>
      </c>
      <c r="BC5" s="183">
        <f>RANK(BB5,BB$5:BB$24)</f>
        <v>12</v>
      </c>
      <c r="BD5" s="119">
        <v>235.87</v>
      </c>
      <c r="BE5" s="104">
        <v>3.17</v>
      </c>
      <c r="BF5" s="120">
        <v>18.57</v>
      </c>
      <c r="BG5" s="119">
        <v>110.33</v>
      </c>
      <c r="BH5" s="184"/>
      <c r="BI5" s="989" t="s">
        <v>12</v>
      </c>
      <c r="BJ5" s="182" t="s">
        <v>13</v>
      </c>
      <c r="BK5" s="120">
        <v>3.3</v>
      </c>
      <c r="BL5" s="183">
        <f>RANK(BK5,BK$5:BK$24)</f>
        <v>11</v>
      </c>
      <c r="BM5" s="119">
        <v>306</v>
      </c>
      <c r="BN5" s="120">
        <v>4.41</v>
      </c>
      <c r="BO5" s="120">
        <v>21.67</v>
      </c>
      <c r="BP5" s="119">
        <v>95</v>
      </c>
      <c r="BQ5" s="184"/>
      <c r="BR5" s="188">
        <f>AVERAGE(C5,I5,P5,AL5,AU5,V5,AE5,BB5,BK5)</f>
        <v>4.916666666666667</v>
      </c>
      <c r="BS5" s="182">
        <f>RANK(BR5,BR$5:BR$24)</f>
        <v>11</v>
      </c>
    </row>
    <row r="6" spans="1:71" s="165" customFormat="1" ht="14.25" customHeight="1" x14ac:dyDescent="0.2">
      <c r="A6" s="990"/>
      <c r="B6" s="182" t="s">
        <v>14</v>
      </c>
      <c r="C6" s="120">
        <v>6.77</v>
      </c>
      <c r="D6" s="183">
        <f>RANK(C6,C$5:C$24)</f>
        <v>11</v>
      </c>
      <c r="E6" s="119">
        <v>252</v>
      </c>
      <c r="F6" s="120">
        <v>3.15</v>
      </c>
      <c r="G6" s="120">
        <v>17.399999999999999</v>
      </c>
      <c r="H6" s="184"/>
      <c r="I6" s="120">
        <v>4.12</v>
      </c>
      <c r="J6" s="183">
        <f>RANK(I6,I$5:I$24)</f>
        <v>12</v>
      </c>
      <c r="K6" s="119">
        <v>304</v>
      </c>
      <c r="L6" s="120">
        <v>2.13</v>
      </c>
      <c r="M6" s="184"/>
      <c r="N6" s="990"/>
      <c r="O6" s="182" t="s">
        <v>14</v>
      </c>
      <c r="P6" s="120">
        <v>4.2</v>
      </c>
      <c r="Q6" s="183">
        <f t="shared" si="0"/>
        <v>16</v>
      </c>
      <c r="R6" s="119">
        <v>196</v>
      </c>
      <c r="S6" s="120">
        <v>20.27</v>
      </c>
      <c r="T6" s="119">
        <v>99.67</v>
      </c>
      <c r="U6" s="184"/>
      <c r="V6" s="185">
        <v>4.25</v>
      </c>
      <c r="W6" s="183">
        <f>RANK(V6,V$5:V$24)</f>
        <v>15</v>
      </c>
      <c r="X6" s="186">
        <v>236</v>
      </c>
      <c r="Y6" s="187">
        <v>3.88</v>
      </c>
      <c r="Z6" s="187">
        <v>21.07</v>
      </c>
      <c r="AA6" s="186">
        <v>72.67</v>
      </c>
      <c r="AB6" s="184"/>
      <c r="AC6" s="990"/>
      <c r="AD6" s="182" t="s">
        <v>14</v>
      </c>
      <c r="AE6" s="120">
        <v>2.64</v>
      </c>
      <c r="AF6" s="183">
        <f>RANK(AE6,AE$5:AE$24)</f>
        <v>14</v>
      </c>
      <c r="AG6" s="119">
        <v>250.27</v>
      </c>
      <c r="AH6" s="120">
        <v>1.87</v>
      </c>
      <c r="AI6" s="120">
        <v>18.579999999999998</v>
      </c>
      <c r="AJ6" s="119">
        <v>110.67</v>
      </c>
      <c r="AK6" s="184"/>
      <c r="AL6" s="122">
        <v>5.15</v>
      </c>
      <c r="AM6" s="183">
        <f>RANK(AL6,AL$5:AL$24)</f>
        <v>11</v>
      </c>
      <c r="AN6" s="119">
        <v>321.67</v>
      </c>
      <c r="AO6" s="120">
        <v>3.14</v>
      </c>
      <c r="AP6" s="120">
        <v>25.95</v>
      </c>
      <c r="AQ6" s="119">
        <v>100</v>
      </c>
      <c r="AR6" s="184"/>
      <c r="AS6" s="990"/>
      <c r="AT6" s="182" t="s">
        <v>14</v>
      </c>
      <c r="AU6" s="120">
        <v>3.94</v>
      </c>
      <c r="AV6" s="183">
        <f>RANK(AU6,AU$5:AU$24)</f>
        <v>13</v>
      </c>
      <c r="AW6" s="119">
        <v>265.33</v>
      </c>
      <c r="AX6" s="120">
        <v>3.64</v>
      </c>
      <c r="AY6" s="120">
        <v>25.25</v>
      </c>
      <c r="AZ6" s="119">
        <v>87.67</v>
      </c>
      <c r="BA6" s="184"/>
      <c r="BB6" s="122">
        <v>6.52</v>
      </c>
      <c r="BC6" s="183">
        <f>RANK(BB6,BB$5:BB$24)</f>
        <v>7</v>
      </c>
      <c r="BD6" s="119">
        <v>208.8</v>
      </c>
      <c r="BE6" s="104">
        <v>2.74</v>
      </c>
      <c r="BF6" s="120">
        <v>22.2</v>
      </c>
      <c r="BG6" s="119">
        <v>85</v>
      </c>
      <c r="BH6" s="184"/>
      <c r="BI6" s="990"/>
      <c r="BJ6" s="182" t="s">
        <v>14</v>
      </c>
      <c r="BK6" s="120">
        <v>3.22</v>
      </c>
      <c r="BL6" s="183">
        <f>RANK(BK6,BK$5:BK$24)</f>
        <v>12</v>
      </c>
      <c r="BM6" s="119">
        <v>304.67</v>
      </c>
      <c r="BN6" s="120">
        <v>4.2300000000000004</v>
      </c>
      <c r="BO6" s="120">
        <v>28.4</v>
      </c>
      <c r="BP6" s="119">
        <v>82</v>
      </c>
      <c r="BQ6" s="184"/>
      <c r="BR6" s="188">
        <f t="shared" ref="BR6:BR24" si="1">AVERAGE(C6,I6,P6,AL6,AU6,V6,AE6,BB6,BK6)</f>
        <v>4.5344444444444445</v>
      </c>
      <c r="BS6" s="182">
        <f>RANK(BR6,BR$5:BR$24)</f>
        <v>15</v>
      </c>
    </row>
    <row r="7" spans="1:71" s="165" customFormat="1" ht="14.25" customHeight="1" x14ac:dyDescent="0.2">
      <c r="A7" s="990"/>
      <c r="B7" s="182" t="s">
        <v>15</v>
      </c>
      <c r="C7" s="120">
        <v>6.51</v>
      </c>
      <c r="D7" s="183">
        <f t="shared" ref="D7:D24" si="2">RANK(C7,C$5:C$24)</f>
        <v>14</v>
      </c>
      <c r="E7" s="119">
        <v>277.67</v>
      </c>
      <c r="F7" s="120">
        <v>3.52</v>
      </c>
      <c r="G7" s="120">
        <v>16.27</v>
      </c>
      <c r="H7" s="184"/>
      <c r="I7" s="120">
        <v>4.22</v>
      </c>
      <c r="J7" s="183">
        <f t="shared" ref="J7:J22" si="3">RANK(I7,I$5:I$24)</f>
        <v>10</v>
      </c>
      <c r="K7" s="119">
        <v>333.67</v>
      </c>
      <c r="L7" s="120">
        <v>3.45</v>
      </c>
      <c r="M7" s="184"/>
      <c r="N7" s="990"/>
      <c r="O7" s="182" t="s">
        <v>15</v>
      </c>
      <c r="P7" s="120">
        <v>4.7300000000000004</v>
      </c>
      <c r="Q7" s="183">
        <f t="shared" si="0"/>
        <v>9</v>
      </c>
      <c r="R7" s="119">
        <v>205.33</v>
      </c>
      <c r="S7" s="120">
        <v>80.63</v>
      </c>
      <c r="T7" s="119">
        <v>100</v>
      </c>
      <c r="U7" s="184"/>
      <c r="V7" s="185">
        <v>4.47</v>
      </c>
      <c r="W7" s="183">
        <f t="shared" ref="W7:W24" si="4">RANK(V7,V$5:V$24)</f>
        <v>14</v>
      </c>
      <c r="X7" s="186">
        <v>241</v>
      </c>
      <c r="Y7" s="187">
        <v>3.66</v>
      </c>
      <c r="Z7" s="187">
        <v>22.27</v>
      </c>
      <c r="AA7" s="186">
        <v>109.33</v>
      </c>
      <c r="AB7" s="184"/>
      <c r="AC7" s="990"/>
      <c r="AD7" s="182" t="s">
        <v>15</v>
      </c>
      <c r="AE7" s="120">
        <v>2.76</v>
      </c>
      <c r="AF7" s="183">
        <f t="shared" ref="AF7:AF22" si="5">RANK(AE7,AE$5:AE$24)</f>
        <v>13</v>
      </c>
      <c r="AG7" s="119">
        <v>251.87</v>
      </c>
      <c r="AH7" s="120">
        <v>2.2599999999999998</v>
      </c>
      <c r="AI7" s="120">
        <v>22.81</v>
      </c>
      <c r="AJ7" s="119">
        <v>105</v>
      </c>
      <c r="AK7" s="184"/>
      <c r="AL7" s="122">
        <v>5.77</v>
      </c>
      <c r="AM7" s="183">
        <f t="shared" ref="AM7:AM22" si="6">RANK(AL7,AL$5:AL$24)</f>
        <v>6</v>
      </c>
      <c r="AN7" s="119">
        <v>302.5</v>
      </c>
      <c r="AO7" s="120">
        <v>4.18</v>
      </c>
      <c r="AP7" s="120">
        <v>20.18</v>
      </c>
      <c r="AQ7" s="119">
        <v>117.67</v>
      </c>
      <c r="AR7" s="184"/>
      <c r="AS7" s="990"/>
      <c r="AT7" s="182" t="s">
        <v>15</v>
      </c>
      <c r="AU7" s="120">
        <v>6.2</v>
      </c>
      <c r="AV7" s="183">
        <f t="shared" ref="AV7:AV22" si="7">RANK(AU7,AU$5:AU$24)</f>
        <v>6</v>
      </c>
      <c r="AW7" s="119">
        <v>275.67</v>
      </c>
      <c r="AX7" s="120">
        <v>3.63</v>
      </c>
      <c r="AY7" s="120">
        <v>22.09</v>
      </c>
      <c r="AZ7" s="119">
        <v>94</v>
      </c>
      <c r="BA7" s="184"/>
      <c r="BB7" s="122">
        <v>6.92</v>
      </c>
      <c r="BC7" s="183">
        <f t="shared" ref="BC7:BC22" si="8">RANK(BB7,BB$5:BB$24)</f>
        <v>5</v>
      </c>
      <c r="BD7" s="119">
        <v>220.4</v>
      </c>
      <c r="BE7" s="104">
        <v>2.86</v>
      </c>
      <c r="BF7" s="120">
        <v>18.170000000000002</v>
      </c>
      <c r="BG7" s="119">
        <v>91.33</v>
      </c>
      <c r="BH7" s="184"/>
      <c r="BI7" s="990"/>
      <c r="BJ7" s="182" t="s">
        <v>15</v>
      </c>
      <c r="BK7" s="120">
        <v>2.75</v>
      </c>
      <c r="BL7" s="183">
        <f t="shared" ref="BL7:BL24" si="9">RANK(BK7,BK$5:BK$24)</f>
        <v>16</v>
      </c>
      <c r="BM7" s="119">
        <v>286.67</v>
      </c>
      <c r="BN7" s="120">
        <v>3.05</v>
      </c>
      <c r="BO7" s="120">
        <v>17.3</v>
      </c>
      <c r="BP7" s="119">
        <v>78.33</v>
      </c>
      <c r="BQ7" s="184"/>
      <c r="BR7" s="188">
        <f t="shared" si="1"/>
        <v>4.9255555555555555</v>
      </c>
      <c r="BS7" s="182">
        <f t="shared" ref="BS7:BS24" si="10">RANK(BR7,BR$5:BR$24)</f>
        <v>10</v>
      </c>
    </row>
    <row r="8" spans="1:71" s="165" customFormat="1" ht="14.25" customHeight="1" x14ac:dyDescent="0.2">
      <c r="A8" s="990"/>
      <c r="B8" s="182" t="s">
        <v>16</v>
      </c>
      <c r="C8" s="120">
        <v>7</v>
      </c>
      <c r="D8" s="183">
        <f t="shared" si="2"/>
        <v>6</v>
      </c>
      <c r="E8" s="119">
        <v>261.33</v>
      </c>
      <c r="F8" s="120">
        <v>3.22</v>
      </c>
      <c r="G8" s="120">
        <v>16.329999999999998</v>
      </c>
      <c r="H8" s="184"/>
      <c r="I8" s="120">
        <v>4.21</v>
      </c>
      <c r="J8" s="183">
        <f t="shared" si="3"/>
        <v>11</v>
      </c>
      <c r="K8" s="119">
        <v>233</v>
      </c>
      <c r="L8" s="120">
        <v>2.2200000000000002</v>
      </c>
      <c r="M8" s="184"/>
      <c r="N8" s="990"/>
      <c r="O8" s="182" t="s">
        <v>16</v>
      </c>
      <c r="P8" s="120">
        <v>4.67</v>
      </c>
      <c r="Q8" s="183">
        <f t="shared" si="0"/>
        <v>11</v>
      </c>
      <c r="R8" s="119">
        <v>192.67</v>
      </c>
      <c r="S8" s="120">
        <v>20.43</v>
      </c>
      <c r="T8" s="119">
        <v>99</v>
      </c>
      <c r="U8" s="184"/>
      <c r="V8" s="185">
        <v>4.18</v>
      </c>
      <c r="W8" s="183">
        <f t="shared" si="4"/>
        <v>16</v>
      </c>
      <c r="X8" s="186">
        <v>232</v>
      </c>
      <c r="Y8" s="187">
        <v>3.44</v>
      </c>
      <c r="Z8" s="187">
        <v>20.67</v>
      </c>
      <c r="AA8" s="186">
        <v>90.67</v>
      </c>
      <c r="AB8" s="184"/>
      <c r="AC8" s="990"/>
      <c r="AD8" s="182" t="s">
        <v>16</v>
      </c>
      <c r="AE8" s="120">
        <v>3.56</v>
      </c>
      <c r="AF8" s="183">
        <f t="shared" si="5"/>
        <v>10</v>
      </c>
      <c r="AG8" s="119">
        <v>281.07</v>
      </c>
      <c r="AH8" s="120">
        <v>2.87</v>
      </c>
      <c r="AI8" s="120">
        <v>29.11</v>
      </c>
      <c r="AJ8" s="119">
        <v>99</v>
      </c>
      <c r="AK8" s="184"/>
      <c r="AL8" s="122">
        <v>3.9</v>
      </c>
      <c r="AM8" s="183">
        <f t="shared" si="6"/>
        <v>16</v>
      </c>
      <c r="AN8" s="119">
        <v>311.67</v>
      </c>
      <c r="AO8" s="120">
        <v>2.8</v>
      </c>
      <c r="AP8" s="120">
        <v>23.43</v>
      </c>
      <c r="AQ8" s="119">
        <v>101.33</v>
      </c>
      <c r="AR8" s="184"/>
      <c r="AS8" s="990"/>
      <c r="AT8" s="182" t="s">
        <v>16</v>
      </c>
      <c r="AU8" s="120">
        <v>5.86</v>
      </c>
      <c r="AV8" s="183">
        <f t="shared" si="7"/>
        <v>8</v>
      </c>
      <c r="AW8" s="119">
        <v>296</v>
      </c>
      <c r="AX8" s="120">
        <v>2.82</v>
      </c>
      <c r="AY8" s="120">
        <v>22.86</v>
      </c>
      <c r="AZ8" s="119">
        <v>96</v>
      </c>
      <c r="BA8" s="184"/>
      <c r="BB8" s="122">
        <v>3.6</v>
      </c>
      <c r="BC8" s="183">
        <f t="shared" si="8"/>
        <v>15</v>
      </c>
      <c r="BD8" s="119">
        <v>291.93</v>
      </c>
      <c r="BE8" s="104">
        <v>1.76</v>
      </c>
      <c r="BF8" s="120">
        <v>17.399999999999999</v>
      </c>
      <c r="BG8" s="119">
        <v>91.67</v>
      </c>
      <c r="BH8" s="184"/>
      <c r="BI8" s="990"/>
      <c r="BJ8" s="182" t="s">
        <v>16</v>
      </c>
      <c r="BK8" s="120">
        <v>2.69</v>
      </c>
      <c r="BL8" s="183">
        <f t="shared" si="9"/>
        <v>17</v>
      </c>
      <c r="BM8" s="119">
        <v>249.67</v>
      </c>
      <c r="BN8" s="120">
        <v>2.76</v>
      </c>
      <c r="BO8" s="120">
        <v>21.47</v>
      </c>
      <c r="BP8" s="119">
        <v>77.33</v>
      </c>
      <c r="BQ8" s="184"/>
      <c r="BR8" s="188">
        <f t="shared" si="1"/>
        <v>4.4077777777777776</v>
      </c>
      <c r="BS8" s="182">
        <f t="shared" si="10"/>
        <v>16</v>
      </c>
    </row>
    <row r="9" spans="1:71" s="165" customFormat="1" ht="14.25" customHeight="1" x14ac:dyDescent="0.2">
      <c r="A9" s="990"/>
      <c r="B9" s="182" t="s">
        <v>56</v>
      </c>
      <c r="C9" s="120">
        <v>6.98</v>
      </c>
      <c r="D9" s="183">
        <f t="shared" si="2"/>
        <v>8</v>
      </c>
      <c r="E9" s="119">
        <v>256.67</v>
      </c>
      <c r="F9" s="120">
        <v>5.1100000000000003</v>
      </c>
      <c r="G9" s="120">
        <v>19.3</v>
      </c>
      <c r="H9" s="184"/>
      <c r="I9" s="120">
        <v>3.52</v>
      </c>
      <c r="J9" s="183">
        <f t="shared" si="3"/>
        <v>14</v>
      </c>
      <c r="K9" s="119">
        <v>320.33</v>
      </c>
      <c r="L9" s="120">
        <v>1.48</v>
      </c>
      <c r="M9" s="184"/>
      <c r="N9" s="990"/>
      <c r="O9" s="182" t="s">
        <v>56</v>
      </c>
      <c r="P9" s="120">
        <v>4.2300000000000004</v>
      </c>
      <c r="Q9" s="183">
        <f t="shared" si="0"/>
        <v>15</v>
      </c>
      <c r="R9" s="119">
        <v>182.67</v>
      </c>
      <c r="S9" s="120">
        <v>20.170000000000002</v>
      </c>
      <c r="T9" s="119">
        <v>99.33</v>
      </c>
      <c r="U9" s="184"/>
      <c r="V9" s="185">
        <v>4.76</v>
      </c>
      <c r="W9" s="183">
        <f t="shared" si="4"/>
        <v>13</v>
      </c>
      <c r="X9" s="186">
        <v>245</v>
      </c>
      <c r="Y9" s="187">
        <v>4</v>
      </c>
      <c r="Z9" s="187">
        <v>22.4</v>
      </c>
      <c r="AA9" s="186">
        <v>87.33</v>
      </c>
      <c r="AB9" s="184"/>
      <c r="AC9" s="990"/>
      <c r="AD9" s="182" t="s">
        <v>56</v>
      </c>
      <c r="AE9" s="120">
        <v>2.56</v>
      </c>
      <c r="AF9" s="183">
        <f t="shared" si="5"/>
        <v>15</v>
      </c>
      <c r="AG9" s="119">
        <v>230.9</v>
      </c>
      <c r="AH9" s="120">
        <v>1.84</v>
      </c>
      <c r="AI9" s="120">
        <v>18.47</v>
      </c>
      <c r="AJ9" s="119">
        <v>102.67</v>
      </c>
      <c r="AK9" s="184"/>
      <c r="AL9" s="122">
        <v>4.5199999999999996</v>
      </c>
      <c r="AM9" s="183">
        <f t="shared" si="6"/>
        <v>15</v>
      </c>
      <c r="AN9" s="119">
        <v>297.5</v>
      </c>
      <c r="AO9" s="120">
        <v>3.45</v>
      </c>
      <c r="AP9" s="120">
        <v>25.09</v>
      </c>
      <c r="AQ9" s="119">
        <v>100</v>
      </c>
      <c r="AR9" s="184"/>
      <c r="AS9" s="990"/>
      <c r="AT9" s="182" t="s">
        <v>56</v>
      </c>
      <c r="AU9" s="120">
        <v>6.07</v>
      </c>
      <c r="AV9" s="183">
        <f t="shared" si="7"/>
        <v>7</v>
      </c>
      <c r="AW9" s="119">
        <v>343</v>
      </c>
      <c r="AX9" s="120">
        <v>3.94</v>
      </c>
      <c r="AY9" s="120">
        <v>24.25</v>
      </c>
      <c r="AZ9" s="119">
        <v>96.67</v>
      </c>
      <c r="BA9" s="184"/>
      <c r="BB9" s="122">
        <v>3.35</v>
      </c>
      <c r="BC9" s="183">
        <f t="shared" si="8"/>
        <v>16</v>
      </c>
      <c r="BD9" s="119">
        <v>290</v>
      </c>
      <c r="BE9" s="104">
        <v>2.35</v>
      </c>
      <c r="BF9" s="120">
        <v>21.17</v>
      </c>
      <c r="BG9" s="119">
        <v>92.67</v>
      </c>
      <c r="BH9" s="184"/>
      <c r="BI9" s="990"/>
      <c r="BJ9" s="182" t="s">
        <v>56</v>
      </c>
      <c r="BK9" s="120">
        <v>2.65</v>
      </c>
      <c r="BL9" s="183">
        <f t="shared" si="9"/>
        <v>18</v>
      </c>
      <c r="BM9" s="119">
        <v>246.67</v>
      </c>
      <c r="BN9" s="120">
        <v>2.5</v>
      </c>
      <c r="BO9" s="120">
        <v>22.8</v>
      </c>
      <c r="BP9" s="119">
        <v>77.33</v>
      </c>
      <c r="BQ9" s="184"/>
      <c r="BR9" s="188">
        <f t="shared" si="1"/>
        <v>4.293333333333333</v>
      </c>
      <c r="BS9" s="182">
        <f t="shared" si="10"/>
        <v>17</v>
      </c>
    </row>
    <row r="10" spans="1:71" s="165" customFormat="1" ht="14.25" customHeight="1" x14ac:dyDescent="0.2">
      <c r="A10" s="990"/>
      <c r="B10" s="182" t="s">
        <v>57</v>
      </c>
      <c r="C10" s="120">
        <v>6.64</v>
      </c>
      <c r="D10" s="183">
        <f t="shared" si="2"/>
        <v>12</v>
      </c>
      <c r="E10" s="119">
        <v>281.67</v>
      </c>
      <c r="F10" s="120">
        <v>4.25</v>
      </c>
      <c r="G10" s="120">
        <v>18.63</v>
      </c>
      <c r="H10" s="184"/>
      <c r="I10" s="120">
        <v>3.5</v>
      </c>
      <c r="J10" s="183">
        <f t="shared" si="3"/>
        <v>15</v>
      </c>
      <c r="K10" s="119">
        <v>327</v>
      </c>
      <c r="L10" s="120">
        <v>3.12</v>
      </c>
      <c r="M10" s="184"/>
      <c r="N10" s="990"/>
      <c r="O10" s="182" t="s">
        <v>57</v>
      </c>
      <c r="P10" s="120">
        <v>5</v>
      </c>
      <c r="Q10" s="183">
        <f t="shared" si="0"/>
        <v>5</v>
      </c>
      <c r="R10" s="119">
        <v>229</v>
      </c>
      <c r="S10" s="120">
        <v>20.83</v>
      </c>
      <c r="T10" s="119">
        <v>116.33</v>
      </c>
      <c r="U10" s="184"/>
      <c r="V10" s="185">
        <v>4.8</v>
      </c>
      <c r="W10" s="183">
        <f t="shared" si="4"/>
        <v>12</v>
      </c>
      <c r="X10" s="186">
        <v>252</v>
      </c>
      <c r="Y10" s="187">
        <v>4</v>
      </c>
      <c r="Z10" s="187">
        <v>22.93</v>
      </c>
      <c r="AA10" s="186">
        <v>101.67</v>
      </c>
      <c r="AB10" s="184"/>
      <c r="AC10" s="990"/>
      <c r="AD10" s="182" t="s">
        <v>57</v>
      </c>
      <c r="AE10" s="120">
        <v>2.86</v>
      </c>
      <c r="AF10" s="183">
        <f t="shared" si="5"/>
        <v>12</v>
      </c>
      <c r="AG10" s="119">
        <v>278.52999999999997</v>
      </c>
      <c r="AH10" s="120">
        <v>2.63</v>
      </c>
      <c r="AI10" s="120">
        <v>24.59</v>
      </c>
      <c r="AJ10" s="119">
        <v>106.67</v>
      </c>
      <c r="AK10" s="184"/>
      <c r="AL10" s="122">
        <v>5.43</v>
      </c>
      <c r="AM10" s="183">
        <f t="shared" si="6"/>
        <v>8</v>
      </c>
      <c r="AN10" s="119">
        <v>366.67</v>
      </c>
      <c r="AO10" s="120">
        <v>2.71</v>
      </c>
      <c r="AP10" s="120">
        <v>19.72</v>
      </c>
      <c r="AQ10" s="119">
        <v>112.67</v>
      </c>
      <c r="AR10" s="184"/>
      <c r="AS10" s="990"/>
      <c r="AT10" s="182" t="s">
        <v>57</v>
      </c>
      <c r="AU10" s="120">
        <v>6.6</v>
      </c>
      <c r="AV10" s="183">
        <f t="shared" si="7"/>
        <v>3</v>
      </c>
      <c r="AW10" s="119">
        <v>329.67</v>
      </c>
      <c r="AX10" s="120">
        <v>4.13</v>
      </c>
      <c r="AY10" s="120">
        <v>16.86</v>
      </c>
      <c r="AZ10" s="119">
        <v>114.67</v>
      </c>
      <c r="BA10" s="184"/>
      <c r="BB10" s="122">
        <v>6.17</v>
      </c>
      <c r="BC10" s="183">
        <f t="shared" si="8"/>
        <v>11</v>
      </c>
      <c r="BD10" s="119">
        <v>286.13</v>
      </c>
      <c r="BE10" s="104">
        <v>2.39</v>
      </c>
      <c r="BF10" s="120">
        <v>17.8</v>
      </c>
      <c r="BG10" s="119">
        <v>111</v>
      </c>
      <c r="BH10" s="184"/>
      <c r="BI10" s="990"/>
      <c r="BJ10" s="182" t="s">
        <v>57</v>
      </c>
      <c r="BK10" s="120">
        <v>2.95</v>
      </c>
      <c r="BL10" s="183">
        <f t="shared" si="9"/>
        <v>15</v>
      </c>
      <c r="BM10" s="119">
        <v>287.67</v>
      </c>
      <c r="BN10" s="120">
        <v>2.5499999999999998</v>
      </c>
      <c r="BO10" s="120">
        <v>17.63</v>
      </c>
      <c r="BP10" s="119">
        <v>94.33</v>
      </c>
      <c r="BQ10" s="184"/>
      <c r="BR10" s="188">
        <f t="shared" si="1"/>
        <v>4.8833333333333346</v>
      </c>
      <c r="BS10" s="182">
        <f t="shared" si="10"/>
        <v>12</v>
      </c>
    </row>
    <row r="11" spans="1:71" s="165" customFormat="1" ht="14.25" customHeight="1" x14ac:dyDescent="0.2">
      <c r="A11" s="990"/>
      <c r="B11" s="182" t="s">
        <v>58</v>
      </c>
      <c r="C11" s="120">
        <v>6.44</v>
      </c>
      <c r="D11" s="183">
        <f t="shared" si="2"/>
        <v>15</v>
      </c>
      <c r="E11" s="119">
        <v>291.67</v>
      </c>
      <c r="F11" s="120">
        <v>5.31</v>
      </c>
      <c r="G11" s="120">
        <v>19.47</v>
      </c>
      <c r="H11" s="184"/>
      <c r="I11" s="119" t="s">
        <v>30</v>
      </c>
      <c r="J11" s="119" t="s">
        <v>30</v>
      </c>
      <c r="K11" s="119" t="s">
        <v>30</v>
      </c>
      <c r="L11" s="119" t="s">
        <v>30</v>
      </c>
      <c r="M11" s="184"/>
      <c r="N11" s="990"/>
      <c r="O11" s="182" t="s">
        <v>58</v>
      </c>
      <c r="P11" s="119" t="s">
        <v>30</v>
      </c>
      <c r="Q11" s="119" t="s">
        <v>30</v>
      </c>
      <c r="R11" s="119" t="s">
        <v>30</v>
      </c>
      <c r="S11" s="119" t="s">
        <v>30</v>
      </c>
      <c r="T11" s="119" t="s">
        <v>30</v>
      </c>
      <c r="U11" s="184"/>
      <c r="V11" s="147" t="s">
        <v>30</v>
      </c>
      <c r="W11" s="119" t="s">
        <v>30</v>
      </c>
      <c r="X11" s="119" t="s">
        <v>30</v>
      </c>
      <c r="Y11" s="119" t="s">
        <v>30</v>
      </c>
      <c r="Z11" s="119" t="s">
        <v>30</v>
      </c>
      <c r="AA11" s="119" t="s">
        <v>30</v>
      </c>
      <c r="AB11" s="184"/>
      <c r="AC11" s="990"/>
      <c r="AD11" s="182" t="s">
        <v>58</v>
      </c>
      <c r="AE11" s="119" t="s">
        <v>30</v>
      </c>
      <c r="AF11" s="119" t="s">
        <v>30</v>
      </c>
      <c r="AG11" s="119" t="s">
        <v>30</v>
      </c>
      <c r="AH11" s="119" t="s">
        <v>30</v>
      </c>
      <c r="AI11" s="119" t="s">
        <v>30</v>
      </c>
      <c r="AJ11" s="119" t="s">
        <v>30</v>
      </c>
      <c r="AK11" s="184"/>
      <c r="AL11" s="122">
        <v>0</v>
      </c>
      <c r="AM11" s="183">
        <f t="shared" si="6"/>
        <v>17</v>
      </c>
      <c r="AN11" s="119">
        <v>0</v>
      </c>
      <c r="AO11" s="120">
        <v>0</v>
      </c>
      <c r="AP11" s="120">
        <v>0</v>
      </c>
      <c r="AQ11" s="119">
        <v>0</v>
      </c>
      <c r="AR11" s="184"/>
      <c r="AS11" s="990"/>
      <c r="AT11" s="182" t="s">
        <v>58</v>
      </c>
      <c r="AU11" s="119" t="s">
        <v>30</v>
      </c>
      <c r="AV11" s="119" t="s">
        <v>30</v>
      </c>
      <c r="AW11" s="119" t="s">
        <v>30</v>
      </c>
      <c r="AX11" s="119" t="s">
        <v>30</v>
      </c>
      <c r="AY11" s="119" t="s">
        <v>30</v>
      </c>
      <c r="AZ11" s="119" t="s">
        <v>30</v>
      </c>
      <c r="BA11" s="184"/>
      <c r="BB11" s="147" t="s">
        <v>30</v>
      </c>
      <c r="BC11" s="119" t="s">
        <v>30</v>
      </c>
      <c r="BD11" s="119" t="s">
        <v>30</v>
      </c>
      <c r="BE11" s="119" t="s">
        <v>30</v>
      </c>
      <c r="BF11" s="119" t="s">
        <v>30</v>
      </c>
      <c r="BG11" s="119" t="s">
        <v>30</v>
      </c>
      <c r="BH11" s="184"/>
      <c r="BI11" s="990"/>
      <c r="BJ11" s="182" t="s">
        <v>58</v>
      </c>
      <c r="BK11" s="119" t="s">
        <v>30</v>
      </c>
      <c r="BL11" s="119" t="s">
        <v>30</v>
      </c>
      <c r="BM11" s="119" t="s">
        <v>30</v>
      </c>
      <c r="BN11" s="119" t="s">
        <v>30</v>
      </c>
      <c r="BO11" s="119" t="s">
        <v>30</v>
      </c>
      <c r="BP11" s="119" t="s">
        <v>30</v>
      </c>
      <c r="BQ11" s="184"/>
      <c r="BR11" s="188">
        <f t="shared" si="1"/>
        <v>3.22</v>
      </c>
      <c r="BS11" s="182">
        <f t="shared" si="10"/>
        <v>19</v>
      </c>
    </row>
    <row r="12" spans="1:71" s="165" customFormat="1" ht="14.25" customHeight="1" x14ac:dyDescent="0.2">
      <c r="A12" s="990"/>
      <c r="B12" s="182" t="s">
        <v>59</v>
      </c>
      <c r="C12" s="119" t="s">
        <v>30</v>
      </c>
      <c r="D12" s="119" t="s">
        <v>30</v>
      </c>
      <c r="E12" s="119" t="s">
        <v>30</v>
      </c>
      <c r="F12" s="119" t="s">
        <v>30</v>
      </c>
      <c r="G12" s="119" t="s">
        <v>30</v>
      </c>
      <c r="H12" s="184"/>
      <c r="I12" s="120">
        <v>3.57</v>
      </c>
      <c r="J12" s="183">
        <f t="shared" si="3"/>
        <v>13</v>
      </c>
      <c r="K12" s="119">
        <v>279.67</v>
      </c>
      <c r="L12" s="120">
        <v>2.0099999999999998</v>
      </c>
      <c r="M12" s="184"/>
      <c r="N12" s="990"/>
      <c r="O12" s="182" t="s">
        <v>59</v>
      </c>
      <c r="P12" s="120">
        <v>4.53</v>
      </c>
      <c r="Q12" s="183"/>
      <c r="R12" s="119">
        <v>204.33</v>
      </c>
      <c r="S12" s="120">
        <v>20.67</v>
      </c>
      <c r="T12" s="119">
        <v>99</v>
      </c>
      <c r="U12" s="184"/>
      <c r="V12" s="185">
        <v>5.42</v>
      </c>
      <c r="W12" s="183">
        <f t="shared" si="4"/>
        <v>6</v>
      </c>
      <c r="X12" s="186">
        <v>275.33</v>
      </c>
      <c r="Y12" s="187">
        <v>4.66</v>
      </c>
      <c r="Z12" s="187">
        <v>25.2</v>
      </c>
      <c r="AA12" s="186">
        <v>103.33</v>
      </c>
      <c r="AB12" s="184"/>
      <c r="AC12" s="990"/>
      <c r="AD12" s="182" t="s">
        <v>59</v>
      </c>
      <c r="AE12" s="120">
        <v>3.86</v>
      </c>
      <c r="AF12" s="183">
        <f t="shared" si="5"/>
        <v>9</v>
      </c>
      <c r="AG12" s="119">
        <v>298.52999999999997</v>
      </c>
      <c r="AH12" s="120">
        <v>2.95</v>
      </c>
      <c r="AI12" s="120">
        <v>30.08</v>
      </c>
      <c r="AJ12" s="119">
        <v>109.67</v>
      </c>
      <c r="AK12" s="184"/>
      <c r="AL12" s="122">
        <v>4.6399999999999997</v>
      </c>
      <c r="AM12" s="183">
        <f t="shared" si="6"/>
        <v>14</v>
      </c>
      <c r="AN12" s="119">
        <v>315.83</v>
      </c>
      <c r="AO12" s="120">
        <v>4.53</v>
      </c>
      <c r="AP12" s="120">
        <v>18.559999999999999</v>
      </c>
      <c r="AQ12" s="119">
        <v>111.33</v>
      </c>
      <c r="AR12" s="184"/>
      <c r="AS12" s="990"/>
      <c r="AT12" s="182" t="s">
        <v>59</v>
      </c>
      <c r="AU12" s="120">
        <v>7.44</v>
      </c>
      <c r="AV12" s="183">
        <f t="shared" si="7"/>
        <v>1</v>
      </c>
      <c r="AW12" s="119">
        <v>296.67</v>
      </c>
      <c r="AX12" s="120">
        <v>5.13</v>
      </c>
      <c r="AY12" s="120">
        <v>18.559999999999999</v>
      </c>
      <c r="AZ12" s="119">
        <v>115</v>
      </c>
      <c r="BA12" s="184"/>
      <c r="BB12" s="122">
        <v>6.52</v>
      </c>
      <c r="BC12" s="183">
        <f t="shared" si="8"/>
        <v>7</v>
      </c>
      <c r="BD12" s="119">
        <v>255.2</v>
      </c>
      <c r="BE12" s="104">
        <v>3.45</v>
      </c>
      <c r="BF12" s="120">
        <v>17.600000000000001</v>
      </c>
      <c r="BG12" s="119">
        <v>111</v>
      </c>
      <c r="BH12" s="184"/>
      <c r="BI12" s="990"/>
      <c r="BJ12" s="182" t="s">
        <v>59</v>
      </c>
      <c r="BK12" s="120">
        <v>3.04</v>
      </c>
      <c r="BL12" s="183">
        <f t="shared" si="9"/>
        <v>14</v>
      </c>
      <c r="BM12" s="119">
        <v>290.33</v>
      </c>
      <c r="BN12" s="120">
        <v>3.48</v>
      </c>
      <c r="BO12" s="120">
        <v>17.100000000000001</v>
      </c>
      <c r="BP12" s="119">
        <v>96</v>
      </c>
      <c r="BQ12" s="184"/>
      <c r="BR12" s="188">
        <f t="shared" si="1"/>
        <v>4.8775000000000004</v>
      </c>
      <c r="BS12" s="182">
        <f t="shared" si="10"/>
        <v>13</v>
      </c>
    </row>
    <row r="13" spans="1:71" s="165" customFormat="1" ht="14.25" customHeight="1" x14ac:dyDescent="0.2">
      <c r="A13" s="990"/>
      <c r="B13" s="182" t="s">
        <v>99</v>
      </c>
      <c r="C13" s="119" t="s">
        <v>30</v>
      </c>
      <c r="D13" s="119" t="s">
        <v>30</v>
      </c>
      <c r="E13" s="119" t="s">
        <v>30</v>
      </c>
      <c r="F13" s="119" t="s">
        <v>30</v>
      </c>
      <c r="G13" s="119" t="s">
        <v>30</v>
      </c>
      <c r="H13" s="184"/>
      <c r="I13" s="119" t="s">
        <v>30</v>
      </c>
      <c r="J13" s="119" t="s">
        <v>30</v>
      </c>
      <c r="K13" s="119" t="s">
        <v>30</v>
      </c>
      <c r="L13" s="119" t="s">
        <v>30</v>
      </c>
      <c r="M13" s="184"/>
      <c r="N13" s="990"/>
      <c r="O13" s="182" t="s">
        <v>99</v>
      </c>
      <c r="P13" s="119" t="s">
        <v>30</v>
      </c>
      <c r="Q13" s="119" t="s">
        <v>30</v>
      </c>
      <c r="R13" s="119" t="s">
        <v>30</v>
      </c>
      <c r="S13" s="119" t="s">
        <v>30</v>
      </c>
      <c r="T13" s="119" t="s">
        <v>30</v>
      </c>
      <c r="U13" s="184"/>
      <c r="V13" s="147" t="s">
        <v>30</v>
      </c>
      <c r="W13" s="119" t="s">
        <v>30</v>
      </c>
      <c r="X13" s="119" t="s">
        <v>30</v>
      </c>
      <c r="Y13" s="119" t="s">
        <v>30</v>
      </c>
      <c r="Z13" s="119" t="s">
        <v>30</v>
      </c>
      <c r="AA13" s="119" t="s">
        <v>30</v>
      </c>
      <c r="AB13" s="184"/>
      <c r="AC13" s="990"/>
      <c r="AD13" s="182" t="s">
        <v>99</v>
      </c>
      <c r="AE13" s="119" t="s">
        <v>30</v>
      </c>
      <c r="AF13" s="119" t="s">
        <v>30</v>
      </c>
      <c r="AG13" s="119" t="s">
        <v>30</v>
      </c>
      <c r="AH13" s="119" t="s">
        <v>30</v>
      </c>
      <c r="AI13" s="119" t="s">
        <v>30</v>
      </c>
      <c r="AJ13" s="119" t="s">
        <v>30</v>
      </c>
      <c r="AK13" s="184"/>
      <c r="AL13" s="122">
        <v>0</v>
      </c>
      <c r="AM13" s="183">
        <f t="shared" si="6"/>
        <v>17</v>
      </c>
      <c r="AN13" s="119">
        <v>0</v>
      </c>
      <c r="AO13" s="120">
        <v>0</v>
      </c>
      <c r="AP13" s="120">
        <v>0</v>
      </c>
      <c r="AQ13" s="119">
        <v>0</v>
      </c>
      <c r="AR13" s="184"/>
      <c r="AS13" s="990"/>
      <c r="AT13" s="182" t="s">
        <v>99</v>
      </c>
      <c r="AU13" s="119" t="s">
        <v>30</v>
      </c>
      <c r="AV13" s="119" t="s">
        <v>30</v>
      </c>
      <c r="AW13" s="119" t="s">
        <v>30</v>
      </c>
      <c r="AX13" s="119" t="s">
        <v>30</v>
      </c>
      <c r="AY13" s="119" t="s">
        <v>30</v>
      </c>
      <c r="AZ13" s="119" t="s">
        <v>30</v>
      </c>
      <c r="BA13" s="184"/>
      <c r="BB13" s="147" t="s">
        <v>30</v>
      </c>
      <c r="BC13" s="119" t="s">
        <v>30</v>
      </c>
      <c r="BD13" s="119" t="s">
        <v>30</v>
      </c>
      <c r="BE13" s="119" t="s">
        <v>30</v>
      </c>
      <c r="BF13" s="119" t="s">
        <v>30</v>
      </c>
      <c r="BG13" s="119" t="s">
        <v>30</v>
      </c>
      <c r="BH13" s="184"/>
      <c r="BI13" s="990"/>
      <c r="BJ13" s="182" t="s">
        <v>99</v>
      </c>
      <c r="BK13" s="120">
        <v>3.07</v>
      </c>
      <c r="BL13" s="183">
        <f t="shared" si="9"/>
        <v>13</v>
      </c>
      <c r="BM13" s="119">
        <v>296.33</v>
      </c>
      <c r="BN13" s="120">
        <v>1.98</v>
      </c>
      <c r="BO13" s="120">
        <v>11.6</v>
      </c>
      <c r="BP13" s="119">
        <v>96.33</v>
      </c>
      <c r="BQ13" s="184"/>
      <c r="BR13" s="188">
        <f t="shared" si="1"/>
        <v>1.5349999999999999</v>
      </c>
      <c r="BS13" s="182">
        <f t="shared" si="10"/>
        <v>20</v>
      </c>
    </row>
    <row r="14" spans="1:71" s="165" customFormat="1" ht="14.25" customHeight="1" x14ac:dyDescent="0.2">
      <c r="A14" s="990"/>
      <c r="B14" s="182" t="s">
        <v>100</v>
      </c>
      <c r="C14" s="120">
        <v>6.17</v>
      </c>
      <c r="D14" s="183">
        <f t="shared" si="2"/>
        <v>16</v>
      </c>
      <c r="E14" s="119">
        <v>242</v>
      </c>
      <c r="F14" s="120">
        <v>2.2200000000000002</v>
      </c>
      <c r="G14" s="120">
        <v>17.43</v>
      </c>
      <c r="H14" s="184"/>
      <c r="I14" s="120">
        <v>3.04</v>
      </c>
      <c r="J14" s="183">
        <f t="shared" si="3"/>
        <v>16</v>
      </c>
      <c r="K14" s="119">
        <v>287</v>
      </c>
      <c r="L14" s="120">
        <v>2.4700000000000002</v>
      </c>
      <c r="M14" s="184"/>
      <c r="N14" s="990"/>
      <c r="O14" s="182" t="s">
        <v>100</v>
      </c>
      <c r="P14" s="120">
        <v>4.9000000000000004</v>
      </c>
      <c r="Q14" s="183">
        <f t="shared" ref="Q14:Q20" si="11">RANK(P14,P$5:P$24)</f>
        <v>7</v>
      </c>
      <c r="R14" s="119">
        <v>221.33</v>
      </c>
      <c r="S14" s="120">
        <v>20.47</v>
      </c>
      <c r="T14" s="119">
        <v>117</v>
      </c>
      <c r="U14" s="184"/>
      <c r="V14" s="185">
        <v>4.97</v>
      </c>
      <c r="W14" s="183">
        <f t="shared" si="4"/>
        <v>11</v>
      </c>
      <c r="X14" s="186">
        <v>259</v>
      </c>
      <c r="Y14" s="187">
        <v>4.33</v>
      </c>
      <c r="Z14" s="187">
        <v>23.2</v>
      </c>
      <c r="AA14" s="186">
        <v>97.33</v>
      </c>
      <c r="AB14" s="184"/>
      <c r="AC14" s="990"/>
      <c r="AD14" s="182" t="s">
        <v>100</v>
      </c>
      <c r="AE14" s="120">
        <v>2.4</v>
      </c>
      <c r="AF14" s="183">
        <f t="shared" si="5"/>
        <v>16</v>
      </c>
      <c r="AG14" s="119">
        <v>226.7</v>
      </c>
      <c r="AH14" s="120">
        <v>1.77</v>
      </c>
      <c r="AI14" s="120">
        <v>18.38</v>
      </c>
      <c r="AJ14" s="119">
        <v>111</v>
      </c>
      <c r="AK14" s="184"/>
      <c r="AL14" s="122">
        <v>4.9800000000000004</v>
      </c>
      <c r="AM14" s="183">
        <f t="shared" si="6"/>
        <v>12</v>
      </c>
      <c r="AN14" s="119">
        <v>321.67</v>
      </c>
      <c r="AO14" s="120">
        <v>3.24</v>
      </c>
      <c r="AP14" s="120">
        <v>21.9</v>
      </c>
      <c r="AQ14" s="119">
        <v>111.67</v>
      </c>
      <c r="AR14" s="184"/>
      <c r="AS14" s="990"/>
      <c r="AT14" s="182" t="s">
        <v>100</v>
      </c>
      <c r="AU14" s="119" t="s">
        <v>30</v>
      </c>
      <c r="AV14" s="119" t="s">
        <v>30</v>
      </c>
      <c r="AW14" s="119" t="s">
        <v>30</v>
      </c>
      <c r="AX14" s="119" t="s">
        <v>30</v>
      </c>
      <c r="AY14" s="119" t="s">
        <v>30</v>
      </c>
      <c r="AZ14" s="119" t="s">
        <v>30</v>
      </c>
      <c r="BA14" s="184"/>
      <c r="BB14" s="122">
        <v>6.49</v>
      </c>
      <c r="BC14" s="183">
        <f t="shared" si="8"/>
        <v>9</v>
      </c>
      <c r="BD14" s="119">
        <v>307.39999999999998</v>
      </c>
      <c r="BE14" s="104">
        <v>3.01</v>
      </c>
      <c r="BF14" s="120">
        <v>14.6</v>
      </c>
      <c r="BG14" s="119">
        <v>93</v>
      </c>
      <c r="BH14" s="184"/>
      <c r="BI14" s="990"/>
      <c r="BJ14" s="182" t="s">
        <v>100</v>
      </c>
      <c r="BK14" s="120">
        <v>3.42</v>
      </c>
      <c r="BL14" s="183">
        <f t="shared" si="9"/>
        <v>10</v>
      </c>
      <c r="BM14" s="119">
        <v>311</v>
      </c>
      <c r="BN14" s="120">
        <v>3.04</v>
      </c>
      <c r="BO14" s="120">
        <v>11.67</v>
      </c>
      <c r="BP14" s="119">
        <v>82</v>
      </c>
      <c r="BQ14" s="184"/>
      <c r="BR14" s="188">
        <f t="shared" si="1"/>
        <v>4.5462500000000006</v>
      </c>
      <c r="BS14" s="182">
        <f t="shared" si="10"/>
        <v>14</v>
      </c>
    </row>
    <row r="15" spans="1:71" s="191" customFormat="1" ht="14.25" customHeight="1" x14ac:dyDescent="0.2">
      <c r="A15" s="994" t="s">
        <v>17</v>
      </c>
      <c r="B15" s="189" t="s">
        <v>13</v>
      </c>
      <c r="C15" s="120">
        <v>7.8</v>
      </c>
      <c r="D15" s="183">
        <f t="shared" si="2"/>
        <v>1</v>
      </c>
      <c r="E15" s="119">
        <v>281.33</v>
      </c>
      <c r="F15" s="120">
        <v>4.5199999999999996</v>
      </c>
      <c r="G15" s="120">
        <v>19.399999999999999</v>
      </c>
      <c r="H15" s="190">
        <f>(C15-C5)/125*1000</f>
        <v>4.0799999999999983</v>
      </c>
      <c r="I15" s="120">
        <v>5.46</v>
      </c>
      <c r="J15" s="183">
        <f t="shared" si="3"/>
        <v>2</v>
      </c>
      <c r="K15" s="119">
        <v>369.67</v>
      </c>
      <c r="L15" s="120">
        <v>5.01</v>
      </c>
      <c r="M15" s="190">
        <f>(I15-I5)/80*1000</f>
        <v>11.624999999999996</v>
      </c>
      <c r="N15" s="994" t="s">
        <v>17</v>
      </c>
      <c r="O15" s="189" t="s">
        <v>13</v>
      </c>
      <c r="P15" s="120">
        <v>5.5</v>
      </c>
      <c r="Q15" s="183">
        <f t="shared" si="11"/>
        <v>1</v>
      </c>
      <c r="R15" s="119">
        <v>267</v>
      </c>
      <c r="S15" s="120">
        <v>21.3</v>
      </c>
      <c r="T15" s="119">
        <v>103.33</v>
      </c>
      <c r="U15" s="190">
        <f>(P15-P5)/110*1000</f>
        <v>3.9090909090909065</v>
      </c>
      <c r="V15" s="185">
        <v>6.5</v>
      </c>
      <c r="W15" s="183">
        <f t="shared" si="4"/>
        <v>2</v>
      </c>
      <c r="X15" s="186">
        <v>282.67</v>
      </c>
      <c r="Y15" s="187">
        <v>4.55</v>
      </c>
      <c r="Z15" s="187">
        <v>24.4</v>
      </c>
      <c r="AA15" s="186">
        <v>102.33</v>
      </c>
      <c r="AB15" s="190">
        <f>(V15-V5)/110*1000</f>
        <v>12.181818181818182</v>
      </c>
      <c r="AC15" s="994" t="s">
        <v>17</v>
      </c>
      <c r="AD15" s="189" t="s">
        <v>13</v>
      </c>
      <c r="AE15" s="120">
        <v>4.54</v>
      </c>
      <c r="AF15" s="183">
        <f t="shared" si="5"/>
        <v>3</v>
      </c>
      <c r="AG15" s="119">
        <v>316.52999999999997</v>
      </c>
      <c r="AH15" s="120">
        <v>3.15</v>
      </c>
      <c r="AI15" s="120">
        <v>30.67</v>
      </c>
      <c r="AJ15" s="119">
        <v>115</v>
      </c>
      <c r="AK15" s="190">
        <f>(AE15-AE5)/100*1000</f>
        <v>12.999999999999998</v>
      </c>
      <c r="AL15" s="122">
        <v>5.86</v>
      </c>
      <c r="AM15" s="183">
        <f t="shared" si="6"/>
        <v>3</v>
      </c>
      <c r="AN15" s="119">
        <v>337.5</v>
      </c>
      <c r="AO15" s="120">
        <v>4.91</v>
      </c>
      <c r="AP15" s="120">
        <v>20.52</v>
      </c>
      <c r="AQ15" s="119">
        <v>105.33</v>
      </c>
      <c r="AR15" s="190">
        <f>(AL15-AL5)/100*1000</f>
        <v>6.2999999999999989</v>
      </c>
      <c r="AS15" s="994" t="s">
        <v>17</v>
      </c>
      <c r="AT15" s="189" t="s">
        <v>13</v>
      </c>
      <c r="AU15" s="120">
        <v>5.51</v>
      </c>
      <c r="AV15" s="183">
        <f t="shared" si="7"/>
        <v>11</v>
      </c>
      <c r="AW15" s="119">
        <v>305</v>
      </c>
      <c r="AX15" s="120">
        <v>4.01</v>
      </c>
      <c r="AY15" s="120">
        <v>21.29</v>
      </c>
      <c r="AZ15" s="119">
        <v>106.67</v>
      </c>
      <c r="BA15" s="190">
        <f>(AU15-AU5)/105*1000</f>
        <v>9.8095238095238031</v>
      </c>
      <c r="BB15" s="122">
        <v>6.92</v>
      </c>
      <c r="BC15" s="183">
        <f t="shared" si="8"/>
        <v>5</v>
      </c>
      <c r="BD15" s="119">
        <v>276.67</v>
      </c>
      <c r="BE15" s="104">
        <v>3.43</v>
      </c>
      <c r="BF15" s="120">
        <v>19.3</v>
      </c>
      <c r="BG15" s="119">
        <v>111.67</v>
      </c>
      <c r="BH15" s="190">
        <f>(BB15-BB5)/72.5*1000</f>
        <v>13.379310344827584</v>
      </c>
      <c r="BI15" s="994" t="s">
        <v>17</v>
      </c>
      <c r="BJ15" s="189" t="s">
        <v>13</v>
      </c>
      <c r="BK15" s="120">
        <v>4.12</v>
      </c>
      <c r="BL15" s="183">
        <f t="shared" si="9"/>
        <v>3</v>
      </c>
      <c r="BM15" s="119">
        <v>389.67</v>
      </c>
      <c r="BN15" s="120">
        <v>5.24</v>
      </c>
      <c r="BO15" s="120">
        <v>22.67</v>
      </c>
      <c r="BP15" s="119">
        <v>97.33</v>
      </c>
      <c r="BQ15" s="190">
        <f>(BK15-BK5)/110*1000</f>
        <v>7.4545454545454568</v>
      </c>
      <c r="BR15" s="188">
        <f t="shared" si="1"/>
        <v>5.8011111111111102</v>
      </c>
      <c r="BS15" s="182">
        <f t="shared" si="10"/>
        <v>2</v>
      </c>
    </row>
    <row r="16" spans="1:71" s="191" customFormat="1" ht="14.25" customHeight="1" x14ac:dyDescent="0.2">
      <c r="A16" s="994"/>
      <c r="B16" s="189" t="s">
        <v>14</v>
      </c>
      <c r="C16" s="120">
        <v>7.71</v>
      </c>
      <c r="D16" s="183">
        <f t="shared" si="2"/>
        <v>3</v>
      </c>
      <c r="E16" s="119">
        <v>261.33</v>
      </c>
      <c r="F16" s="120">
        <v>3.37</v>
      </c>
      <c r="G16" s="120">
        <v>18.37</v>
      </c>
      <c r="H16" s="190">
        <f t="shared" ref="H16:H21" si="12">(C16-C6)/125*1000</f>
        <v>7.5200000000000031</v>
      </c>
      <c r="I16" s="120">
        <v>4.54</v>
      </c>
      <c r="J16" s="183">
        <f t="shared" si="3"/>
        <v>4</v>
      </c>
      <c r="K16" s="119">
        <v>353</v>
      </c>
      <c r="L16" s="120">
        <v>4.5599999999999996</v>
      </c>
      <c r="M16" s="190">
        <f t="shared" ref="M16:M24" si="13">(I16-I6)/80*1000</f>
        <v>5.2499999999999991</v>
      </c>
      <c r="N16" s="994"/>
      <c r="O16" s="189" t="s">
        <v>14</v>
      </c>
      <c r="P16" s="120">
        <v>4.5</v>
      </c>
      <c r="Q16" s="183">
        <f t="shared" si="11"/>
        <v>14</v>
      </c>
      <c r="R16" s="119">
        <v>215.33</v>
      </c>
      <c r="S16" s="120">
        <v>20.97</v>
      </c>
      <c r="T16" s="119">
        <v>100</v>
      </c>
      <c r="U16" s="190">
        <f t="shared" ref="U16:U24" si="14">(P16-P6)/110*1000</f>
        <v>2.7272727272727257</v>
      </c>
      <c r="V16" s="185">
        <v>5.26</v>
      </c>
      <c r="W16" s="183">
        <f t="shared" si="4"/>
        <v>8</v>
      </c>
      <c r="X16" s="186">
        <v>246</v>
      </c>
      <c r="Y16" s="187">
        <v>3.88</v>
      </c>
      <c r="Z16" s="187">
        <v>22.27</v>
      </c>
      <c r="AA16" s="186">
        <v>74.33</v>
      </c>
      <c r="AB16" s="190">
        <f t="shared" ref="AB16:AB24" si="15">(V16-V6)/110*1000</f>
        <v>9.1818181818181799</v>
      </c>
      <c r="AC16" s="994"/>
      <c r="AD16" s="189" t="s">
        <v>14</v>
      </c>
      <c r="AE16" s="120">
        <v>4.17</v>
      </c>
      <c r="AF16" s="183">
        <f t="shared" si="5"/>
        <v>6</v>
      </c>
      <c r="AG16" s="119">
        <v>282.97000000000003</v>
      </c>
      <c r="AH16" s="120">
        <v>2.68</v>
      </c>
      <c r="AI16" s="120">
        <v>20.83</v>
      </c>
      <c r="AJ16" s="119">
        <v>115</v>
      </c>
      <c r="AK16" s="190">
        <f t="shared" ref="AK16:AK20" si="16">(AE16-AE6)/100*1000</f>
        <v>15.299999999999997</v>
      </c>
      <c r="AL16" s="122">
        <v>5.79</v>
      </c>
      <c r="AM16" s="183">
        <f t="shared" si="6"/>
        <v>5</v>
      </c>
      <c r="AN16" s="119">
        <v>343.33</v>
      </c>
      <c r="AO16" s="120">
        <v>3.87</v>
      </c>
      <c r="AP16" s="120">
        <v>26.11</v>
      </c>
      <c r="AQ16" s="119">
        <v>100</v>
      </c>
      <c r="AR16" s="190">
        <f t="shared" ref="AR16:AR24" si="17">(AL16-AL6)/100*1000</f>
        <v>6.3999999999999968</v>
      </c>
      <c r="AS16" s="994"/>
      <c r="AT16" s="189" t="s">
        <v>14</v>
      </c>
      <c r="AU16" s="120">
        <v>3.7</v>
      </c>
      <c r="AV16" s="183">
        <f t="shared" si="7"/>
        <v>14</v>
      </c>
      <c r="AW16" s="119">
        <v>292.67</v>
      </c>
      <c r="AX16" s="120">
        <v>3.73</v>
      </c>
      <c r="AY16" s="120">
        <v>25.62</v>
      </c>
      <c r="AZ16" s="119">
        <v>88</v>
      </c>
      <c r="BA16" s="190">
        <f t="shared" ref="BA16:BA22" si="18">(AU16-AU6)/105*1000</f>
        <v>-2.2857142857142838</v>
      </c>
      <c r="BB16" s="122">
        <v>7.98</v>
      </c>
      <c r="BC16" s="183">
        <f t="shared" si="8"/>
        <v>1</v>
      </c>
      <c r="BD16" s="119">
        <v>281</v>
      </c>
      <c r="BE16" s="104">
        <v>3.35</v>
      </c>
      <c r="BF16" s="120">
        <v>25.5</v>
      </c>
      <c r="BG16" s="119">
        <v>86.33</v>
      </c>
      <c r="BH16" s="190">
        <f t="shared" ref="BH16:BH24" si="19">(BB16-BB6)/72.5*1000</f>
        <v>20.137931034482772</v>
      </c>
      <c r="BI16" s="994"/>
      <c r="BJ16" s="189" t="s">
        <v>14</v>
      </c>
      <c r="BK16" s="120">
        <v>4.28</v>
      </c>
      <c r="BL16" s="183">
        <f t="shared" si="9"/>
        <v>1</v>
      </c>
      <c r="BM16" s="119">
        <v>389.67</v>
      </c>
      <c r="BN16" s="120">
        <v>4.78</v>
      </c>
      <c r="BO16" s="120">
        <v>29.93</v>
      </c>
      <c r="BP16" s="119">
        <v>84.33</v>
      </c>
      <c r="BQ16" s="190">
        <f t="shared" ref="BQ16:BQ24" si="20">(BK16-BK6)/110*1000</f>
        <v>9.6363636363636367</v>
      </c>
      <c r="BR16" s="188">
        <f t="shared" si="1"/>
        <v>5.3255555555555567</v>
      </c>
      <c r="BS16" s="182">
        <f t="shared" si="10"/>
        <v>8</v>
      </c>
    </row>
    <row r="17" spans="1:71" s="191" customFormat="1" ht="14.25" customHeight="1" x14ac:dyDescent="0.2">
      <c r="A17" s="994"/>
      <c r="B17" s="189" t="s">
        <v>15</v>
      </c>
      <c r="C17" s="120">
        <v>7</v>
      </c>
      <c r="D17" s="183">
        <f t="shared" si="2"/>
        <v>6</v>
      </c>
      <c r="E17" s="119">
        <v>288</v>
      </c>
      <c r="F17" s="120">
        <v>3.63</v>
      </c>
      <c r="G17" s="120">
        <v>17.53</v>
      </c>
      <c r="H17" s="190">
        <f t="shared" si="12"/>
        <v>3.9200000000000017</v>
      </c>
      <c r="I17" s="120">
        <v>5.49</v>
      </c>
      <c r="J17" s="183">
        <f t="shared" si="3"/>
        <v>1</v>
      </c>
      <c r="K17" s="119">
        <v>395</v>
      </c>
      <c r="L17" s="120">
        <v>4.7699999999999996</v>
      </c>
      <c r="M17" s="190">
        <f t="shared" si="13"/>
        <v>15.875000000000007</v>
      </c>
      <c r="N17" s="994"/>
      <c r="O17" s="189" t="s">
        <v>15</v>
      </c>
      <c r="P17" s="120">
        <v>4.93</v>
      </c>
      <c r="Q17" s="183">
        <f t="shared" si="11"/>
        <v>6</v>
      </c>
      <c r="R17" s="119">
        <v>244</v>
      </c>
      <c r="S17" s="120">
        <v>20.97</v>
      </c>
      <c r="T17" s="119">
        <v>101</v>
      </c>
      <c r="U17" s="190">
        <f t="shared" si="14"/>
        <v>1.8181818181818117</v>
      </c>
      <c r="V17" s="185">
        <v>5.31</v>
      </c>
      <c r="W17" s="183">
        <f t="shared" si="4"/>
        <v>7</v>
      </c>
      <c r="X17" s="186">
        <v>253</v>
      </c>
      <c r="Y17" s="187">
        <v>4</v>
      </c>
      <c r="Z17" s="187">
        <v>22.67</v>
      </c>
      <c r="AA17" s="186">
        <v>111.33</v>
      </c>
      <c r="AB17" s="190">
        <f t="shared" si="15"/>
        <v>7.6363636363636349</v>
      </c>
      <c r="AC17" s="994"/>
      <c r="AD17" s="189" t="s">
        <v>15</v>
      </c>
      <c r="AE17" s="120">
        <v>4.26</v>
      </c>
      <c r="AF17" s="183">
        <f t="shared" si="5"/>
        <v>5</v>
      </c>
      <c r="AG17" s="119">
        <v>284</v>
      </c>
      <c r="AH17" s="120">
        <v>3.02</v>
      </c>
      <c r="AI17" s="120">
        <v>24.03</v>
      </c>
      <c r="AJ17" s="119">
        <v>107.67</v>
      </c>
      <c r="AK17" s="190">
        <f t="shared" si="16"/>
        <v>15</v>
      </c>
      <c r="AL17" s="122">
        <v>6.51</v>
      </c>
      <c r="AM17" s="183">
        <f t="shared" si="6"/>
        <v>1</v>
      </c>
      <c r="AN17" s="119">
        <v>339.17</v>
      </c>
      <c r="AO17" s="120">
        <v>5.03</v>
      </c>
      <c r="AP17" s="120">
        <v>20.12</v>
      </c>
      <c r="AQ17" s="119">
        <v>117</v>
      </c>
      <c r="AR17" s="190">
        <f t="shared" si="17"/>
        <v>7.4000000000000021</v>
      </c>
      <c r="AS17" s="994"/>
      <c r="AT17" s="189" t="s">
        <v>15</v>
      </c>
      <c r="AU17" s="120">
        <v>5.76</v>
      </c>
      <c r="AV17" s="183">
        <f t="shared" si="7"/>
        <v>10</v>
      </c>
      <c r="AW17" s="119">
        <v>308</v>
      </c>
      <c r="AX17" s="120">
        <v>4.2</v>
      </c>
      <c r="AY17" s="120">
        <v>22.65</v>
      </c>
      <c r="AZ17" s="119">
        <v>94</v>
      </c>
      <c r="BA17" s="190">
        <f t="shared" si="18"/>
        <v>-4.1904761904761942</v>
      </c>
      <c r="BB17" s="122">
        <v>7.43</v>
      </c>
      <c r="BC17" s="183">
        <f t="shared" si="8"/>
        <v>2</v>
      </c>
      <c r="BD17" s="119">
        <v>306.39999999999998</v>
      </c>
      <c r="BE17" s="104">
        <v>3.24</v>
      </c>
      <c r="BF17" s="120">
        <v>18.399999999999999</v>
      </c>
      <c r="BG17" s="119">
        <v>92.67</v>
      </c>
      <c r="BH17" s="190">
        <f t="shared" si="19"/>
        <v>7.0344827586206868</v>
      </c>
      <c r="BI17" s="994"/>
      <c r="BJ17" s="189" t="s">
        <v>15</v>
      </c>
      <c r="BK17" s="120">
        <v>3.6</v>
      </c>
      <c r="BL17" s="183">
        <f t="shared" si="9"/>
        <v>9</v>
      </c>
      <c r="BM17" s="119">
        <v>315.33</v>
      </c>
      <c r="BN17" s="120">
        <v>3.89</v>
      </c>
      <c r="BO17" s="120">
        <v>18.3</v>
      </c>
      <c r="BP17" s="119">
        <v>80.33</v>
      </c>
      <c r="BQ17" s="190">
        <f t="shared" si="20"/>
        <v>7.7272727272727284</v>
      </c>
      <c r="BR17" s="188">
        <f t="shared" si="1"/>
        <v>5.5877777777777773</v>
      </c>
      <c r="BS17" s="182">
        <f t="shared" si="10"/>
        <v>5</v>
      </c>
    </row>
    <row r="18" spans="1:71" s="191" customFormat="1" ht="14.25" customHeight="1" x14ac:dyDescent="0.2">
      <c r="A18" s="994"/>
      <c r="B18" s="189" t="s">
        <v>16</v>
      </c>
      <c r="C18" s="120">
        <v>7.27</v>
      </c>
      <c r="D18" s="183">
        <f t="shared" si="2"/>
        <v>5</v>
      </c>
      <c r="E18" s="119">
        <v>272.67</v>
      </c>
      <c r="F18" s="120">
        <v>2.66</v>
      </c>
      <c r="G18" s="120">
        <v>17.37</v>
      </c>
      <c r="H18" s="190">
        <f t="shared" si="12"/>
        <v>2.1599999999999966</v>
      </c>
      <c r="I18" s="120">
        <v>4.51</v>
      </c>
      <c r="J18" s="183">
        <f t="shared" si="3"/>
        <v>6</v>
      </c>
      <c r="K18" s="119">
        <v>320</v>
      </c>
      <c r="L18" s="120">
        <v>4.37</v>
      </c>
      <c r="M18" s="190">
        <f t="shared" si="13"/>
        <v>3.7499999999999978</v>
      </c>
      <c r="N18" s="994"/>
      <c r="O18" s="189" t="s">
        <v>16</v>
      </c>
      <c r="P18" s="120">
        <v>4.7300000000000004</v>
      </c>
      <c r="Q18" s="183">
        <f t="shared" si="11"/>
        <v>9</v>
      </c>
      <c r="R18" s="119">
        <v>201.67</v>
      </c>
      <c r="S18" s="120">
        <v>21.03</v>
      </c>
      <c r="T18" s="119">
        <v>102.33</v>
      </c>
      <c r="U18" s="190">
        <f t="shared" si="14"/>
        <v>0.54545454545455008</v>
      </c>
      <c r="V18" s="185">
        <v>5.0599999999999996</v>
      </c>
      <c r="W18" s="183">
        <f t="shared" si="4"/>
        <v>10</v>
      </c>
      <c r="X18" s="186">
        <v>241</v>
      </c>
      <c r="Y18" s="187">
        <v>3.77</v>
      </c>
      <c r="Z18" s="187">
        <v>20.8</v>
      </c>
      <c r="AA18" s="186">
        <v>92.67</v>
      </c>
      <c r="AB18" s="190">
        <f t="shared" si="15"/>
        <v>7.9999999999999982</v>
      </c>
      <c r="AC18" s="994"/>
      <c r="AD18" s="189" t="s">
        <v>16</v>
      </c>
      <c r="AE18" s="120">
        <v>4.8499999999999996</v>
      </c>
      <c r="AF18" s="183">
        <f t="shared" si="5"/>
        <v>2</v>
      </c>
      <c r="AG18" s="119">
        <v>316.7</v>
      </c>
      <c r="AH18" s="120">
        <v>3.16</v>
      </c>
      <c r="AI18" s="120">
        <v>31.23</v>
      </c>
      <c r="AJ18" s="119">
        <v>107</v>
      </c>
      <c r="AK18" s="190">
        <f t="shared" si="16"/>
        <v>12.899999999999997</v>
      </c>
      <c r="AL18" s="122">
        <v>4.7699999999999996</v>
      </c>
      <c r="AM18" s="183">
        <f t="shared" si="6"/>
        <v>13</v>
      </c>
      <c r="AN18" s="119">
        <v>339.17</v>
      </c>
      <c r="AO18" s="120">
        <v>3.43</v>
      </c>
      <c r="AP18" s="120">
        <v>24.38</v>
      </c>
      <c r="AQ18" s="119">
        <v>100</v>
      </c>
      <c r="AR18" s="190">
        <f t="shared" si="17"/>
        <v>8.6999999999999957</v>
      </c>
      <c r="AS18" s="994"/>
      <c r="AT18" s="189" t="s">
        <v>16</v>
      </c>
      <c r="AU18" s="120">
        <v>5.82</v>
      </c>
      <c r="AV18" s="183">
        <f t="shared" si="7"/>
        <v>9</v>
      </c>
      <c r="AW18" s="119">
        <v>279.67</v>
      </c>
      <c r="AX18" s="120">
        <v>2.87</v>
      </c>
      <c r="AY18" s="120">
        <v>21.88</v>
      </c>
      <c r="AZ18" s="119">
        <v>96</v>
      </c>
      <c r="BA18" s="190">
        <f t="shared" si="18"/>
        <v>-0.38095238095238126</v>
      </c>
      <c r="BB18" s="122">
        <v>4.66</v>
      </c>
      <c r="BC18" s="183">
        <f t="shared" si="8"/>
        <v>14</v>
      </c>
      <c r="BD18" s="119">
        <v>327.07</v>
      </c>
      <c r="BE18" s="104">
        <v>2.0699999999999998</v>
      </c>
      <c r="BF18" s="120">
        <v>18.57</v>
      </c>
      <c r="BG18" s="119">
        <v>94.33</v>
      </c>
      <c r="BH18" s="190">
        <f t="shared" si="19"/>
        <v>14.620689655172415</v>
      </c>
      <c r="BI18" s="994"/>
      <c r="BJ18" s="189" t="s">
        <v>16</v>
      </c>
      <c r="BK18" s="120">
        <v>3.65</v>
      </c>
      <c r="BL18" s="183">
        <f t="shared" si="9"/>
        <v>8</v>
      </c>
      <c r="BM18" s="119">
        <v>321</v>
      </c>
      <c r="BN18" s="120">
        <v>3.17</v>
      </c>
      <c r="BO18" s="120">
        <v>22.47</v>
      </c>
      <c r="BP18" s="119">
        <v>79.33</v>
      </c>
      <c r="BQ18" s="190">
        <f t="shared" si="20"/>
        <v>8.7272727272727284</v>
      </c>
      <c r="BR18" s="188">
        <f t="shared" si="1"/>
        <v>5.0355555555555558</v>
      </c>
      <c r="BS18" s="182">
        <f t="shared" si="10"/>
        <v>9</v>
      </c>
    </row>
    <row r="19" spans="1:71" s="191" customFormat="1" ht="14.25" customHeight="1" x14ac:dyDescent="0.2">
      <c r="A19" s="994"/>
      <c r="B19" s="189" t="s">
        <v>56</v>
      </c>
      <c r="C19" s="120">
        <v>7.74</v>
      </c>
      <c r="D19" s="183">
        <f t="shared" si="2"/>
        <v>2</v>
      </c>
      <c r="E19" s="119">
        <v>264.33</v>
      </c>
      <c r="F19" s="120">
        <v>5.45</v>
      </c>
      <c r="G19" s="120">
        <v>20.329999999999998</v>
      </c>
      <c r="H19" s="190">
        <f t="shared" si="12"/>
        <v>6.0799999999999983</v>
      </c>
      <c r="I19" s="120">
        <v>5.01</v>
      </c>
      <c r="J19" s="183">
        <f t="shared" si="3"/>
        <v>3</v>
      </c>
      <c r="K19" s="119">
        <v>344.33</v>
      </c>
      <c r="L19" s="120">
        <v>4.5599999999999996</v>
      </c>
      <c r="M19" s="190">
        <f t="shared" si="13"/>
        <v>18.624999999999996</v>
      </c>
      <c r="N19" s="994"/>
      <c r="O19" s="189" t="s">
        <v>56</v>
      </c>
      <c r="P19" s="120">
        <v>4.57</v>
      </c>
      <c r="Q19" s="183">
        <f t="shared" si="11"/>
        <v>12</v>
      </c>
      <c r="R19" s="119">
        <v>218</v>
      </c>
      <c r="S19" s="120">
        <v>20.83</v>
      </c>
      <c r="T19" s="119">
        <v>102.33</v>
      </c>
      <c r="U19" s="190">
        <f t="shared" si="14"/>
        <v>3.0909090909090895</v>
      </c>
      <c r="V19" s="185">
        <v>5.72</v>
      </c>
      <c r="W19" s="183">
        <f t="shared" si="4"/>
        <v>5</v>
      </c>
      <c r="X19" s="186">
        <v>260</v>
      </c>
      <c r="Y19" s="187">
        <v>4.1100000000000003</v>
      </c>
      <c r="Z19" s="187">
        <v>22.93</v>
      </c>
      <c r="AA19" s="186">
        <v>89</v>
      </c>
      <c r="AB19" s="190">
        <f t="shared" si="15"/>
        <v>8.7272727272727284</v>
      </c>
      <c r="AC19" s="994"/>
      <c r="AD19" s="189" t="s">
        <v>56</v>
      </c>
      <c r="AE19" s="120">
        <v>4.1500000000000004</v>
      </c>
      <c r="AF19" s="183">
        <f t="shared" si="5"/>
        <v>7</v>
      </c>
      <c r="AG19" s="119">
        <v>267.93</v>
      </c>
      <c r="AH19" s="120">
        <v>2.4</v>
      </c>
      <c r="AI19" s="120">
        <v>20.43</v>
      </c>
      <c r="AJ19" s="119">
        <v>109.67</v>
      </c>
      <c r="AK19" s="190">
        <f t="shared" si="16"/>
        <v>15.900000000000004</v>
      </c>
      <c r="AL19" s="122">
        <v>5.31</v>
      </c>
      <c r="AM19" s="183">
        <f t="shared" si="6"/>
        <v>9</v>
      </c>
      <c r="AN19" s="119">
        <v>320.83</v>
      </c>
      <c r="AO19" s="120">
        <v>3.8</v>
      </c>
      <c r="AP19" s="120">
        <v>24.99</v>
      </c>
      <c r="AQ19" s="119">
        <v>100</v>
      </c>
      <c r="AR19" s="190">
        <f t="shared" si="17"/>
        <v>7.9</v>
      </c>
      <c r="AS19" s="994"/>
      <c r="AT19" s="189" t="s">
        <v>56</v>
      </c>
      <c r="AU19" s="120">
        <v>6.99</v>
      </c>
      <c r="AV19" s="183">
        <f t="shared" si="7"/>
        <v>2</v>
      </c>
      <c r="AW19" s="119">
        <v>330.67</v>
      </c>
      <c r="AX19" s="120">
        <v>3.74</v>
      </c>
      <c r="AY19" s="120">
        <v>24.22</v>
      </c>
      <c r="AZ19" s="119">
        <v>96.67</v>
      </c>
      <c r="BA19" s="190">
        <f t="shared" si="18"/>
        <v>8.761904761904761</v>
      </c>
      <c r="BB19" s="122">
        <v>4.8099999999999996</v>
      </c>
      <c r="BC19" s="183">
        <f t="shared" si="8"/>
        <v>13</v>
      </c>
      <c r="BD19" s="119">
        <v>338.33</v>
      </c>
      <c r="BE19" s="104">
        <v>3.18</v>
      </c>
      <c r="BF19" s="120">
        <v>23.63</v>
      </c>
      <c r="BG19" s="119">
        <v>95.67</v>
      </c>
      <c r="BH19" s="190">
        <f t="shared" si="19"/>
        <v>20.137931034482751</v>
      </c>
      <c r="BI19" s="994"/>
      <c r="BJ19" s="189" t="s">
        <v>56</v>
      </c>
      <c r="BK19" s="120">
        <v>4.01</v>
      </c>
      <c r="BL19" s="183">
        <f t="shared" si="9"/>
        <v>5</v>
      </c>
      <c r="BM19" s="119">
        <v>357.33</v>
      </c>
      <c r="BN19" s="120">
        <v>3.15</v>
      </c>
      <c r="BO19" s="120">
        <v>23.1</v>
      </c>
      <c r="BP19" s="119">
        <v>79.33</v>
      </c>
      <c r="BQ19" s="190">
        <f t="shared" si="20"/>
        <v>12.363636363636363</v>
      </c>
      <c r="BR19" s="188">
        <f t="shared" si="1"/>
        <v>5.3677777777777775</v>
      </c>
      <c r="BS19" s="182">
        <f t="shared" si="10"/>
        <v>7</v>
      </c>
    </row>
    <row r="20" spans="1:71" s="191" customFormat="1" ht="14.25" customHeight="1" x14ac:dyDescent="0.2">
      <c r="A20" s="994"/>
      <c r="B20" s="189" t="s">
        <v>57</v>
      </c>
      <c r="C20" s="120">
        <v>6.97</v>
      </c>
      <c r="D20" s="183">
        <f t="shared" si="2"/>
        <v>9</v>
      </c>
      <c r="E20" s="119">
        <v>294.67</v>
      </c>
      <c r="F20" s="120">
        <v>4.38</v>
      </c>
      <c r="G20" s="120">
        <v>19.5</v>
      </c>
      <c r="H20" s="190">
        <f t="shared" si="12"/>
        <v>2.6400000000000006</v>
      </c>
      <c r="I20" s="120">
        <v>4.45</v>
      </c>
      <c r="J20" s="183">
        <f t="shared" si="3"/>
        <v>8</v>
      </c>
      <c r="K20" s="119">
        <v>340.67</v>
      </c>
      <c r="L20" s="120">
        <v>4.1100000000000003</v>
      </c>
      <c r="M20" s="190">
        <f t="shared" si="13"/>
        <v>11.875000000000002</v>
      </c>
      <c r="N20" s="994"/>
      <c r="O20" s="189" t="s">
        <v>57</v>
      </c>
      <c r="P20" s="120">
        <v>5.5</v>
      </c>
      <c r="Q20" s="183">
        <f t="shared" si="11"/>
        <v>1</v>
      </c>
      <c r="R20" s="119">
        <v>247</v>
      </c>
      <c r="S20" s="120">
        <v>21.07</v>
      </c>
      <c r="T20" s="119">
        <v>120.33</v>
      </c>
      <c r="U20" s="190">
        <f t="shared" si="14"/>
        <v>4.545454545454545</v>
      </c>
      <c r="V20" s="185">
        <v>6.21</v>
      </c>
      <c r="W20" s="183">
        <f t="shared" si="4"/>
        <v>4</v>
      </c>
      <c r="X20" s="186">
        <v>269</v>
      </c>
      <c r="Y20" s="187">
        <v>4.1100000000000003</v>
      </c>
      <c r="Z20" s="187">
        <v>23.73</v>
      </c>
      <c r="AA20" s="186">
        <v>103.67</v>
      </c>
      <c r="AB20" s="190">
        <f t="shared" si="15"/>
        <v>12.818181818181818</v>
      </c>
      <c r="AC20" s="994"/>
      <c r="AD20" s="189" t="s">
        <v>57</v>
      </c>
      <c r="AE20" s="120">
        <v>4.3600000000000003</v>
      </c>
      <c r="AF20" s="183">
        <f t="shared" si="5"/>
        <v>4</v>
      </c>
      <c r="AG20" s="119">
        <v>313.02999999999997</v>
      </c>
      <c r="AH20" s="120">
        <v>3.05</v>
      </c>
      <c r="AI20" s="120">
        <v>25.39</v>
      </c>
      <c r="AJ20" s="119">
        <v>108</v>
      </c>
      <c r="AK20" s="190">
        <f t="shared" si="16"/>
        <v>15.000000000000005</v>
      </c>
      <c r="AL20" s="122">
        <v>6.24</v>
      </c>
      <c r="AM20" s="183">
        <f t="shared" si="6"/>
        <v>2</v>
      </c>
      <c r="AN20" s="119">
        <v>390</v>
      </c>
      <c r="AO20" s="120">
        <v>2.81</v>
      </c>
      <c r="AP20" s="120">
        <v>19.93</v>
      </c>
      <c r="AQ20" s="119">
        <v>112.67</v>
      </c>
      <c r="AR20" s="190">
        <f t="shared" si="17"/>
        <v>8.100000000000005</v>
      </c>
      <c r="AS20" s="994"/>
      <c r="AT20" s="189" t="s">
        <v>57</v>
      </c>
      <c r="AU20" s="120">
        <v>6.6</v>
      </c>
      <c r="AV20" s="183">
        <f t="shared" si="7"/>
        <v>3</v>
      </c>
      <c r="AW20" s="119">
        <v>340.33</v>
      </c>
      <c r="AX20" s="120">
        <v>4.09</v>
      </c>
      <c r="AY20" s="120">
        <v>19.91</v>
      </c>
      <c r="AZ20" s="119">
        <v>114</v>
      </c>
      <c r="BA20" s="190">
        <f t="shared" si="18"/>
        <v>0</v>
      </c>
      <c r="BB20" s="122">
        <v>6.35</v>
      </c>
      <c r="BC20" s="183">
        <f t="shared" si="8"/>
        <v>10</v>
      </c>
      <c r="BD20" s="119">
        <v>342.13</v>
      </c>
      <c r="BE20" s="104">
        <v>3.33</v>
      </c>
      <c r="BF20" s="120">
        <v>17.3</v>
      </c>
      <c r="BG20" s="119">
        <v>111</v>
      </c>
      <c r="BH20" s="190">
        <f t="shared" si="19"/>
        <v>2.4827586206896513</v>
      </c>
      <c r="BI20" s="994"/>
      <c r="BJ20" s="189" t="s">
        <v>57</v>
      </c>
      <c r="BK20" s="120">
        <v>4.08</v>
      </c>
      <c r="BL20" s="183">
        <f t="shared" si="9"/>
        <v>4</v>
      </c>
      <c r="BM20" s="119">
        <v>361.67</v>
      </c>
      <c r="BN20" s="120">
        <v>3.01</v>
      </c>
      <c r="BO20" s="120">
        <v>18.829999999999998</v>
      </c>
      <c r="BP20" s="119">
        <v>96.33</v>
      </c>
      <c r="BQ20" s="190">
        <f t="shared" si="20"/>
        <v>10.272727272727272</v>
      </c>
      <c r="BR20" s="188">
        <f t="shared" si="1"/>
        <v>5.6400000000000006</v>
      </c>
      <c r="BS20" s="182">
        <f t="shared" si="10"/>
        <v>3</v>
      </c>
    </row>
    <row r="21" spans="1:71" s="191" customFormat="1" ht="14.25" customHeight="1" x14ac:dyDescent="0.2">
      <c r="A21" s="994"/>
      <c r="B21" s="189" t="s">
        <v>58</v>
      </c>
      <c r="C21" s="120">
        <v>6.82</v>
      </c>
      <c r="D21" s="183">
        <f t="shared" si="2"/>
        <v>10</v>
      </c>
      <c r="E21" s="119">
        <v>302.33</v>
      </c>
      <c r="F21" s="120">
        <v>5.56</v>
      </c>
      <c r="G21" s="120">
        <v>20.3</v>
      </c>
      <c r="H21" s="190">
        <f t="shared" si="12"/>
        <v>3.0399999999999991</v>
      </c>
      <c r="I21" s="119" t="s">
        <v>30</v>
      </c>
      <c r="J21" s="119" t="s">
        <v>30</v>
      </c>
      <c r="K21" s="119" t="s">
        <v>30</v>
      </c>
      <c r="L21" s="119" t="s">
        <v>30</v>
      </c>
      <c r="M21" s="119" t="s">
        <v>30</v>
      </c>
      <c r="N21" s="994"/>
      <c r="O21" s="189" t="s">
        <v>58</v>
      </c>
      <c r="P21" s="119" t="s">
        <v>30</v>
      </c>
      <c r="Q21" s="119" t="s">
        <v>30</v>
      </c>
      <c r="R21" s="119" t="s">
        <v>30</v>
      </c>
      <c r="S21" s="119" t="s">
        <v>30</v>
      </c>
      <c r="T21" s="119" t="s">
        <v>30</v>
      </c>
      <c r="U21" s="192" t="s">
        <v>30</v>
      </c>
      <c r="V21" s="147" t="s">
        <v>30</v>
      </c>
      <c r="W21" s="119" t="s">
        <v>30</v>
      </c>
      <c r="X21" s="119" t="s">
        <v>30</v>
      </c>
      <c r="Y21" s="119" t="s">
        <v>30</v>
      </c>
      <c r="Z21" s="119" t="s">
        <v>30</v>
      </c>
      <c r="AA21" s="119" t="s">
        <v>30</v>
      </c>
      <c r="AB21" s="192" t="s">
        <v>30</v>
      </c>
      <c r="AC21" s="994"/>
      <c r="AD21" s="189" t="s">
        <v>58</v>
      </c>
      <c r="AE21" s="119" t="s">
        <v>30</v>
      </c>
      <c r="AF21" s="119" t="s">
        <v>30</v>
      </c>
      <c r="AG21" s="119" t="s">
        <v>30</v>
      </c>
      <c r="AH21" s="119" t="s">
        <v>30</v>
      </c>
      <c r="AI21" s="119" t="s">
        <v>30</v>
      </c>
      <c r="AJ21" s="119" t="s">
        <v>30</v>
      </c>
      <c r="AK21" s="192" t="s">
        <v>30</v>
      </c>
      <c r="AL21" s="147" t="s">
        <v>30</v>
      </c>
      <c r="AM21" s="119" t="s">
        <v>30</v>
      </c>
      <c r="AN21" s="119" t="s">
        <v>30</v>
      </c>
      <c r="AO21" s="119" t="s">
        <v>30</v>
      </c>
      <c r="AP21" s="119" t="s">
        <v>30</v>
      </c>
      <c r="AQ21" s="119" t="s">
        <v>30</v>
      </c>
      <c r="AR21" s="192" t="s">
        <v>30</v>
      </c>
      <c r="AS21" s="994"/>
      <c r="AT21" s="189" t="s">
        <v>58</v>
      </c>
      <c r="AU21" s="119" t="s">
        <v>30</v>
      </c>
      <c r="AV21" s="119" t="s">
        <v>30</v>
      </c>
      <c r="AW21" s="119" t="s">
        <v>30</v>
      </c>
      <c r="AX21" s="119" t="s">
        <v>30</v>
      </c>
      <c r="AY21" s="119" t="s">
        <v>30</v>
      </c>
      <c r="AZ21" s="119" t="s">
        <v>30</v>
      </c>
      <c r="BA21" s="192" t="s">
        <v>30</v>
      </c>
      <c r="BB21" s="147" t="s">
        <v>30</v>
      </c>
      <c r="BC21" s="119" t="s">
        <v>30</v>
      </c>
      <c r="BD21" s="119" t="s">
        <v>30</v>
      </c>
      <c r="BE21" s="119" t="s">
        <v>30</v>
      </c>
      <c r="BF21" s="119" t="s">
        <v>30</v>
      </c>
      <c r="BG21" s="119" t="s">
        <v>30</v>
      </c>
      <c r="BH21" s="192" t="s">
        <v>30</v>
      </c>
      <c r="BI21" s="994"/>
      <c r="BJ21" s="189" t="s">
        <v>58</v>
      </c>
      <c r="BK21" s="119" t="s">
        <v>30</v>
      </c>
      <c r="BL21" s="119" t="s">
        <v>30</v>
      </c>
      <c r="BM21" s="119" t="s">
        <v>30</v>
      </c>
      <c r="BN21" s="119" t="s">
        <v>30</v>
      </c>
      <c r="BO21" s="119" t="s">
        <v>30</v>
      </c>
      <c r="BP21" s="119" t="s">
        <v>30</v>
      </c>
      <c r="BQ21" s="192" t="s">
        <v>30</v>
      </c>
      <c r="BR21" s="188">
        <f t="shared" si="1"/>
        <v>6.82</v>
      </c>
      <c r="BS21" s="182">
        <f t="shared" si="10"/>
        <v>1</v>
      </c>
    </row>
    <row r="22" spans="1:71" s="191" customFormat="1" ht="14.25" customHeight="1" x14ac:dyDescent="0.2">
      <c r="A22" s="994"/>
      <c r="B22" s="189" t="s">
        <v>59</v>
      </c>
      <c r="C22" s="119" t="s">
        <v>30</v>
      </c>
      <c r="D22" s="119" t="s">
        <v>30</v>
      </c>
      <c r="E22" s="119" t="s">
        <v>30</v>
      </c>
      <c r="F22" s="119" t="s">
        <v>30</v>
      </c>
      <c r="G22" s="119" t="s">
        <v>30</v>
      </c>
      <c r="H22" s="192" t="s">
        <v>30</v>
      </c>
      <c r="I22" s="120">
        <v>4.5</v>
      </c>
      <c r="J22" s="183">
        <f t="shared" si="3"/>
        <v>7</v>
      </c>
      <c r="K22" s="119">
        <v>287.67</v>
      </c>
      <c r="L22" s="120">
        <v>4.01</v>
      </c>
      <c r="M22" s="190">
        <f t="shared" si="13"/>
        <v>11.625000000000002</v>
      </c>
      <c r="N22" s="994"/>
      <c r="O22" s="189" t="s">
        <v>59</v>
      </c>
      <c r="P22" s="120">
        <v>4.83</v>
      </c>
      <c r="Q22" s="183"/>
      <c r="R22" s="119">
        <v>247.67</v>
      </c>
      <c r="S22" s="120">
        <v>20.93</v>
      </c>
      <c r="T22" s="119">
        <v>103.33</v>
      </c>
      <c r="U22" s="190">
        <f t="shared" si="14"/>
        <v>2.7272727272727257</v>
      </c>
      <c r="V22" s="185">
        <v>6.69</v>
      </c>
      <c r="W22" s="183">
        <f t="shared" si="4"/>
        <v>1</v>
      </c>
      <c r="X22" s="186">
        <v>289</v>
      </c>
      <c r="Y22" s="187">
        <v>5.33</v>
      </c>
      <c r="Z22" s="187">
        <v>25.87</v>
      </c>
      <c r="AA22" s="186">
        <v>105.33</v>
      </c>
      <c r="AB22" s="190">
        <f t="shared" si="15"/>
        <v>11.54545454545455</v>
      </c>
      <c r="AC22" s="994"/>
      <c r="AD22" s="189" t="s">
        <v>59</v>
      </c>
      <c r="AE22" s="120">
        <v>5.26</v>
      </c>
      <c r="AF22" s="183">
        <f t="shared" si="5"/>
        <v>1</v>
      </c>
      <c r="AG22" s="119">
        <v>329.63</v>
      </c>
      <c r="AH22" s="120">
        <v>3.26</v>
      </c>
      <c r="AI22" s="120">
        <v>31.75</v>
      </c>
      <c r="AJ22" s="119">
        <v>112</v>
      </c>
      <c r="AK22" s="190">
        <f t="shared" ref="AK22" si="21">(AE22-AE12)/100*1000</f>
        <v>13.999999999999998</v>
      </c>
      <c r="AL22" s="122">
        <v>5.83</v>
      </c>
      <c r="AM22" s="183">
        <f t="shared" si="6"/>
        <v>4</v>
      </c>
      <c r="AN22" s="119">
        <v>328.33</v>
      </c>
      <c r="AO22" s="120">
        <v>4.71</v>
      </c>
      <c r="AP22" s="120">
        <v>18.23</v>
      </c>
      <c r="AQ22" s="119">
        <v>111.67</v>
      </c>
      <c r="AR22" s="190">
        <f t="shared" si="17"/>
        <v>11.900000000000004</v>
      </c>
      <c r="AS22" s="994"/>
      <c r="AT22" s="189" t="s">
        <v>59</v>
      </c>
      <c r="AU22" s="120">
        <v>6.6</v>
      </c>
      <c r="AV22" s="183">
        <f t="shared" si="7"/>
        <v>3</v>
      </c>
      <c r="AW22" s="119">
        <v>306</v>
      </c>
      <c r="AX22" s="120">
        <v>5.24</v>
      </c>
      <c r="AY22" s="120">
        <v>18.489999999999998</v>
      </c>
      <c r="AZ22" s="119">
        <v>115.67</v>
      </c>
      <c r="BA22" s="190">
        <f t="shared" si="18"/>
        <v>-8.0000000000000071</v>
      </c>
      <c r="BB22" s="122">
        <v>7.37</v>
      </c>
      <c r="BC22" s="183">
        <f t="shared" si="8"/>
        <v>3</v>
      </c>
      <c r="BD22" s="119">
        <v>335.67</v>
      </c>
      <c r="BE22" s="104">
        <v>4.17</v>
      </c>
      <c r="BF22" s="120">
        <v>17.77</v>
      </c>
      <c r="BG22" s="119">
        <v>94.67</v>
      </c>
      <c r="BH22" s="190">
        <f t="shared" si="19"/>
        <v>11.724137931034489</v>
      </c>
      <c r="BI22" s="994"/>
      <c r="BJ22" s="189" t="s">
        <v>59</v>
      </c>
      <c r="BK22" s="120">
        <v>3.75</v>
      </c>
      <c r="BL22" s="183">
        <f t="shared" si="9"/>
        <v>7</v>
      </c>
      <c r="BM22" s="119">
        <v>339</v>
      </c>
      <c r="BN22" s="120">
        <v>3.55</v>
      </c>
      <c r="BO22" s="120">
        <v>18.3</v>
      </c>
      <c r="BP22" s="119">
        <v>98.33</v>
      </c>
      <c r="BQ22" s="190">
        <f t="shared" si="20"/>
        <v>6.4545454545454541</v>
      </c>
      <c r="BR22" s="188">
        <f t="shared" si="1"/>
        <v>5.6037499999999998</v>
      </c>
      <c r="BS22" s="182">
        <f t="shared" si="10"/>
        <v>4</v>
      </c>
    </row>
    <row r="23" spans="1:71" s="191" customFormat="1" ht="14.25" customHeight="1" x14ac:dyDescent="0.2">
      <c r="A23" s="994"/>
      <c r="B23" s="189" t="s">
        <v>99</v>
      </c>
      <c r="C23" s="119" t="s">
        <v>30</v>
      </c>
      <c r="D23" s="119" t="s">
        <v>30</v>
      </c>
      <c r="E23" s="119" t="s">
        <v>30</v>
      </c>
      <c r="F23" s="119" t="s">
        <v>30</v>
      </c>
      <c r="G23" s="119" t="s">
        <v>30</v>
      </c>
      <c r="H23" s="192" t="s">
        <v>30</v>
      </c>
      <c r="I23" s="119" t="s">
        <v>30</v>
      </c>
      <c r="J23" s="119" t="s">
        <v>30</v>
      </c>
      <c r="K23" s="119" t="s">
        <v>30</v>
      </c>
      <c r="L23" s="119" t="s">
        <v>30</v>
      </c>
      <c r="M23" s="119" t="s">
        <v>30</v>
      </c>
      <c r="N23" s="994"/>
      <c r="O23" s="189" t="s">
        <v>99</v>
      </c>
      <c r="P23" s="119" t="s">
        <v>30</v>
      </c>
      <c r="Q23" s="119" t="s">
        <v>30</v>
      </c>
      <c r="R23" s="119" t="s">
        <v>30</v>
      </c>
      <c r="S23" s="119" t="s">
        <v>30</v>
      </c>
      <c r="T23" s="119" t="s">
        <v>30</v>
      </c>
      <c r="U23" s="192" t="s">
        <v>30</v>
      </c>
      <c r="V23" s="147" t="s">
        <v>30</v>
      </c>
      <c r="W23" s="119" t="s">
        <v>30</v>
      </c>
      <c r="X23" s="119" t="s">
        <v>30</v>
      </c>
      <c r="Y23" s="119" t="s">
        <v>30</v>
      </c>
      <c r="Z23" s="119" t="s">
        <v>30</v>
      </c>
      <c r="AA23" s="119" t="s">
        <v>30</v>
      </c>
      <c r="AB23" s="192" t="s">
        <v>30</v>
      </c>
      <c r="AC23" s="994"/>
      <c r="AD23" s="189" t="s">
        <v>99</v>
      </c>
      <c r="AE23" s="119" t="s">
        <v>30</v>
      </c>
      <c r="AF23" s="119" t="s">
        <v>30</v>
      </c>
      <c r="AG23" s="119" t="s">
        <v>30</v>
      </c>
      <c r="AH23" s="119" t="s">
        <v>30</v>
      </c>
      <c r="AI23" s="119" t="s">
        <v>30</v>
      </c>
      <c r="AJ23" s="119" t="s">
        <v>30</v>
      </c>
      <c r="AK23" s="192" t="s">
        <v>30</v>
      </c>
      <c r="AL23" s="147" t="s">
        <v>30</v>
      </c>
      <c r="AM23" s="119" t="s">
        <v>30</v>
      </c>
      <c r="AN23" s="119" t="s">
        <v>30</v>
      </c>
      <c r="AO23" s="119" t="s">
        <v>30</v>
      </c>
      <c r="AP23" s="119" t="s">
        <v>30</v>
      </c>
      <c r="AQ23" s="119" t="s">
        <v>30</v>
      </c>
      <c r="AR23" s="192" t="s">
        <v>30</v>
      </c>
      <c r="AS23" s="994"/>
      <c r="AT23" s="189" t="s">
        <v>99</v>
      </c>
      <c r="AU23" s="119" t="s">
        <v>30</v>
      </c>
      <c r="AV23" s="119" t="s">
        <v>30</v>
      </c>
      <c r="AW23" s="119" t="s">
        <v>30</v>
      </c>
      <c r="AX23" s="119" t="s">
        <v>30</v>
      </c>
      <c r="AY23" s="119" t="s">
        <v>30</v>
      </c>
      <c r="AZ23" s="119" t="s">
        <v>30</v>
      </c>
      <c r="BA23" s="192" t="s">
        <v>30</v>
      </c>
      <c r="BB23" s="147" t="s">
        <v>30</v>
      </c>
      <c r="BC23" s="119" t="s">
        <v>30</v>
      </c>
      <c r="BD23" s="119" t="s">
        <v>30</v>
      </c>
      <c r="BE23" s="119" t="s">
        <v>30</v>
      </c>
      <c r="BF23" s="119" t="s">
        <v>30</v>
      </c>
      <c r="BG23" s="119" t="s">
        <v>30</v>
      </c>
      <c r="BH23" s="192" t="s">
        <v>30</v>
      </c>
      <c r="BI23" s="994"/>
      <c r="BJ23" s="189" t="s">
        <v>99</v>
      </c>
      <c r="BK23" s="120">
        <v>3.76</v>
      </c>
      <c r="BL23" s="183">
        <f t="shared" si="9"/>
        <v>6</v>
      </c>
      <c r="BM23" s="119">
        <v>350</v>
      </c>
      <c r="BN23" s="120">
        <v>2.25</v>
      </c>
      <c r="BO23" s="120">
        <v>11.67</v>
      </c>
      <c r="BP23" s="119">
        <v>98.33</v>
      </c>
      <c r="BQ23" s="190">
        <f t="shared" si="20"/>
        <v>6.2727272727272716</v>
      </c>
      <c r="BR23" s="188">
        <f t="shared" si="1"/>
        <v>3.76</v>
      </c>
      <c r="BS23" s="182">
        <f t="shared" si="10"/>
        <v>18</v>
      </c>
    </row>
    <row r="24" spans="1:71" s="191" customFormat="1" ht="14.25" customHeight="1" x14ac:dyDescent="0.2">
      <c r="A24" s="994"/>
      <c r="B24" s="189" t="s">
        <v>100</v>
      </c>
      <c r="C24" s="120">
        <v>6.55</v>
      </c>
      <c r="D24" s="183">
        <f t="shared" si="2"/>
        <v>13</v>
      </c>
      <c r="E24" s="119">
        <v>262</v>
      </c>
      <c r="F24" s="120">
        <v>2.34</v>
      </c>
      <c r="G24" s="120">
        <v>18.399999999999999</v>
      </c>
      <c r="H24" s="190">
        <f>(C24-C14)/125*1000</f>
        <v>3.0399999999999991</v>
      </c>
      <c r="I24" s="120">
        <v>4.3499999999999996</v>
      </c>
      <c r="J24" s="183">
        <f>RANK(I24,I$5:I$24)</f>
        <v>9</v>
      </c>
      <c r="K24" s="119">
        <v>300.67</v>
      </c>
      <c r="L24" s="120">
        <v>4.55</v>
      </c>
      <c r="M24" s="190">
        <f t="shared" si="13"/>
        <v>16.374999999999993</v>
      </c>
      <c r="N24" s="994"/>
      <c r="O24" s="189" t="s">
        <v>100</v>
      </c>
      <c r="P24" s="120">
        <v>5.13</v>
      </c>
      <c r="Q24" s="183">
        <f>RANK(P24,P$5:P$24)</f>
        <v>3</v>
      </c>
      <c r="R24" s="119">
        <v>219.33</v>
      </c>
      <c r="S24" s="120">
        <v>20.93</v>
      </c>
      <c r="T24" s="119">
        <v>118.33</v>
      </c>
      <c r="U24" s="190">
        <f t="shared" si="14"/>
        <v>2.0909090909090868</v>
      </c>
      <c r="V24" s="185">
        <v>6.33</v>
      </c>
      <c r="W24" s="183">
        <f t="shared" si="4"/>
        <v>3</v>
      </c>
      <c r="X24" s="186">
        <v>274</v>
      </c>
      <c r="Y24" s="187">
        <v>4.55</v>
      </c>
      <c r="Z24" s="187">
        <v>24.27</v>
      </c>
      <c r="AA24" s="186">
        <v>99.33</v>
      </c>
      <c r="AB24" s="190">
        <f t="shared" si="15"/>
        <v>12.363636363636367</v>
      </c>
      <c r="AC24" s="994"/>
      <c r="AD24" s="189" t="s">
        <v>100</v>
      </c>
      <c r="AE24" s="120">
        <v>3.96</v>
      </c>
      <c r="AF24" s="183">
        <f>RANK(AE24,AE$5:AE$24)</f>
        <v>8</v>
      </c>
      <c r="AG24" s="119">
        <v>257.37</v>
      </c>
      <c r="AH24" s="120">
        <v>1.98</v>
      </c>
      <c r="AI24" s="120">
        <v>20.21</v>
      </c>
      <c r="AJ24" s="119">
        <v>114</v>
      </c>
      <c r="AK24" s="190">
        <f t="shared" ref="AK24" si="22">(AE24-AE14)/100*1000</f>
        <v>15.600000000000001</v>
      </c>
      <c r="AL24" s="122">
        <v>5.63</v>
      </c>
      <c r="AM24" s="183">
        <f>RANK(AL24,AL$5:AL$24)</f>
        <v>7</v>
      </c>
      <c r="AN24" s="119">
        <v>351.67</v>
      </c>
      <c r="AO24" s="120">
        <v>3.35</v>
      </c>
      <c r="AP24" s="120">
        <v>21.91</v>
      </c>
      <c r="AQ24" s="119">
        <v>112</v>
      </c>
      <c r="AR24" s="190">
        <f t="shared" si="17"/>
        <v>6.4999999999999947</v>
      </c>
      <c r="AS24" s="994"/>
      <c r="AT24" s="189" t="s">
        <v>100</v>
      </c>
      <c r="AU24" s="119" t="s">
        <v>30</v>
      </c>
      <c r="AV24" s="119" t="s">
        <v>30</v>
      </c>
      <c r="AW24" s="119" t="s">
        <v>30</v>
      </c>
      <c r="AX24" s="119" t="s">
        <v>30</v>
      </c>
      <c r="AY24" s="119" t="s">
        <v>30</v>
      </c>
      <c r="AZ24" s="119" t="s">
        <v>30</v>
      </c>
      <c r="BA24" s="192" t="s">
        <v>30</v>
      </c>
      <c r="BB24" s="122">
        <v>6.94</v>
      </c>
      <c r="BC24" s="183">
        <f>RANK(BB24,BB$5:BB$24)</f>
        <v>4</v>
      </c>
      <c r="BD24" s="119">
        <v>338.47</v>
      </c>
      <c r="BE24" s="104">
        <v>3.57</v>
      </c>
      <c r="BF24" s="120">
        <v>13.87</v>
      </c>
      <c r="BG24" s="119">
        <v>112.67</v>
      </c>
      <c r="BH24" s="190">
        <f t="shared" si="19"/>
        <v>6.2068965517241406</v>
      </c>
      <c r="BI24" s="994"/>
      <c r="BJ24" s="189" t="s">
        <v>100</v>
      </c>
      <c r="BK24" s="120">
        <v>4.28</v>
      </c>
      <c r="BL24" s="183">
        <f t="shared" si="9"/>
        <v>1</v>
      </c>
      <c r="BM24" s="119">
        <v>401.67</v>
      </c>
      <c r="BN24" s="120">
        <v>3.69</v>
      </c>
      <c r="BO24" s="120">
        <v>11.77</v>
      </c>
      <c r="BP24" s="119">
        <v>84.33</v>
      </c>
      <c r="BQ24" s="190">
        <f t="shared" si="20"/>
        <v>7.818181818181821</v>
      </c>
      <c r="BR24" s="188">
        <f t="shared" si="1"/>
        <v>5.3962499999999993</v>
      </c>
      <c r="BS24" s="182">
        <f t="shared" si="10"/>
        <v>6</v>
      </c>
    </row>
    <row r="25" spans="1:71" s="165" customFormat="1" ht="6" customHeight="1" x14ac:dyDescent="0.2">
      <c r="A25" s="118"/>
      <c r="B25" s="182"/>
      <c r="C25" s="118"/>
      <c r="D25" s="183"/>
      <c r="E25" s="119"/>
      <c r="F25" s="120"/>
      <c r="G25" s="120"/>
      <c r="H25" s="184"/>
      <c r="I25" s="114"/>
      <c r="J25" s="183"/>
      <c r="K25" s="119"/>
      <c r="L25" s="120"/>
      <c r="M25" s="184"/>
      <c r="N25" s="118"/>
      <c r="O25" s="182"/>
      <c r="P25" s="118"/>
      <c r="Q25" s="183"/>
      <c r="R25" s="119"/>
      <c r="S25" s="120"/>
      <c r="T25" s="114"/>
      <c r="U25" s="184"/>
      <c r="V25" s="118"/>
      <c r="W25" s="183"/>
      <c r="X25" s="119"/>
      <c r="Y25" s="120"/>
      <c r="Z25" s="120"/>
      <c r="AA25" s="114"/>
      <c r="AB25" s="184"/>
      <c r="AC25" s="118"/>
      <c r="AD25" s="182"/>
      <c r="AE25" s="118"/>
      <c r="AF25" s="183"/>
      <c r="AG25" s="119"/>
      <c r="AH25" s="120"/>
      <c r="AI25" s="120"/>
      <c r="AJ25" s="114"/>
      <c r="AK25" s="184"/>
      <c r="AL25" s="118"/>
      <c r="AM25" s="183"/>
      <c r="AN25" s="119"/>
      <c r="AO25" s="120"/>
      <c r="AP25" s="120"/>
      <c r="AQ25" s="114"/>
      <c r="AR25" s="184"/>
      <c r="AS25" s="118"/>
      <c r="AT25" s="182"/>
      <c r="AU25" s="118"/>
      <c r="AV25" s="183"/>
      <c r="AW25" s="119"/>
      <c r="AX25" s="120"/>
      <c r="AY25" s="120"/>
      <c r="AZ25" s="114"/>
      <c r="BA25" s="184"/>
      <c r="BB25" s="118"/>
      <c r="BC25" s="183"/>
      <c r="BD25" s="119"/>
      <c r="BE25" s="120"/>
      <c r="BF25" s="120"/>
      <c r="BG25" s="114"/>
      <c r="BH25" s="184"/>
      <c r="BI25" s="118"/>
      <c r="BJ25" s="182"/>
      <c r="BK25" s="118"/>
      <c r="BL25" s="183"/>
      <c r="BM25" s="119"/>
      <c r="BN25" s="120"/>
      <c r="BO25" s="120"/>
      <c r="BP25" s="114"/>
      <c r="BQ25" s="184"/>
      <c r="BR25" s="188"/>
      <c r="BS25" s="182"/>
    </row>
    <row r="26" spans="1:71" s="165" customFormat="1" ht="9.75" customHeight="1" x14ac:dyDescent="0.2">
      <c r="A26" s="995" t="s">
        <v>61</v>
      </c>
      <c r="B26" s="996"/>
      <c r="C26" s="193"/>
      <c r="D26" s="176"/>
      <c r="E26" s="76"/>
      <c r="F26" s="76"/>
      <c r="G26" s="76"/>
      <c r="H26" s="184"/>
      <c r="J26" s="176"/>
      <c r="K26" s="76"/>
      <c r="L26" s="76"/>
      <c r="M26" s="184"/>
      <c r="N26" s="995" t="s">
        <v>61</v>
      </c>
      <c r="O26" s="996"/>
      <c r="P26" s="193"/>
      <c r="Q26" s="176"/>
      <c r="R26" s="76"/>
      <c r="S26" s="76"/>
      <c r="T26" s="76"/>
      <c r="U26" s="184"/>
      <c r="V26" s="193"/>
      <c r="W26" s="176"/>
      <c r="X26" s="76"/>
      <c r="Y26" s="76"/>
      <c r="Z26" s="76"/>
      <c r="AA26" s="76"/>
      <c r="AB26" s="184"/>
      <c r="AC26" s="995" t="s">
        <v>61</v>
      </c>
      <c r="AD26" s="996"/>
      <c r="AE26" s="193"/>
      <c r="AF26" s="176"/>
      <c r="AG26" s="76"/>
      <c r="AH26" s="76"/>
      <c r="AI26" s="76"/>
      <c r="AJ26" s="76"/>
      <c r="AK26" s="184"/>
      <c r="AL26" s="193"/>
      <c r="AM26" s="176"/>
      <c r="AN26" s="76"/>
      <c r="AO26" s="76"/>
      <c r="AP26" s="76"/>
      <c r="AQ26" s="76"/>
      <c r="AR26" s="184"/>
      <c r="AS26" s="995" t="s">
        <v>61</v>
      </c>
      <c r="AT26" s="996"/>
      <c r="AU26" s="193"/>
      <c r="AV26" s="176"/>
      <c r="AW26" s="76"/>
      <c r="AX26" s="76"/>
      <c r="AY26" s="76"/>
      <c r="AZ26" s="76"/>
      <c r="BA26" s="184"/>
      <c r="BB26" s="193"/>
      <c r="BC26" s="176"/>
      <c r="BD26" s="76"/>
      <c r="BE26" s="76"/>
      <c r="BF26" s="76"/>
      <c r="BG26" s="76"/>
      <c r="BH26" s="184"/>
      <c r="BI26" s="995" t="s">
        <v>61</v>
      </c>
      <c r="BJ26" s="996"/>
      <c r="BK26" s="193"/>
      <c r="BL26" s="176"/>
      <c r="BM26" s="76"/>
      <c r="BN26" s="76"/>
      <c r="BO26" s="76"/>
      <c r="BP26" s="76"/>
      <c r="BQ26" s="184"/>
      <c r="BR26" s="188"/>
      <c r="BS26" s="194"/>
    </row>
    <row r="27" spans="1:71" s="168" customFormat="1" ht="14.25" customHeight="1" x14ac:dyDescent="0.2">
      <c r="A27" s="997" t="s">
        <v>19</v>
      </c>
      <c r="B27" s="998"/>
      <c r="C27" s="114" t="s">
        <v>20</v>
      </c>
      <c r="D27" s="120"/>
      <c r="E27" s="114" t="s">
        <v>20</v>
      </c>
      <c r="F27" s="114">
        <v>0.26</v>
      </c>
      <c r="G27" s="114" t="s">
        <v>20</v>
      </c>
      <c r="H27" s="195"/>
      <c r="I27" s="165">
        <v>0.35</v>
      </c>
      <c r="J27" s="120"/>
      <c r="K27" s="165">
        <v>10.48</v>
      </c>
      <c r="L27" s="165">
        <v>0.56000000000000005</v>
      </c>
      <c r="M27" s="195"/>
      <c r="N27" s="997" t="s">
        <v>19</v>
      </c>
      <c r="O27" s="998"/>
      <c r="P27" s="196" t="s">
        <v>20</v>
      </c>
      <c r="Q27" s="120"/>
      <c r="R27" s="196" t="s">
        <v>20</v>
      </c>
      <c r="S27" s="165" t="s">
        <v>20</v>
      </c>
      <c r="T27" s="165" t="s">
        <v>20</v>
      </c>
      <c r="U27" s="195"/>
      <c r="V27" s="185" t="s">
        <v>20</v>
      </c>
      <c r="W27" s="120"/>
      <c r="X27" s="187" t="s">
        <v>20</v>
      </c>
      <c r="Y27" s="187" t="s">
        <v>20</v>
      </c>
      <c r="Z27" s="187" t="s">
        <v>20</v>
      </c>
      <c r="AA27" s="187" t="s">
        <v>20</v>
      </c>
      <c r="AB27" s="195"/>
      <c r="AC27" s="997" t="s">
        <v>19</v>
      </c>
      <c r="AD27" s="998"/>
      <c r="AE27" s="165" t="s">
        <v>20</v>
      </c>
      <c r="AF27" s="120"/>
      <c r="AG27" s="165" t="s">
        <v>20</v>
      </c>
      <c r="AH27" s="165">
        <v>0.28000000000000003</v>
      </c>
      <c r="AI27" s="165" t="s">
        <v>20</v>
      </c>
      <c r="AJ27" s="165" t="s">
        <v>20</v>
      </c>
      <c r="AK27" s="195"/>
      <c r="AL27" s="197" t="s">
        <v>20</v>
      </c>
      <c r="AM27" s="120"/>
      <c r="AN27" s="114" t="s">
        <v>20</v>
      </c>
      <c r="AO27" s="114" t="s">
        <v>20</v>
      </c>
      <c r="AP27" s="114" t="s">
        <v>20</v>
      </c>
      <c r="AQ27" s="114" t="s">
        <v>20</v>
      </c>
      <c r="AR27" s="195"/>
      <c r="AS27" s="997" t="s">
        <v>19</v>
      </c>
      <c r="AT27" s="998"/>
      <c r="AU27" s="120">
        <v>0.61</v>
      </c>
      <c r="AV27" s="120"/>
      <c r="AW27" s="120" t="s">
        <v>20</v>
      </c>
      <c r="AX27" s="120">
        <v>0.26</v>
      </c>
      <c r="AY27" s="120" t="s">
        <v>20</v>
      </c>
      <c r="AZ27" s="120" t="s">
        <v>20</v>
      </c>
      <c r="BA27" s="195"/>
      <c r="BB27" s="122" t="s">
        <v>20</v>
      </c>
      <c r="BC27" s="120"/>
      <c r="BD27" s="120" t="s">
        <v>20</v>
      </c>
      <c r="BE27" s="104" t="s">
        <v>20</v>
      </c>
      <c r="BF27" s="120" t="s">
        <v>20</v>
      </c>
      <c r="BG27" s="120">
        <v>1.1499999999999999</v>
      </c>
      <c r="BH27" s="195"/>
      <c r="BI27" s="997" t="s">
        <v>19</v>
      </c>
      <c r="BJ27" s="998"/>
      <c r="BK27" s="120" t="s">
        <v>20</v>
      </c>
      <c r="BL27" s="120"/>
      <c r="BM27" s="120" t="s">
        <v>20</v>
      </c>
      <c r="BN27" s="104" t="s">
        <v>20</v>
      </c>
      <c r="BO27" s="120" t="s">
        <v>20</v>
      </c>
      <c r="BP27" s="120" t="s">
        <v>20</v>
      </c>
      <c r="BQ27" s="195"/>
      <c r="BR27" s="188"/>
      <c r="BS27" s="198"/>
    </row>
    <row r="28" spans="1:71" s="168" customFormat="1" ht="14.25" customHeight="1" x14ac:dyDescent="0.2">
      <c r="A28" s="997" t="s">
        <v>21</v>
      </c>
      <c r="B28" s="998"/>
      <c r="C28" s="114" t="s">
        <v>20</v>
      </c>
      <c r="D28" s="120"/>
      <c r="E28" s="114" t="s">
        <v>20</v>
      </c>
      <c r="F28" s="114">
        <v>0.26</v>
      </c>
      <c r="G28" s="114" t="s">
        <v>20</v>
      </c>
      <c r="H28" s="195"/>
      <c r="I28" s="165">
        <v>0.36</v>
      </c>
      <c r="J28" s="120"/>
      <c r="K28" s="165">
        <v>11.86</v>
      </c>
      <c r="L28" s="165">
        <v>0.63</v>
      </c>
      <c r="M28" s="195"/>
      <c r="N28" s="997" t="s">
        <v>21</v>
      </c>
      <c r="O28" s="998"/>
      <c r="P28" s="196" t="s">
        <v>20</v>
      </c>
      <c r="Q28" s="120"/>
      <c r="R28" s="196" t="s">
        <v>20</v>
      </c>
      <c r="S28" s="165" t="s">
        <v>20</v>
      </c>
      <c r="T28" s="165" t="s">
        <v>20</v>
      </c>
      <c r="U28" s="195"/>
      <c r="V28" s="185" t="s">
        <v>20</v>
      </c>
      <c r="W28" s="120"/>
      <c r="X28" s="187" t="s">
        <v>20</v>
      </c>
      <c r="Y28" s="187" t="s">
        <v>20</v>
      </c>
      <c r="Z28" s="187" t="s">
        <v>20</v>
      </c>
      <c r="AA28" s="187" t="s">
        <v>20</v>
      </c>
      <c r="AB28" s="195"/>
      <c r="AC28" s="997" t="s">
        <v>21</v>
      </c>
      <c r="AD28" s="998"/>
      <c r="AE28" s="165" t="s">
        <v>20</v>
      </c>
      <c r="AF28" s="120"/>
      <c r="AG28" s="165" t="s">
        <v>20</v>
      </c>
      <c r="AH28" s="165">
        <v>0.34</v>
      </c>
      <c r="AI28" s="165" t="s">
        <v>20</v>
      </c>
      <c r="AJ28" s="165" t="s">
        <v>20</v>
      </c>
      <c r="AK28" s="195"/>
      <c r="AL28" s="197" t="s">
        <v>20</v>
      </c>
      <c r="AM28" s="120"/>
      <c r="AN28" s="114" t="s">
        <v>20</v>
      </c>
      <c r="AO28" s="114" t="s">
        <v>20</v>
      </c>
      <c r="AP28" s="114" t="s">
        <v>20</v>
      </c>
      <c r="AQ28" s="114" t="s">
        <v>20</v>
      </c>
      <c r="AR28" s="195"/>
      <c r="AS28" s="997" t="s">
        <v>21</v>
      </c>
      <c r="AT28" s="998"/>
      <c r="AU28" s="120">
        <v>0.57999999999999996</v>
      </c>
      <c r="AV28" s="120"/>
      <c r="AW28" s="120" t="s">
        <v>20</v>
      </c>
      <c r="AX28" s="120">
        <v>0.25</v>
      </c>
      <c r="AY28" s="120" t="s">
        <v>20</v>
      </c>
      <c r="AZ28" s="120" t="s">
        <v>20</v>
      </c>
      <c r="BA28" s="195"/>
      <c r="BB28" s="122" t="s">
        <v>20</v>
      </c>
      <c r="BC28" s="120"/>
      <c r="BD28" s="120" t="s">
        <v>20</v>
      </c>
      <c r="BE28" s="104" t="s">
        <v>20</v>
      </c>
      <c r="BF28" s="120" t="s">
        <v>20</v>
      </c>
      <c r="BG28" s="120">
        <v>1.8</v>
      </c>
      <c r="BH28" s="195"/>
      <c r="BI28" s="997" t="s">
        <v>21</v>
      </c>
      <c r="BJ28" s="998"/>
      <c r="BK28" s="120" t="s">
        <v>20</v>
      </c>
      <c r="BL28" s="120"/>
      <c r="BM28" s="120" t="s">
        <v>20</v>
      </c>
      <c r="BN28" s="104" t="s">
        <v>20</v>
      </c>
      <c r="BO28" s="120" t="s">
        <v>20</v>
      </c>
      <c r="BP28" s="120" t="s">
        <v>20</v>
      </c>
      <c r="BQ28" s="195"/>
      <c r="BR28" s="188"/>
      <c r="BS28" s="198"/>
    </row>
    <row r="29" spans="1:71" s="168" customFormat="1" ht="14.25" customHeight="1" x14ac:dyDescent="0.2">
      <c r="A29" s="199"/>
      <c r="B29" s="200"/>
      <c r="C29" s="122"/>
      <c r="D29" s="120"/>
      <c r="E29" s="120"/>
      <c r="F29" s="120"/>
      <c r="G29" s="120"/>
      <c r="H29" s="195"/>
      <c r="I29" s="120"/>
      <c r="J29" s="120"/>
      <c r="K29" s="120"/>
      <c r="L29" s="120"/>
      <c r="M29" s="195"/>
      <c r="N29" s="199"/>
      <c r="O29" s="200"/>
      <c r="P29" s="122"/>
      <c r="Q29" s="120"/>
      <c r="R29" s="120"/>
      <c r="S29" s="120"/>
      <c r="T29" s="120"/>
      <c r="U29" s="195"/>
      <c r="V29" s="122"/>
      <c r="W29" s="120"/>
      <c r="X29" s="120"/>
      <c r="Y29" s="120"/>
      <c r="Z29" s="120"/>
      <c r="AA29" s="120"/>
      <c r="AB29" s="195"/>
      <c r="AC29" s="199"/>
      <c r="AD29" s="200"/>
      <c r="AE29" s="122"/>
      <c r="AF29" s="120"/>
      <c r="AG29" s="120"/>
      <c r="AH29" s="120"/>
      <c r="AI29" s="120"/>
      <c r="AJ29" s="120"/>
      <c r="AK29" s="195"/>
      <c r="AL29" s="122"/>
      <c r="AM29" s="120"/>
      <c r="AN29" s="120"/>
      <c r="AO29" s="120"/>
      <c r="AP29" s="120"/>
      <c r="AQ29" s="120"/>
      <c r="AR29" s="195"/>
      <c r="AS29" s="199"/>
      <c r="AT29" s="200"/>
      <c r="AU29" s="122"/>
      <c r="AV29" s="120"/>
      <c r="AW29" s="120"/>
      <c r="AX29" s="120"/>
      <c r="AY29" s="120"/>
      <c r="AZ29" s="120"/>
      <c r="BA29" s="195"/>
      <c r="BB29" s="122"/>
      <c r="BC29" s="120"/>
      <c r="BD29" s="120"/>
      <c r="BE29" s="120"/>
      <c r="BF29" s="120"/>
      <c r="BG29" s="120"/>
      <c r="BH29" s="195"/>
      <c r="BI29" s="199"/>
      <c r="BJ29" s="200"/>
      <c r="BK29" s="122"/>
      <c r="BL29" s="120"/>
      <c r="BM29" s="120"/>
      <c r="BN29" s="120"/>
      <c r="BO29" s="120"/>
      <c r="BP29" s="120"/>
      <c r="BQ29" s="195"/>
      <c r="BR29" s="188"/>
      <c r="BS29" s="198"/>
    </row>
    <row r="30" spans="1:71" s="165" customFormat="1" ht="14.25" customHeight="1" x14ac:dyDescent="0.2">
      <c r="A30" s="995" t="s">
        <v>12</v>
      </c>
      <c r="B30" s="996"/>
      <c r="C30" s="201">
        <f>AVERAGE(C5:C14)</f>
        <v>6.7249999999999996</v>
      </c>
      <c r="D30" s="183">
        <f>RANK(C30,C$30:C$31)</f>
        <v>2</v>
      </c>
      <c r="E30" s="202">
        <f>AVERAGE(E5:E14)</f>
        <v>266.16750000000002</v>
      </c>
      <c r="F30" s="176">
        <f>AVERAGE(F5:F14)</f>
        <v>3.9</v>
      </c>
      <c r="G30" s="176">
        <f>AVERAGE(G5:G14)</f>
        <v>17.912499999999998</v>
      </c>
      <c r="H30" s="184"/>
      <c r="I30" s="176">
        <f>AVERAGE(I5:I14)</f>
        <v>3.8387500000000001</v>
      </c>
      <c r="J30" s="183">
        <f>RANK(I30,I$30:I$31)</f>
        <v>2</v>
      </c>
      <c r="K30" s="202">
        <f>AVERAGE(K5:K14)</f>
        <v>303.95875000000001</v>
      </c>
      <c r="L30" s="176">
        <f>AVERAGE(L5:L14)</f>
        <v>2.6387499999999999</v>
      </c>
      <c r="M30" s="184"/>
      <c r="N30" s="995" t="s">
        <v>12</v>
      </c>
      <c r="O30" s="996"/>
      <c r="P30" s="201">
        <f>AVERAGE(P5:P14)</f>
        <v>4.6662499999999998</v>
      </c>
      <c r="Q30" s="183">
        <f>RANK(P30,P$30:P$31)</f>
        <v>2</v>
      </c>
      <c r="R30" s="202">
        <f>AVERAGE(R5:R14)</f>
        <v>209.37499999999997</v>
      </c>
      <c r="S30" s="176">
        <f>AVERAGE(S5:S14)</f>
        <v>27.999999999999996</v>
      </c>
      <c r="T30" s="202">
        <f>AVERAGE(T5:T14)</f>
        <v>103.875</v>
      </c>
      <c r="U30" s="184"/>
      <c r="V30" s="201">
        <f>AVERAGE(V5:V14)</f>
        <v>4.7512499999999998</v>
      </c>
      <c r="W30" s="183">
        <f>RANK(V30,V$30:V$31)</f>
        <v>2</v>
      </c>
      <c r="X30" s="202">
        <f>AVERAGE(X5:X14)</f>
        <v>250.45749999999998</v>
      </c>
      <c r="Y30" s="176">
        <f>AVERAGE(Y5:Y14)</f>
        <v>4.0512500000000005</v>
      </c>
      <c r="Z30" s="176">
        <f>AVERAGE(Z5:Z14)</f>
        <v>22.617499999999996</v>
      </c>
      <c r="AA30" s="202">
        <f>AVERAGE(AA5:AA14)</f>
        <v>95.33250000000001</v>
      </c>
      <c r="AB30" s="184"/>
      <c r="AC30" s="995" t="s">
        <v>12</v>
      </c>
      <c r="AD30" s="996"/>
      <c r="AE30" s="201">
        <f>AVERAGE(AE5:AE14)</f>
        <v>2.9849999999999999</v>
      </c>
      <c r="AF30" s="183">
        <f>RANK(AE30,AE$30:AE$31)</f>
        <v>2</v>
      </c>
      <c r="AG30" s="202">
        <f>AVERAGE(AG5:AG14)</f>
        <v>262.1875</v>
      </c>
      <c r="AH30" s="176">
        <f>AVERAGE(AH5:AH14)</f>
        <v>2.3687499999999999</v>
      </c>
      <c r="AI30" s="176">
        <f>AVERAGE(AI5:AI14)</f>
        <v>23.877499999999998</v>
      </c>
      <c r="AJ30" s="202">
        <f>AVERAGE(AJ5:AJ14)</f>
        <v>107.21</v>
      </c>
      <c r="AK30" s="184"/>
      <c r="AL30" s="201">
        <f>AVERAGE(AL5:AL14)</f>
        <v>3.9619999999999989</v>
      </c>
      <c r="AM30" s="183">
        <f>RANK(AL30,AL$30:AL$31)</f>
        <v>2</v>
      </c>
      <c r="AN30" s="202">
        <f>AVERAGE(AN5:AN14)</f>
        <v>255.16800000000003</v>
      </c>
      <c r="AO30" s="176">
        <f>AVERAGE(AO5:AO14)</f>
        <v>2.8230000000000004</v>
      </c>
      <c r="AP30" s="176">
        <f>AVERAGE(AP5:AP14)</f>
        <v>17.479000000000003</v>
      </c>
      <c r="AQ30" s="202">
        <f>AVERAGE(AQ5:AQ14)</f>
        <v>86.066999999999993</v>
      </c>
      <c r="AR30" s="184"/>
      <c r="AS30" s="995" t="s">
        <v>12</v>
      </c>
      <c r="AT30" s="996"/>
      <c r="AU30" s="201">
        <f>AVERAGE(AU5:AU14)</f>
        <v>5.798571428571428</v>
      </c>
      <c r="AV30" s="183">
        <f>RANK(AU30,AU$30:AU$31)</f>
        <v>2</v>
      </c>
      <c r="AW30" s="202">
        <f>AVERAGE(AW5:AW14)</f>
        <v>297.47714285714289</v>
      </c>
      <c r="AX30" s="176">
        <f>AVERAGE(AX5:AX14)</f>
        <v>3.8214285714285716</v>
      </c>
      <c r="AY30" s="176">
        <f>AVERAGE(AY5:AY14)</f>
        <v>21.511428571428571</v>
      </c>
      <c r="AZ30" s="202">
        <f>AVERAGE(AZ5:AZ14)</f>
        <v>101.62</v>
      </c>
      <c r="BA30" s="184"/>
      <c r="BB30" s="201">
        <f>AVERAGE(BB5:BB14)</f>
        <v>5.69</v>
      </c>
      <c r="BC30" s="183">
        <f>RANK(BB30,BB$30:BB$31)</f>
        <v>2</v>
      </c>
      <c r="BD30" s="202">
        <f>AVERAGE(BD5:BD14)</f>
        <v>261.96625</v>
      </c>
      <c r="BE30" s="176">
        <f>AVERAGE(BE5:BE14)</f>
        <v>2.7162499999999996</v>
      </c>
      <c r="BF30" s="176">
        <f>AVERAGE(BF5:BF14)</f>
        <v>18.438749999999999</v>
      </c>
      <c r="BG30" s="202">
        <f>AVERAGE(BG5:BG14)</f>
        <v>98.25</v>
      </c>
      <c r="BH30" s="184"/>
      <c r="BI30" s="995" t="s">
        <v>12</v>
      </c>
      <c r="BJ30" s="996"/>
      <c r="BK30" s="201">
        <f>AVERAGE(BK5:BK14)</f>
        <v>3.01</v>
      </c>
      <c r="BL30" s="183">
        <f>RANK(BK30,BK$30:BK$31)</f>
        <v>2</v>
      </c>
      <c r="BM30" s="202">
        <f>AVERAGE(BM5:BM14)</f>
        <v>286.55666666666667</v>
      </c>
      <c r="BN30" s="176">
        <f>AVERAGE(BN5:BN14)</f>
        <v>3.1111111111111116</v>
      </c>
      <c r="BO30" s="176">
        <f>AVERAGE(BO5:BO14)</f>
        <v>18.848888888888887</v>
      </c>
      <c r="BP30" s="202">
        <f>AVERAGE(BP5:BP14)</f>
        <v>86.516666666666666</v>
      </c>
      <c r="BQ30" s="184"/>
      <c r="BR30" s="188">
        <f t="shared" ref="BR30:BR31" si="23">AVERAGE(C30,I30,P30,AL30,AU30,V30,AE30,BB30,BK30)</f>
        <v>4.6029801587301584</v>
      </c>
      <c r="BS30" s="182">
        <f>RANK(BR30,BR$30:BR$31)</f>
        <v>2</v>
      </c>
    </row>
    <row r="31" spans="1:71" s="165" customFormat="1" ht="14.25" customHeight="1" x14ac:dyDescent="0.2">
      <c r="A31" s="995" t="s">
        <v>17</v>
      </c>
      <c r="B31" s="996"/>
      <c r="C31" s="201">
        <f>AVERAGE(C15:C24)</f>
        <v>7.232499999999999</v>
      </c>
      <c r="D31" s="183">
        <f>RANK(C31,C$30:C$31)</f>
        <v>1</v>
      </c>
      <c r="E31" s="202">
        <f>AVERAGE(E15:E24)</f>
        <v>278.33249999999998</v>
      </c>
      <c r="F31" s="176">
        <f>AVERAGE(F15:F24)</f>
        <v>3.9887499999999996</v>
      </c>
      <c r="G31" s="176">
        <f>AVERAGE(G15:G24)</f>
        <v>18.900000000000002</v>
      </c>
      <c r="H31" s="184">
        <f>(C31-C30)/125*1000</f>
        <v>4.0599999999999952</v>
      </c>
      <c r="I31" s="176">
        <f>AVERAGE(I15:I24)</f>
        <v>4.7887499999999994</v>
      </c>
      <c r="J31" s="183">
        <f>RANK(I31,I$30:I$31)</f>
        <v>1</v>
      </c>
      <c r="K31" s="202">
        <f>AVERAGE(K15:K24)</f>
        <v>338.87625000000003</v>
      </c>
      <c r="L31" s="176">
        <f>AVERAGE(L15:L24)</f>
        <v>4.4924999999999997</v>
      </c>
      <c r="M31" s="184">
        <f>(I31-I30)/80*1000</f>
        <v>11.874999999999991</v>
      </c>
      <c r="N31" s="995" t="s">
        <v>17</v>
      </c>
      <c r="O31" s="996"/>
      <c r="P31" s="201">
        <f>AVERAGE(P15:P24)</f>
        <v>4.9612500000000006</v>
      </c>
      <c r="Q31" s="183">
        <f>RANK(P31,P$30:P$31)</f>
        <v>1</v>
      </c>
      <c r="R31" s="202">
        <f>AVERAGE(R15:R24)</f>
        <v>232.5</v>
      </c>
      <c r="S31" s="176">
        <f>AVERAGE(S15:S24)</f>
        <v>21.00375</v>
      </c>
      <c r="T31" s="202">
        <f>AVERAGE(T15:T24)</f>
        <v>106.3725</v>
      </c>
      <c r="U31" s="184">
        <f>(P31-P30)/110*1000</f>
        <v>2.6818181818181892</v>
      </c>
      <c r="V31" s="201">
        <f>AVERAGE(V15:V24)</f>
        <v>5.8849999999999989</v>
      </c>
      <c r="W31" s="183">
        <f>RANK(V31,V$30:V$31)</f>
        <v>1</v>
      </c>
      <c r="X31" s="202">
        <f>AVERAGE(X15:X24)</f>
        <v>264.33375000000001</v>
      </c>
      <c r="Y31" s="176">
        <f>AVERAGE(Y15:Y24)</f>
        <v>4.2874999999999996</v>
      </c>
      <c r="Z31" s="176">
        <f>AVERAGE(Z15:Z24)</f>
        <v>23.3675</v>
      </c>
      <c r="AA31" s="202">
        <f>AVERAGE(AA15:AA24)</f>
        <v>97.248750000000015</v>
      </c>
      <c r="AB31" s="184">
        <f>(V31-V30)/110*1000</f>
        <v>10.306818181818175</v>
      </c>
      <c r="AC31" s="995" t="s">
        <v>17</v>
      </c>
      <c r="AD31" s="996"/>
      <c r="AE31" s="201">
        <f>AVERAGE(AE15:AE24)</f>
        <v>4.4437499999999996</v>
      </c>
      <c r="AF31" s="183">
        <f>RANK(AE31,AE$30:AE$31)</f>
        <v>1</v>
      </c>
      <c r="AG31" s="202">
        <f>AVERAGE(AG15:AG24)</f>
        <v>296.02</v>
      </c>
      <c r="AH31" s="176">
        <f>AVERAGE(AH15:AH24)</f>
        <v>2.8374999999999999</v>
      </c>
      <c r="AI31" s="176">
        <f>AVERAGE(AI15:AI24)</f>
        <v>25.567499999999999</v>
      </c>
      <c r="AJ31" s="202">
        <f>AVERAGE(AJ15:AJ24)</f>
        <v>111.0425</v>
      </c>
      <c r="AK31" s="184">
        <f>(AE31-AE30)/100*1000</f>
        <v>14.587499999999999</v>
      </c>
      <c r="AL31" s="201">
        <f>AVERAGE(AL15:AL24)</f>
        <v>5.7424999999999997</v>
      </c>
      <c r="AM31" s="183">
        <f>RANK(AL31,AL$30:AL$31)</f>
        <v>1</v>
      </c>
      <c r="AN31" s="202">
        <f>AVERAGE(AN15:AN24)</f>
        <v>343.75</v>
      </c>
      <c r="AO31" s="176">
        <f>AVERAGE(AO15:AO24)</f>
        <v>3.9887500000000005</v>
      </c>
      <c r="AP31" s="176">
        <f>AVERAGE(AP15:AP24)</f>
        <v>22.023749999999996</v>
      </c>
      <c r="AQ31" s="202">
        <f>AVERAGE(AQ15:AQ24)</f>
        <v>107.33374999999998</v>
      </c>
      <c r="AR31" s="184">
        <f>(AL31-AL30)/100*1000</f>
        <v>17.805000000000007</v>
      </c>
      <c r="AS31" s="995" t="s">
        <v>17</v>
      </c>
      <c r="AT31" s="996"/>
      <c r="AU31" s="201">
        <f>AVERAGE(AU15:AU24)</f>
        <v>5.854285714285715</v>
      </c>
      <c r="AV31" s="183">
        <f>RANK(AU31,AU$30:AU$31)</f>
        <v>1</v>
      </c>
      <c r="AW31" s="202">
        <f>AVERAGE(AW15:AW24)</f>
        <v>308.90571428571428</v>
      </c>
      <c r="AX31" s="176">
        <f>AVERAGE(AX15:AX24)</f>
        <v>3.9828571428571431</v>
      </c>
      <c r="AY31" s="176">
        <f>AVERAGE(AY15:AY24)</f>
        <v>22.008571428571429</v>
      </c>
      <c r="AZ31" s="202">
        <f>AVERAGE(AZ15:AZ24)</f>
        <v>101.57285714285715</v>
      </c>
      <c r="BA31" s="184">
        <f>(AU31-AU30)/105*1000</f>
        <v>0.53061224489797076</v>
      </c>
      <c r="BB31" s="201">
        <f>AVERAGE(BB15:BB24)</f>
        <v>6.5574999999999992</v>
      </c>
      <c r="BC31" s="183">
        <f>RANK(BB31,BB$30:BB$31)</f>
        <v>1</v>
      </c>
      <c r="BD31" s="202">
        <f>AVERAGE(BD15:BD24)</f>
        <v>318.21749999999997</v>
      </c>
      <c r="BE31" s="176">
        <f>AVERAGE(BE15:BE24)</f>
        <v>3.2925000000000004</v>
      </c>
      <c r="BF31" s="176">
        <f>AVERAGE(BF15:BF24)</f>
        <v>19.2925</v>
      </c>
      <c r="BG31" s="202">
        <f>AVERAGE(BG15:BG24)</f>
        <v>99.876249999999999</v>
      </c>
      <c r="BH31" s="184">
        <f>(BB31-BB30)/72.5*1000</f>
        <v>11.965517241379294</v>
      </c>
      <c r="BI31" s="995" t="s">
        <v>17</v>
      </c>
      <c r="BJ31" s="996"/>
      <c r="BK31" s="201">
        <f>AVERAGE(BK15:BK24)</f>
        <v>3.9477777777777781</v>
      </c>
      <c r="BL31" s="183">
        <f>RANK(BK31,BK$30:BK$31)</f>
        <v>1</v>
      </c>
      <c r="BM31" s="202">
        <f>AVERAGE(BM15:BM24)</f>
        <v>358.37111111111113</v>
      </c>
      <c r="BN31" s="176">
        <f>AVERAGE(BN15:BN24)</f>
        <v>3.6366666666666663</v>
      </c>
      <c r="BO31" s="176">
        <f>AVERAGE(BO15:BO24)</f>
        <v>19.671111111111113</v>
      </c>
      <c r="BP31" s="202">
        <f>AVERAGE(BP15:BP24)</f>
        <v>88.663333333333355</v>
      </c>
      <c r="BQ31" s="184">
        <f>(BK31-BK30)/110*1000</f>
        <v>8.5252525252525295</v>
      </c>
      <c r="BR31" s="188">
        <f t="shared" si="23"/>
        <v>5.4903681657848331</v>
      </c>
      <c r="BS31" s="182">
        <f>RANK(BR31,BR$30:BR$31)</f>
        <v>1</v>
      </c>
    </row>
    <row r="32" spans="1:71" s="165" customFormat="1" ht="14.25" customHeight="1" x14ac:dyDescent="0.2">
      <c r="A32" s="197"/>
      <c r="B32" s="182"/>
      <c r="C32" s="118"/>
      <c r="D32" s="176"/>
      <c r="E32" s="78"/>
      <c r="F32" s="76"/>
      <c r="G32" s="76"/>
      <c r="H32" s="184"/>
      <c r="I32" s="114"/>
      <c r="J32" s="176"/>
      <c r="K32" s="78"/>
      <c r="L32" s="76"/>
      <c r="M32" s="184"/>
      <c r="N32" s="197"/>
      <c r="O32" s="182"/>
      <c r="P32" s="118"/>
      <c r="Q32" s="176"/>
      <c r="R32" s="78"/>
      <c r="S32" s="76"/>
      <c r="T32" s="76"/>
      <c r="U32" s="184"/>
      <c r="V32" s="118"/>
      <c r="W32" s="176"/>
      <c r="X32" s="78"/>
      <c r="Y32" s="76"/>
      <c r="Z32" s="76"/>
      <c r="AA32" s="76"/>
      <c r="AB32" s="184"/>
      <c r="AC32" s="197"/>
      <c r="AD32" s="182"/>
      <c r="AE32" s="118"/>
      <c r="AF32" s="176"/>
      <c r="AG32" s="78"/>
      <c r="AH32" s="76"/>
      <c r="AI32" s="76"/>
      <c r="AJ32" s="76"/>
      <c r="AK32" s="184"/>
      <c r="AL32" s="118"/>
      <c r="AM32" s="176"/>
      <c r="AN32" s="78"/>
      <c r="AO32" s="76"/>
      <c r="AP32" s="76"/>
      <c r="AQ32" s="76"/>
      <c r="AR32" s="184"/>
      <c r="AS32" s="197"/>
      <c r="AT32" s="182"/>
      <c r="AU32" s="118"/>
      <c r="AV32" s="176"/>
      <c r="AW32" s="78"/>
      <c r="AX32" s="76"/>
      <c r="AY32" s="76"/>
      <c r="AZ32" s="76"/>
      <c r="BA32" s="184"/>
      <c r="BB32" s="118"/>
      <c r="BC32" s="176"/>
      <c r="BD32" s="78"/>
      <c r="BE32" s="76"/>
      <c r="BF32" s="76"/>
      <c r="BG32" s="76"/>
      <c r="BH32" s="184"/>
      <c r="BI32" s="197"/>
      <c r="BJ32" s="182"/>
      <c r="BK32" s="118"/>
      <c r="BL32" s="176"/>
      <c r="BM32" s="78"/>
      <c r="BN32" s="76"/>
      <c r="BO32" s="76"/>
      <c r="BP32" s="76"/>
      <c r="BQ32" s="184"/>
      <c r="BR32" s="203"/>
      <c r="BS32" s="194"/>
    </row>
    <row r="33" spans="1:71" s="168" customFormat="1" ht="14.25" customHeight="1" x14ac:dyDescent="0.2">
      <c r="A33" s="997" t="s">
        <v>22</v>
      </c>
      <c r="B33" s="998"/>
      <c r="C33" s="114">
        <v>0.32</v>
      </c>
      <c r="D33" s="120"/>
      <c r="E33" s="114">
        <v>6.38</v>
      </c>
      <c r="F33" s="114" t="s">
        <v>20</v>
      </c>
      <c r="G33" s="114">
        <v>0.19</v>
      </c>
      <c r="H33" s="195"/>
      <c r="I33" s="165">
        <v>0.19</v>
      </c>
      <c r="J33" s="120"/>
      <c r="K33" s="165">
        <v>8.5299999999999994</v>
      </c>
      <c r="L33" s="165">
        <v>0.44</v>
      </c>
      <c r="M33" s="195"/>
      <c r="N33" s="997" t="s">
        <v>22</v>
      </c>
      <c r="O33" s="998"/>
      <c r="P33" s="165">
        <v>0.22</v>
      </c>
      <c r="Q33" s="120"/>
      <c r="R33" s="165">
        <v>13.15</v>
      </c>
      <c r="S33" s="165" t="s">
        <v>20</v>
      </c>
      <c r="T33" s="165">
        <v>1.55</v>
      </c>
      <c r="U33" s="195"/>
      <c r="V33" s="185">
        <v>0.14000000000000001</v>
      </c>
      <c r="W33" s="120"/>
      <c r="X33" s="187">
        <v>7.1</v>
      </c>
      <c r="Y33" s="187" t="s">
        <v>20</v>
      </c>
      <c r="Z33" s="187" t="s">
        <v>20</v>
      </c>
      <c r="AA33" s="187">
        <v>0.18</v>
      </c>
      <c r="AB33" s="195"/>
      <c r="AC33" s="997" t="s">
        <v>22</v>
      </c>
      <c r="AD33" s="998"/>
      <c r="AE33" s="165">
        <v>0.43</v>
      </c>
      <c r="AF33" s="120"/>
      <c r="AG33" s="165">
        <v>22.98</v>
      </c>
      <c r="AH33" s="165">
        <v>0.28000000000000003</v>
      </c>
      <c r="AI33" s="165" t="s">
        <v>20</v>
      </c>
      <c r="AJ33" s="165">
        <v>1.43</v>
      </c>
      <c r="AK33" s="195"/>
      <c r="AL33" s="118">
        <v>0.71</v>
      </c>
      <c r="AM33" s="120"/>
      <c r="AN33" s="114" t="s">
        <v>20</v>
      </c>
      <c r="AO33" s="114" t="s">
        <v>20</v>
      </c>
      <c r="AP33" s="114" t="s">
        <v>20</v>
      </c>
      <c r="AQ33" s="114" t="s">
        <v>20</v>
      </c>
      <c r="AR33" s="195"/>
      <c r="AS33" s="997" t="s">
        <v>22</v>
      </c>
      <c r="AT33" s="998"/>
      <c r="AU33" s="120" t="s">
        <v>20</v>
      </c>
      <c r="AV33" s="120"/>
      <c r="AW33" s="120">
        <v>8.8699999999999992</v>
      </c>
      <c r="AX33" s="120">
        <v>7.0000000000000007E-2</v>
      </c>
      <c r="AY33" s="120" t="s">
        <v>20</v>
      </c>
      <c r="AZ33" s="120" t="s">
        <v>20</v>
      </c>
      <c r="BA33" s="195"/>
      <c r="BB33" s="122">
        <v>0.86</v>
      </c>
      <c r="BC33" s="120"/>
      <c r="BD33" s="120">
        <v>41.11</v>
      </c>
      <c r="BE33" s="104">
        <v>0.24</v>
      </c>
      <c r="BF33" s="120" t="s">
        <v>20</v>
      </c>
      <c r="BG33" s="120" t="s">
        <v>20</v>
      </c>
      <c r="BH33" s="195"/>
      <c r="BI33" s="997" t="s">
        <v>22</v>
      </c>
      <c r="BJ33" s="998"/>
      <c r="BK33" s="120">
        <v>0.84</v>
      </c>
      <c r="BL33" s="120"/>
      <c r="BM33" s="120">
        <v>37.630000000000003</v>
      </c>
      <c r="BN33" s="120">
        <v>0.39</v>
      </c>
      <c r="BO33" s="120">
        <v>0</v>
      </c>
      <c r="BP33" s="120" t="s">
        <v>20</v>
      </c>
      <c r="BQ33" s="195"/>
      <c r="BR33" s="204"/>
      <c r="BS33" s="200"/>
    </row>
    <row r="34" spans="1:71" s="207" customFormat="1" ht="14.25" customHeight="1" x14ac:dyDescent="0.2">
      <c r="A34" s="999" t="s">
        <v>23</v>
      </c>
      <c r="B34" s="1000"/>
      <c r="C34" s="114">
        <v>3.7</v>
      </c>
      <c r="D34" s="120"/>
      <c r="E34" s="114">
        <v>1.89</v>
      </c>
      <c r="F34" s="114">
        <v>2.23</v>
      </c>
      <c r="G34" s="114">
        <v>0.83</v>
      </c>
      <c r="H34" s="195"/>
      <c r="I34" s="165">
        <v>3.62</v>
      </c>
      <c r="J34" s="120"/>
      <c r="K34" s="165">
        <v>2.14</v>
      </c>
      <c r="L34" s="165">
        <v>9.86</v>
      </c>
      <c r="M34" s="195"/>
      <c r="N34" s="999" t="s">
        <v>23</v>
      </c>
      <c r="O34" s="1000"/>
      <c r="P34" s="165">
        <v>3.65</v>
      </c>
      <c r="Q34" s="120"/>
      <c r="R34" s="165">
        <v>4.79</v>
      </c>
      <c r="S34" s="165">
        <v>106.86</v>
      </c>
      <c r="T34" s="165">
        <v>1.19</v>
      </c>
      <c r="U34" s="195"/>
      <c r="V34" s="185">
        <v>2.08</v>
      </c>
      <c r="W34" s="120"/>
      <c r="X34" s="187">
        <v>2.2200000000000002</v>
      </c>
      <c r="Y34" s="187">
        <v>10.039999999999999</v>
      </c>
      <c r="Z34" s="187">
        <v>4.1500000000000004</v>
      </c>
      <c r="AA34" s="187">
        <v>0.15</v>
      </c>
      <c r="AB34" s="195"/>
      <c r="AC34" s="999" t="s">
        <v>23</v>
      </c>
      <c r="AD34" s="1000"/>
      <c r="AE34" s="165">
        <v>9.23</v>
      </c>
      <c r="AF34" s="120"/>
      <c r="AG34" s="165">
        <v>6.63</v>
      </c>
      <c r="AH34" s="165">
        <v>8.7100000000000009</v>
      </c>
      <c r="AI34" s="165">
        <v>7.64</v>
      </c>
      <c r="AJ34" s="165">
        <v>1.06</v>
      </c>
      <c r="AK34" s="195"/>
      <c r="AL34" s="118">
        <v>10.68</v>
      </c>
      <c r="AM34" s="120"/>
      <c r="AN34" s="114">
        <v>12.45</v>
      </c>
      <c r="AO34" s="114">
        <v>14.06</v>
      </c>
      <c r="AP34" s="114">
        <v>1.37</v>
      </c>
      <c r="AQ34" s="114">
        <v>0.47</v>
      </c>
      <c r="AR34" s="195"/>
      <c r="AS34" s="999" t="s">
        <v>23</v>
      </c>
      <c r="AT34" s="1000"/>
      <c r="AU34" s="120">
        <v>2.31</v>
      </c>
      <c r="AV34" s="120"/>
      <c r="AW34" s="120">
        <v>2.2000000000000002</v>
      </c>
      <c r="AX34" s="120">
        <v>1.39</v>
      </c>
      <c r="AY34" s="120">
        <v>7.63</v>
      </c>
      <c r="AZ34" s="120">
        <v>0.66</v>
      </c>
      <c r="BA34" s="195"/>
      <c r="BB34" s="122">
        <v>11.33</v>
      </c>
      <c r="BC34" s="120"/>
      <c r="BD34" s="120">
        <v>11.41</v>
      </c>
      <c r="BE34" s="104">
        <v>6.3</v>
      </c>
      <c r="BF34" s="120">
        <v>11.98</v>
      </c>
      <c r="BG34" s="120">
        <v>1.51</v>
      </c>
      <c r="BH34" s="195"/>
      <c r="BI34" s="999" t="s">
        <v>23</v>
      </c>
      <c r="BJ34" s="1000"/>
      <c r="BK34" s="120">
        <v>20.74</v>
      </c>
      <c r="BL34" s="120"/>
      <c r="BM34" s="120">
        <v>9.9600000000000009</v>
      </c>
      <c r="BN34" s="120">
        <v>9.9600000000000009</v>
      </c>
      <c r="BO34" s="120">
        <v>0</v>
      </c>
      <c r="BP34" s="120">
        <v>2.5</v>
      </c>
      <c r="BQ34" s="195"/>
      <c r="BR34" s="205"/>
      <c r="BS34" s="206"/>
    </row>
    <row r="35" spans="1:71" s="165" customFormat="1" ht="2.25" customHeight="1" x14ac:dyDescent="0.2">
      <c r="A35" s="193"/>
      <c r="B35" s="182"/>
      <c r="C35" s="208"/>
      <c r="D35" s="183"/>
      <c r="E35" s="78"/>
      <c r="F35" s="76"/>
      <c r="G35" s="76"/>
      <c r="H35" s="184"/>
      <c r="I35" s="76"/>
      <c r="J35" s="183"/>
      <c r="K35" s="78"/>
      <c r="L35" s="76"/>
      <c r="M35" s="184"/>
      <c r="N35" s="193"/>
      <c r="O35" s="182"/>
      <c r="P35" s="208"/>
      <c r="Q35" s="183"/>
      <c r="R35" s="78"/>
      <c r="S35" s="76"/>
      <c r="T35" s="76"/>
      <c r="U35" s="184"/>
      <c r="V35" s="208"/>
      <c r="W35" s="183"/>
      <c r="X35" s="78"/>
      <c r="Y35" s="76"/>
      <c r="Z35" s="76"/>
      <c r="AA35" s="76"/>
      <c r="AB35" s="184"/>
      <c r="AC35" s="193"/>
      <c r="AD35" s="182"/>
      <c r="AE35" s="208"/>
      <c r="AF35" s="183"/>
      <c r="AG35" s="78"/>
      <c r="AH35" s="76"/>
      <c r="AI35" s="76"/>
      <c r="AJ35" s="76"/>
      <c r="AK35" s="184"/>
      <c r="AL35" s="208"/>
      <c r="AM35" s="183"/>
      <c r="AN35" s="78"/>
      <c r="AO35" s="76"/>
      <c r="AP35" s="76"/>
      <c r="AQ35" s="76"/>
      <c r="AR35" s="184"/>
      <c r="AS35" s="193"/>
      <c r="AT35" s="182"/>
      <c r="AU35" s="208"/>
      <c r="AV35" s="183"/>
      <c r="AW35" s="78"/>
      <c r="AX35" s="76"/>
      <c r="AY35" s="76"/>
      <c r="AZ35" s="76"/>
      <c r="BA35" s="184"/>
      <c r="BB35" s="208"/>
      <c r="BC35" s="183"/>
      <c r="BD35" s="78"/>
      <c r="BE35" s="76"/>
      <c r="BF35" s="76"/>
      <c r="BG35" s="76"/>
      <c r="BH35" s="184"/>
      <c r="BI35" s="193"/>
      <c r="BJ35" s="182"/>
      <c r="BK35" s="208"/>
      <c r="BL35" s="183"/>
      <c r="BM35" s="78"/>
      <c r="BN35" s="76"/>
      <c r="BO35" s="76"/>
      <c r="BP35" s="76"/>
      <c r="BQ35" s="184"/>
      <c r="BR35" s="188"/>
      <c r="BS35" s="182"/>
    </row>
    <row r="36" spans="1:71" s="165" customFormat="1" ht="14.25" customHeight="1" x14ac:dyDescent="0.2">
      <c r="A36" s="995" t="s">
        <v>24</v>
      </c>
      <c r="B36" s="996"/>
      <c r="C36" s="208"/>
      <c r="D36" s="176"/>
      <c r="E36" s="78"/>
      <c r="F36" s="76"/>
      <c r="G36" s="76"/>
      <c r="H36" s="184"/>
      <c r="I36" s="76"/>
      <c r="J36" s="176"/>
      <c r="K36" s="78"/>
      <c r="L36" s="76"/>
      <c r="M36" s="184"/>
      <c r="N36" s="995" t="s">
        <v>24</v>
      </c>
      <c r="O36" s="996"/>
      <c r="P36" s="208"/>
      <c r="Q36" s="176"/>
      <c r="R36" s="78"/>
      <c r="S36" s="76"/>
      <c r="T36" s="76"/>
      <c r="U36" s="184"/>
      <c r="V36" s="208"/>
      <c r="W36" s="176"/>
      <c r="X36" s="78"/>
      <c r="Y36" s="76"/>
      <c r="Z36" s="76"/>
      <c r="AA36" s="76"/>
      <c r="AB36" s="184"/>
      <c r="AC36" s="995" t="s">
        <v>24</v>
      </c>
      <c r="AD36" s="996"/>
      <c r="AE36" s="208"/>
      <c r="AF36" s="176"/>
      <c r="AG36" s="78"/>
      <c r="AH36" s="76"/>
      <c r="AI36" s="76"/>
      <c r="AJ36" s="76"/>
      <c r="AK36" s="184"/>
      <c r="AL36" s="208"/>
      <c r="AM36" s="176"/>
      <c r="AN36" s="78"/>
      <c r="AO36" s="76"/>
      <c r="AP36" s="76"/>
      <c r="AQ36" s="76"/>
      <c r="AR36" s="184"/>
      <c r="AS36" s="995" t="s">
        <v>24</v>
      </c>
      <c r="AT36" s="996"/>
      <c r="AU36" s="208"/>
      <c r="AV36" s="176"/>
      <c r="AW36" s="78"/>
      <c r="AX36" s="76"/>
      <c r="AY36" s="76"/>
      <c r="AZ36" s="76"/>
      <c r="BA36" s="184"/>
      <c r="BB36" s="208"/>
      <c r="BC36" s="176"/>
      <c r="BD36" s="78"/>
      <c r="BE36" s="76"/>
      <c r="BF36" s="76"/>
      <c r="BG36" s="76"/>
      <c r="BH36" s="184"/>
      <c r="BI36" s="995" t="s">
        <v>24</v>
      </c>
      <c r="BJ36" s="996"/>
      <c r="BK36" s="208"/>
      <c r="BL36" s="176"/>
      <c r="BM36" s="78"/>
      <c r="BN36" s="76"/>
      <c r="BO36" s="76"/>
      <c r="BP36" s="76"/>
      <c r="BQ36" s="184"/>
      <c r="BR36" s="209"/>
      <c r="BS36" s="182"/>
    </row>
    <row r="37" spans="1:71" s="165" customFormat="1" ht="14.25" customHeight="1" x14ac:dyDescent="0.2">
      <c r="A37" s="995" t="s">
        <v>13</v>
      </c>
      <c r="B37" s="996"/>
      <c r="C37" s="201">
        <f>AVERAGE(C5,C15)</f>
        <v>7.5449999999999999</v>
      </c>
      <c r="D37" s="202">
        <f>RANK(C37,C$37:C$46)</f>
        <v>1</v>
      </c>
      <c r="E37" s="202">
        <f>AVERAGE(E5,E15)</f>
        <v>273.83</v>
      </c>
      <c r="F37" s="176">
        <f>AVERAGE(F5,F15)</f>
        <v>4.47</v>
      </c>
      <c r="G37" s="176">
        <f>AVERAGE(G5,G15)</f>
        <v>18.934999999999999</v>
      </c>
      <c r="H37" s="184">
        <f>AVERAGE(H15)</f>
        <v>4.0799999999999983</v>
      </c>
      <c r="I37" s="176">
        <f>AVERAGE(I5,I15)</f>
        <v>4.9950000000000001</v>
      </c>
      <c r="J37" s="202">
        <f>RANK(I37,I$37:I$46)</f>
        <v>1</v>
      </c>
      <c r="K37" s="202">
        <f>AVERAGE(K5,K15)</f>
        <v>358.33500000000004</v>
      </c>
      <c r="L37" s="176">
        <f>AVERAGE(L5,L15)</f>
        <v>4.62</v>
      </c>
      <c r="M37" s="184">
        <f>AVERAGE(M15)</f>
        <v>11.624999999999996</v>
      </c>
      <c r="N37" s="995" t="s">
        <v>13</v>
      </c>
      <c r="O37" s="996"/>
      <c r="P37" s="201">
        <f>AVERAGE(P5,P15)</f>
        <v>5.2850000000000001</v>
      </c>
      <c r="Q37" s="202">
        <f>RANK(P37,P$37:P$46)</f>
        <v>1</v>
      </c>
      <c r="R37" s="202">
        <f>AVERAGE(R5,R15)</f>
        <v>255.33499999999998</v>
      </c>
      <c r="S37" s="176">
        <f>AVERAGE(S5,S15)</f>
        <v>20.914999999999999</v>
      </c>
      <c r="T37" s="202">
        <f>AVERAGE(T5,T15)</f>
        <v>102</v>
      </c>
      <c r="U37" s="184">
        <f>AVERAGE(U15)</f>
        <v>3.9090909090909065</v>
      </c>
      <c r="V37" s="201">
        <f>AVERAGE(V5,V15)</f>
        <v>5.83</v>
      </c>
      <c r="W37" s="202">
        <f>RANK(V37,V$37:V$46)</f>
        <v>2</v>
      </c>
      <c r="X37" s="202">
        <f>AVERAGE(X5,X15)</f>
        <v>273</v>
      </c>
      <c r="Y37" s="176">
        <f>AVERAGE(Y5,Y15)</f>
        <v>4.4950000000000001</v>
      </c>
      <c r="Z37" s="176">
        <f>AVERAGE(Z5,Z15)</f>
        <v>23.799999999999997</v>
      </c>
      <c r="AA37" s="202">
        <f>AVERAGE(AA5,AA15)</f>
        <v>101.33</v>
      </c>
      <c r="AB37" s="184">
        <f>AVERAGE(AB15)</f>
        <v>12.181818181818182</v>
      </c>
      <c r="AC37" s="995" t="s">
        <v>13</v>
      </c>
      <c r="AD37" s="996"/>
      <c r="AE37" s="201">
        <f>AVERAGE(AE5,AE15)</f>
        <v>3.89</v>
      </c>
      <c r="AF37" s="202">
        <f>RANK(AE37,AE$37:AE$46)</f>
        <v>3</v>
      </c>
      <c r="AG37" s="202">
        <f>AVERAGE(AG5,AG15)</f>
        <v>298.08</v>
      </c>
      <c r="AH37" s="176">
        <f>AVERAGE(AH5,AH15)</f>
        <v>2.9550000000000001</v>
      </c>
      <c r="AI37" s="176">
        <f>AVERAGE(AI5,AI15)</f>
        <v>29.835000000000001</v>
      </c>
      <c r="AJ37" s="202">
        <f>AVERAGE(AJ5,AJ15)</f>
        <v>114</v>
      </c>
      <c r="AK37" s="184">
        <f>AVERAGE(AK15)</f>
        <v>12.999999999999998</v>
      </c>
      <c r="AL37" s="201">
        <f>AVERAGE(AL5,AL15)</f>
        <v>5.5449999999999999</v>
      </c>
      <c r="AM37" s="202">
        <f>RANK(AL37,AL$37:AL$46)</f>
        <v>3</v>
      </c>
      <c r="AN37" s="202">
        <f>AVERAGE(AN5,AN15)</f>
        <v>325.83500000000004</v>
      </c>
      <c r="AO37" s="176">
        <f>AVERAGE(AO5,AO15)</f>
        <v>4.5449999999999999</v>
      </c>
      <c r="AP37" s="176">
        <f>AVERAGE(AP5,AP15)</f>
        <v>20.240000000000002</v>
      </c>
      <c r="AQ37" s="202">
        <f>AVERAGE(AQ5,AQ15)</f>
        <v>105.66499999999999</v>
      </c>
      <c r="AR37" s="184">
        <f>AVERAGE(AR15)</f>
        <v>6.2999999999999989</v>
      </c>
      <c r="AS37" s="995" t="s">
        <v>13</v>
      </c>
      <c r="AT37" s="996"/>
      <c r="AU37" s="201">
        <f>AVERAGE(AU5,AU15)</f>
        <v>4.9950000000000001</v>
      </c>
      <c r="AV37" s="202">
        <f>RANK(AU37,AU$37:AU$46)</f>
        <v>6</v>
      </c>
      <c r="AW37" s="202">
        <f>AVERAGE(AW5,AW15)</f>
        <v>290.5</v>
      </c>
      <c r="AX37" s="176">
        <f>AVERAGE(AX5,AX15)</f>
        <v>3.7349999999999999</v>
      </c>
      <c r="AY37" s="176">
        <f>AVERAGE(AY5,AY15)</f>
        <v>21</v>
      </c>
      <c r="AZ37" s="202">
        <f>AVERAGE(AZ5,AZ15)</f>
        <v>107</v>
      </c>
      <c r="BA37" s="184">
        <f>AVERAGE(BA15)</f>
        <v>9.8095238095238031</v>
      </c>
      <c r="BB37" s="201">
        <f>AVERAGE(BB5,BB15)</f>
        <v>6.4350000000000005</v>
      </c>
      <c r="BC37" s="202">
        <f>RANK(BB37,BB$37:BB$46)</f>
        <v>5</v>
      </c>
      <c r="BD37" s="202">
        <f>AVERAGE(BD5,BD15)</f>
        <v>256.27</v>
      </c>
      <c r="BE37" s="176">
        <f>AVERAGE(BE5,BE15)</f>
        <v>3.3</v>
      </c>
      <c r="BF37" s="176">
        <f>AVERAGE(BF5,BF15)</f>
        <v>18.935000000000002</v>
      </c>
      <c r="BG37" s="202">
        <f>AVERAGE(BG5,BG15)</f>
        <v>111</v>
      </c>
      <c r="BH37" s="184">
        <f>AVERAGE(BH15)</f>
        <v>13.379310344827584</v>
      </c>
      <c r="BI37" s="995" t="s">
        <v>13</v>
      </c>
      <c r="BJ37" s="996"/>
      <c r="BK37" s="201">
        <f>AVERAGE(BK5,BK15)</f>
        <v>3.71</v>
      </c>
      <c r="BL37" s="202">
        <f>RANK(BK37,BK$37:BK$46)</f>
        <v>3</v>
      </c>
      <c r="BM37" s="202">
        <f>AVERAGE(BM5,BM15)</f>
        <v>347.83500000000004</v>
      </c>
      <c r="BN37" s="176">
        <f>AVERAGE(BN5,BN15)</f>
        <v>4.8250000000000002</v>
      </c>
      <c r="BO37" s="176">
        <f>AVERAGE(BO5,BO15)</f>
        <v>22.17</v>
      </c>
      <c r="BP37" s="202">
        <f>AVERAGE(BP5,BP15)</f>
        <v>96.164999999999992</v>
      </c>
      <c r="BQ37" s="184">
        <f>AVERAGE(BQ15)</f>
        <v>7.4545454545454568</v>
      </c>
      <c r="BR37" s="188">
        <f t="shared" ref="BR37:BR46" si="24">AVERAGE(C37,I37,P37,AL37,AU37,V37,AE37,BB37,BK37)</f>
        <v>5.358888888888889</v>
      </c>
      <c r="BS37" s="182">
        <f>RANK(BR37,BR$37:BR$46)</f>
        <v>2</v>
      </c>
    </row>
    <row r="38" spans="1:71" s="165" customFormat="1" ht="14.25" customHeight="1" x14ac:dyDescent="0.2">
      <c r="A38" s="995" t="s">
        <v>14</v>
      </c>
      <c r="B38" s="996"/>
      <c r="C38" s="201">
        <f t="shared" ref="C38:C46" si="25">AVERAGE(C6,C16)</f>
        <v>7.24</v>
      </c>
      <c r="D38" s="202">
        <f t="shared" ref="D38:D46" si="26">RANK(C38,C$37:C$46)</f>
        <v>3</v>
      </c>
      <c r="E38" s="202">
        <f t="shared" ref="E38:G43" si="27">AVERAGE(E6,E16)</f>
        <v>256.66499999999996</v>
      </c>
      <c r="F38" s="176">
        <f t="shared" si="27"/>
        <v>3.26</v>
      </c>
      <c r="G38" s="176">
        <f t="shared" si="27"/>
        <v>17.884999999999998</v>
      </c>
      <c r="H38" s="184">
        <f t="shared" ref="H38:H46" si="28">AVERAGE(H16)</f>
        <v>7.5200000000000031</v>
      </c>
      <c r="I38" s="176">
        <f t="shared" ref="I38:I44" si="29">AVERAGE(I6,I16)</f>
        <v>4.33</v>
      </c>
      <c r="J38" s="202">
        <f t="shared" ref="J38:J46" si="30">RANK(I38,I$37:I$46)</f>
        <v>4</v>
      </c>
      <c r="K38" s="202">
        <f t="shared" ref="K38:L42" si="31">AVERAGE(K6,K16)</f>
        <v>328.5</v>
      </c>
      <c r="L38" s="176">
        <f t="shared" si="31"/>
        <v>3.3449999999999998</v>
      </c>
      <c r="M38" s="184">
        <f t="shared" ref="M38:M46" si="32">AVERAGE(M16)</f>
        <v>5.2499999999999991</v>
      </c>
      <c r="N38" s="995" t="s">
        <v>14</v>
      </c>
      <c r="O38" s="996"/>
      <c r="P38" s="201">
        <f t="shared" ref="P38:P46" si="33">AVERAGE(P6,P16)</f>
        <v>4.3499999999999996</v>
      </c>
      <c r="Q38" s="202">
        <f t="shared" ref="Q38:Q46" si="34">RANK(P38,P$37:P$46)</f>
        <v>8</v>
      </c>
      <c r="R38" s="202">
        <f t="shared" ref="R38:T42" si="35">AVERAGE(R6,R16)</f>
        <v>205.66500000000002</v>
      </c>
      <c r="S38" s="176">
        <f t="shared" si="35"/>
        <v>20.619999999999997</v>
      </c>
      <c r="T38" s="202">
        <f t="shared" si="35"/>
        <v>99.835000000000008</v>
      </c>
      <c r="U38" s="184">
        <f t="shared" ref="U38:U46" si="36">AVERAGE(U16)</f>
        <v>2.7272727272727257</v>
      </c>
      <c r="V38" s="201">
        <f t="shared" ref="V38:V46" si="37">AVERAGE(V6,V16)</f>
        <v>4.7549999999999999</v>
      </c>
      <c r="W38" s="202">
        <f t="shared" ref="W38:W46" si="38">RANK(V38,V$37:V$46)</f>
        <v>7</v>
      </c>
      <c r="X38" s="202">
        <f t="shared" ref="X38:AA42" si="39">AVERAGE(X6,X16)</f>
        <v>241</v>
      </c>
      <c r="Y38" s="176">
        <f t="shared" si="39"/>
        <v>3.88</v>
      </c>
      <c r="Z38" s="176">
        <f t="shared" si="39"/>
        <v>21.67</v>
      </c>
      <c r="AA38" s="202">
        <f t="shared" si="39"/>
        <v>73.5</v>
      </c>
      <c r="AB38" s="184">
        <f t="shared" ref="AB38:AB46" si="40">AVERAGE(AB16)</f>
        <v>9.1818181818181799</v>
      </c>
      <c r="AC38" s="995" t="s">
        <v>14</v>
      </c>
      <c r="AD38" s="996"/>
      <c r="AE38" s="201">
        <f t="shared" ref="AE38:AE46" si="41">AVERAGE(AE6,AE16)</f>
        <v>3.4050000000000002</v>
      </c>
      <c r="AF38" s="202">
        <f t="shared" ref="AF38:AF46" si="42">RANK(AE38,AE$37:AE$46)</f>
        <v>6</v>
      </c>
      <c r="AG38" s="202">
        <f t="shared" ref="AG38:AJ42" si="43">AVERAGE(AG6,AG16)</f>
        <v>266.62</v>
      </c>
      <c r="AH38" s="176">
        <f t="shared" si="43"/>
        <v>2.2750000000000004</v>
      </c>
      <c r="AI38" s="176">
        <f t="shared" si="43"/>
        <v>19.704999999999998</v>
      </c>
      <c r="AJ38" s="202">
        <f t="shared" si="43"/>
        <v>112.83500000000001</v>
      </c>
      <c r="AK38" s="184">
        <f t="shared" ref="AK38:AK46" si="44">AVERAGE(AK16)</f>
        <v>15.299999999999997</v>
      </c>
      <c r="AL38" s="201">
        <f t="shared" ref="AL38:AL46" si="45">AVERAGE(AL6,AL16)</f>
        <v>5.4700000000000006</v>
      </c>
      <c r="AM38" s="202">
        <f t="shared" ref="AM38:AM46" si="46">RANK(AL38,AL$37:AL$46)</f>
        <v>4</v>
      </c>
      <c r="AN38" s="202">
        <f t="shared" ref="AN38:AQ42" si="47">AVERAGE(AN6,AN16)</f>
        <v>332.5</v>
      </c>
      <c r="AO38" s="176">
        <f t="shared" si="47"/>
        <v>3.5049999999999999</v>
      </c>
      <c r="AP38" s="176">
        <f t="shared" si="47"/>
        <v>26.03</v>
      </c>
      <c r="AQ38" s="202">
        <f t="shared" si="47"/>
        <v>100</v>
      </c>
      <c r="AR38" s="184">
        <f t="shared" ref="AR38:AR46" si="48">AVERAGE(AR16)</f>
        <v>6.3999999999999968</v>
      </c>
      <c r="AS38" s="995" t="s">
        <v>14</v>
      </c>
      <c r="AT38" s="996"/>
      <c r="AU38" s="201">
        <f t="shared" ref="AU38:AU44" si="49">AVERAGE(AU6,AU16)</f>
        <v>3.8200000000000003</v>
      </c>
      <c r="AV38" s="202">
        <f t="shared" ref="AV38:AV44" si="50">RANK(AU38,AU$37:AU$46)</f>
        <v>7</v>
      </c>
      <c r="AW38" s="202">
        <f t="shared" ref="AW38:AZ42" si="51">AVERAGE(AW6,AW16)</f>
        <v>279</v>
      </c>
      <c r="AX38" s="176">
        <f t="shared" si="51"/>
        <v>3.6850000000000001</v>
      </c>
      <c r="AY38" s="176">
        <f t="shared" si="51"/>
        <v>25.435000000000002</v>
      </c>
      <c r="AZ38" s="202">
        <f t="shared" si="51"/>
        <v>87.835000000000008</v>
      </c>
      <c r="BA38" s="184">
        <f t="shared" ref="BA38:BA44" si="52">AVERAGE(BA16)</f>
        <v>-2.2857142857142838</v>
      </c>
      <c r="BB38" s="201">
        <f t="shared" ref="BB38:BB44" si="53">AVERAGE(BB6,BB16)</f>
        <v>7.25</v>
      </c>
      <c r="BC38" s="202">
        <f t="shared" ref="BC38:BC46" si="54">RANK(BB38,BB$37:BB$46)</f>
        <v>1</v>
      </c>
      <c r="BD38" s="202">
        <f t="shared" ref="BD38:BG42" si="55">AVERAGE(BD6,BD16)</f>
        <v>244.9</v>
      </c>
      <c r="BE38" s="176">
        <f t="shared" si="55"/>
        <v>3.0449999999999999</v>
      </c>
      <c r="BF38" s="176">
        <f t="shared" si="55"/>
        <v>23.85</v>
      </c>
      <c r="BG38" s="202">
        <f t="shared" si="55"/>
        <v>85.664999999999992</v>
      </c>
      <c r="BH38" s="184">
        <f t="shared" ref="BH38:BH46" si="56">AVERAGE(BH16)</f>
        <v>20.137931034482772</v>
      </c>
      <c r="BI38" s="995" t="s">
        <v>14</v>
      </c>
      <c r="BJ38" s="996"/>
      <c r="BK38" s="201">
        <f t="shared" ref="BK38:BK46" si="57">AVERAGE(BK6,BK16)</f>
        <v>3.75</v>
      </c>
      <c r="BL38" s="202">
        <f t="shared" ref="BL38:BL46" si="58">RANK(BK38,BK$37:BK$46)</f>
        <v>2</v>
      </c>
      <c r="BM38" s="202">
        <f t="shared" ref="BM38:BP42" si="59">AVERAGE(BM6,BM16)</f>
        <v>347.17</v>
      </c>
      <c r="BN38" s="176">
        <f t="shared" si="59"/>
        <v>4.5050000000000008</v>
      </c>
      <c r="BO38" s="176">
        <f t="shared" si="59"/>
        <v>29.164999999999999</v>
      </c>
      <c r="BP38" s="202">
        <f t="shared" si="59"/>
        <v>83.164999999999992</v>
      </c>
      <c r="BQ38" s="184">
        <f t="shared" ref="BQ38:BQ46" si="60">AVERAGE(BQ16)</f>
        <v>9.6363636363636367</v>
      </c>
      <c r="BR38" s="188">
        <f t="shared" si="24"/>
        <v>4.93</v>
      </c>
      <c r="BS38" s="182">
        <f t="shared" ref="BS38:BS46" si="61">RANK(BR38,BR$37:BR$46)</f>
        <v>7</v>
      </c>
    </row>
    <row r="39" spans="1:71" s="165" customFormat="1" ht="14.25" customHeight="1" x14ac:dyDescent="0.2">
      <c r="A39" s="995" t="s">
        <v>15</v>
      </c>
      <c r="B39" s="996"/>
      <c r="C39" s="201">
        <f t="shared" si="25"/>
        <v>6.7549999999999999</v>
      </c>
      <c r="D39" s="202">
        <f t="shared" si="26"/>
        <v>6</v>
      </c>
      <c r="E39" s="202">
        <f t="shared" si="27"/>
        <v>282.83500000000004</v>
      </c>
      <c r="F39" s="176">
        <f t="shared" si="27"/>
        <v>3.5750000000000002</v>
      </c>
      <c r="G39" s="176">
        <f t="shared" si="27"/>
        <v>16.899999999999999</v>
      </c>
      <c r="H39" s="184">
        <f t="shared" si="28"/>
        <v>3.9200000000000017</v>
      </c>
      <c r="I39" s="176">
        <f t="shared" si="29"/>
        <v>4.8550000000000004</v>
      </c>
      <c r="J39" s="202">
        <f t="shared" si="30"/>
        <v>2</v>
      </c>
      <c r="K39" s="202">
        <f t="shared" si="31"/>
        <v>364.33500000000004</v>
      </c>
      <c r="L39" s="176">
        <f t="shared" si="31"/>
        <v>4.1099999999999994</v>
      </c>
      <c r="M39" s="184">
        <f t="shared" si="32"/>
        <v>15.875000000000007</v>
      </c>
      <c r="N39" s="995" t="s">
        <v>15</v>
      </c>
      <c r="O39" s="996"/>
      <c r="P39" s="201">
        <f t="shared" si="33"/>
        <v>4.83</v>
      </c>
      <c r="Q39" s="202">
        <f t="shared" si="34"/>
        <v>4</v>
      </c>
      <c r="R39" s="202">
        <f t="shared" si="35"/>
        <v>224.66500000000002</v>
      </c>
      <c r="S39" s="176">
        <f t="shared" si="35"/>
        <v>50.8</v>
      </c>
      <c r="T39" s="202">
        <f t="shared" si="35"/>
        <v>100.5</v>
      </c>
      <c r="U39" s="184">
        <f t="shared" si="36"/>
        <v>1.8181818181818117</v>
      </c>
      <c r="V39" s="201">
        <f t="shared" si="37"/>
        <v>4.8899999999999997</v>
      </c>
      <c r="W39" s="202">
        <f t="shared" si="38"/>
        <v>6</v>
      </c>
      <c r="X39" s="202">
        <f t="shared" si="39"/>
        <v>247</v>
      </c>
      <c r="Y39" s="176">
        <f t="shared" si="39"/>
        <v>3.83</v>
      </c>
      <c r="Z39" s="176">
        <f t="shared" si="39"/>
        <v>22.47</v>
      </c>
      <c r="AA39" s="202">
        <f t="shared" si="39"/>
        <v>110.33</v>
      </c>
      <c r="AB39" s="184">
        <f t="shared" si="40"/>
        <v>7.6363636363636349</v>
      </c>
      <c r="AC39" s="995" t="s">
        <v>15</v>
      </c>
      <c r="AD39" s="996"/>
      <c r="AE39" s="201">
        <f t="shared" si="41"/>
        <v>3.51</v>
      </c>
      <c r="AF39" s="202">
        <f t="shared" si="42"/>
        <v>5</v>
      </c>
      <c r="AG39" s="202">
        <f t="shared" si="43"/>
        <v>267.935</v>
      </c>
      <c r="AH39" s="176">
        <f t="shared" si="43"/>
        <v>2.6399999999999997</v>
      </c>
      <c r="AI39" s="176">
        <f t="shared" si="43"/>
        <v>23.42</v>
      </c>
      <c r="AJ39" s="202">
        <f t="shared" si="43"/>
        <v>106.33500000000001</v>
      </c>
      <c r="AK39" s="184">
        <f t="shared" si="44"/>
        <v>15</v>
      </c>
      <c r="AL39" s="201">
        <f t="shared" si="45"/>
        <v>6.14</v>
      </c>
      <c r="AM39" s="202">
        <f t="shared" si="46"/>
        <v>1</v>
      </c>
      <c r="AN39" s="202">
        <f t="shared" si="47"/>
        <v>320.83500000000004</v>
      </c>
      <c r="AO39" s="176">
        <f t="shared" si="47"/>
        <v>4.6050000000000004</v>
      </c>
      <c r="AP39" s="176">
        <f t="shared" si="47"/>
        <v>20.149999999999999</v>
      </c>
      <c r="AQ39" s="202">
        <f t="shared" si="47"/>
        <v>117.33500000000001</v>
      </c>
      <c r="AR39" s="184">
        <f t="shared" si="48"/>
        <v>7.4000000000000021</v>
      </c>
      <c r="AS39" s="995" t="s">
        <v>15</v>
      </c>
      <c r="AT39" s="996"/>
      <c r="AU39" s="201">
        <f t="shared" si="49"/>
        <v>5.98</v>
      </c>
      <c r="AV39" s="202">
        <f t="shared" si="50"/>
        <v>4</v>
      </c>
      <c r="AW39" s="202">
        <f t="shared" si="51"/>
        <v>291.83500000000004</v>
      </c>
      <c r="AX39" s="176">
        <f t="shared" si="51"/>
        <v>3.915</v>
      </c>
      <c r="AY39" s="176">
        <f t="shared" si="51"/>
        <v>22.369999999999997</v>
      </c>
      <c r="AZ39" s="202">
        <f t="shared" si="51"/>
        <v>94</v>
      </c>
      <c r="BA39" s="184">
        <f t="shared" si="52"/>
        <v>-4.1904761904761942</v>
      </c>
      <c r="BB39" s="201">
        <f t="shared" si="53"/>
        <v>7.1749999999999998</v>
      </c>
      <c r="BC39" s="202">
        <f t="shared" si="54"/>
        <v>2</v>
      </c>
      <c r="BD39" s="202">
        <f t="shared" si="55"/>
        <v>263.39999999999998</v>
      </c>
      <c r="BE39" s="176">
        <f t="shared" si="55"/>
        <v>3.05</v>
      </c>
      <c r="BF39" s="176">
        <f t="shared" si="55"/>
        <v>18.285</v>
      </c>
      <c r="BG39" s="202">
        <f t="shared" si="55"/>
        <v>92</v>
      </c>
      <c r="BH39" s="184">
        <f t="shared" si="56"/>
        <v>7.0344827586206868</v>
      </c>
      <c r="BI39" s="995" t="s">
        <v>15</v>
      </c>
      <c r="BJ39" s="996"/>
      <c r="BK39" s="201">
        <f t="shared" si="57"/>
        <v>3.1749999999999998</v>
      </c>
      <c r="BL39" s="202">
        <f t="shared" si="58"/>
        <v>8</v>
      </c>
      <c r="BM39" s="202">
        <f t="shared" si="59"/>
        <v>301</v>
      </c>
      <c r="BN39" s="176">
        <f t="shared" si="59"/>
        <v>3.4699999999999998</v>
      </c>
      <c r="BO39" s="176">
        <f t="shared" si="59"/>
        <v>17.8</v>
      </c>
      <c r="BP39" s="202">
        <f t="shared" si="59"/>
        <v>79.33</v>
      </c>
      <c r="BQ39" s="184">
        <f t="shared" si="60"/>
        <v>7.7272727272727284</v>
      </c>
      <c r="BR39" s="188">
        <f t="shared" si="24"/>
        <v>5.256666666666665</v>
      </c>
      <c r="BS39" s="182">
        <f t="shared" si="61"/>
        <v>4</v>
      </c>
    </row>
    <row r="40" spans="1:71" s="165" customFormat="1" ht="14.25" customHeight="1" x14ac:dyDescent="0.2">
      <c r="A40" s="995" t="s">
        <v>16</v>
      </c>
      <c r="B40" s="996"/>
      <c r="C40" s="201">
        <f t="shared" si="25"/>
        <v>7.1349999999999998</v>
      </c>
      <c r="D40" s="202">
        <f t="shared" si="26"/>
        <v>4</v>
      </c>
      <c r="E40" s="202">
        <f t="shared" si="27"/>
        <v>267</v>
      </c>
      <c r="F40" s="176">
        <f t="shared" si="27"/>
        <v>2.9400000000000004</v>
      </c>
      <c r="G40" s="176">
        <f t="shared" si="27"/>
        <v>16.850000000000001</v>
      </c>
      <c r="H40" s="184">
        <f t="shared" si="28"/>
        <v>2.1599999999999966</v>
      </c>
      <c r="I40" s="176">
        <f t="shared" si="29"/>
        <v>4.3599999999999994</v>
      </c>
      <c r="J40" s="202">
        <f t="shared" si="30"/>
        <v>3</v>
      </c>
      <c r="K40" s="202">
        <f t="shared" si="31"/>
        <v>276.5</v>
      </c>
      <c r="L40" s="176">
        <f t="shared" si="31"/>
        <v>3.2949999999999999</v>
      </c>
      <c r="M40" s="184">
        <f t="shared" si="32"/>
        <v>3.7499999999999978</v>
      </c>
      <c r="N40" s="995" t="s">
        <v>16</v>
      </c>
      <c r="O40" s="996"/>
      <c r="P40" s="201">
        <f t="shared" si="33"/>
        <v>4.7</v>
      </c>
      <c r="Q40" s="202">
        <f t="shared" si="34"/>
        <v>5</v>
      </c>
      <c r="R40" s="202">
        <f t="shared" si="35"/>
        <v>197.17</v>
      </c>
      <c r="S40" s="176">
        <f t="shared" si="35"/>
        <v>20.73</v>
      </c>
      <c r="T40" s="202">
        <f t="shared" si="35"/>
        <v>100.66499999999999</v>
      </c>
      <c r="U40" s="184">
        <f t="shared" si="36"/>
        <v>0.54545454545455008</v>
      </c>
      <c r="V40" s="201">
        <f t="shared" si="37"/>
        <v>4.6199999999999992</v>
      </c>
      <c r="W40" s="202">
        <f t="shared" si="38"/>
        <v>8</v>
      </c>
      <c r="X40" s="202">
        <f t="shared" si="39"/>
        <v>236.5</v>
      </c>
      <c r="Y40" s="176">
        <f t="shared" si="39"/>
        <v>3.605</v>
      </c>
      <c r="Z40" s="176">
        <f t="shared" si="39"/>
        <v>20.734999999999999</v>
      </c>
      <c r="AA40" s="202">
        <f t="shared" si="39"/>
        <v>91.67</v>
      </c>
      <c r="AB40" s="184">
        <f t="shared" si="40"/>
        <v>7.9999999999999982</v>
      </c>
      <c r="AC40" s="995" t="s">
        <v>16</v>
      </c>
      <c r="AD40" s="996"/>
      <c r="AE40" s="201">
        <f t="shared" si="41"/>
        <v>4.2050000000000001</v>
      </c>
      <c r="AF40" s="202">
        <f t="shared" si="42"/>
        <v>2</v>
      </c>
      <c r="AG40" s="202">
        <f t="shared" si="43"/>
        <v>298.88499999999999</v>
      </c>
      <c r="AH40" s="176">
        <f t="shared" si="43"/>
        <v>3.0150000000000001</v>
      </c>
      <c r="AI40" s="176">
        <f t="shared" si="43"/>
        <v>30.17</v>
      </c>
      <c r="AJ40" s="202">
        <f t="shared" si="43"/>
        <v>103</v>
      </c>
      <c r="AK40" s="184">
        <f t="shared" si="44"/>
        <v>12.899999999999997</v>
      </c>
      <c r="AL40" s="201">
        <f t="shared" si="45"/>
        <v>4.335</v>
      </c>
      <c r="AM40" s="202">
        <f t="shared" si="46"/>
        <v>8</v>
      </c>
      <c r="AN40" s="202">
        <f t="shared" si="47"/>
        <v>325.42</v>
      </c>
      <c r="AO40" s="176">
        <f t="shared" si="47"/>
        <v>3.1150000000000002</v>
      </c>
      <c r="AP40" s="176">
        <f t="shared" si="47"/>
        <v>23.905000000000001</v>
      </c>
      <c r="AQ40" s="202">
        <f t="shared" si="47"/>
        <v>100.66499999999999</v>
      </c>
      <c r="AR40" s="184">
        <f t="shared" si="48"/>
        <v>8.6999999999999957</v>
      </c>
      <c r="AS40" s="995" t="s">
        <v>16</v>
      </c>
      <c r="AT40" s="996"/>
      <c r="AU40" s="201">
        <f t="shared" si="49"/>
        <v>5.84</v>
      </c>
      <c r="AV40" s="202">
        <f t="shared" si="50"/>
        <v>5</v>
      </c>
      <c r="AW40" s="202">
        <f t="shared" si="51"/>
        <v>287.83500000000004</v>
      </c>
      <c r="AX40" s="176">
        <f t="shared" si="51"/>
        <v>2.8449999999999998</v>
      </c>
      <c r="AY40" s="176">
        <f t="shared" si="51"/>
        <v>22.369999999999997</v>
      </c>
      <c r="AZ40" s="202">
        <f t="shared" si="51"/>
        <v>96</v>
      </c>
      <c r="BA40" s="184">
        <f t="shared" si="52"/>
        <v>-0.38095238095238126</v>
      </c>
      <c r="BB40" s="201">
        <f t="shared" si="53"/>
        <v>4.13</v>
      </c>
      <c r="BC40" s="202">
        <f t="shared" si="54"/>
        <v>7</v>
      </c>
      <c r="BD40" s="202">
        <f t="shared" si="55"/>
        <v>309.5</v>
      </c>
      <c r="BE40" s="176">
        <f t="shared" si="55"/>
        <v>1.915</v>
      </c>
      <c r="BF40" s="176">
        <f t="shared" si="55"/>
        <v>17.984999999999999</v>
      </c>
      <c r="BG40" s="202">
        <f t="shared" si="55"/>
        <v>93</v>
      </c>
      <c r="BH40" s="184">
        <f t="shared" si="56"/>
        <v>14.620689655172415</v>
      </c>
      <c r="BI40" s="995" t="s">
        <v>16</v>
      </c>
      <c r="BJ40" s="996"/>
      <c r="BK40" s="201">
        <f t="shared" si="57"/>
        <v>3.17</v>
      </c>
      <c r="BL40" s="202">
        <f t="shared" si="58"/>
        <v>9</v>
      </c>
      <c r="BM40" s="202">
        <f t="shared" si="59"/>
        <v>285.33499999999998</v>
      </c>
      <c r="BN40" s="176">
        <f t="shared" si="59"/>
        <v>2.9649999999999999</v>
      </c>
      <c r="BO40" s="176">
        <f t="shared" si="59"/>
        <v>21.97</v>
      </c>
      <c r="BP40" s="202">
        <f t="shared" si="59"/>
        <v>78.33</v>
      </c>
      <c r="BQ40" s="184">
        <f t="shared" si="60"/>
        <v>8.7272727272727284</v>
      </c>
      <c r="BR40" s="188">
        <f t="shared" si="24"/>
        <v>4.7216666666666676</v>
      </c>
      <c r="BS40" s="182">
        <f t="shared" si="61"/>
        <v>9</v>
      </c>
    </row>
    <row r="41" spans="1:71" s="165" customFormat="1" ht="14.25" customHeight="1" x14ac:dyDescent="0.2">
      <c r="A41" s="995" t="s">
        <v>56</v>
      </c>
      <c r="B41" s="996"/>
      <c r="C41" s="201">
        <f t="shared" si="25"/>
        <v>7.36</v>
      </c>
      <c r="D41" s="202">
        <f t="shared" si="26"/>
        <v>2</v>
      </c>
      <c r="E41" s="202">
        <f t="shared" si="27"/>
        <v>260.5</v>
      </c>
      <c r="F41" s="176">
        <f t="shared" si="27"/>
        <v>5.28</v>
      </c>
      <c r="G41" s="176">
        <f t="shared" si="27"/>
        <v>19.814999999999998</v>
      </c>
      <c r="H41" s="184">
        <f t="shared" si="28"/>
        <v>6.0799999999999983</v>
      </c>
      <c r="I41" s="176">
        <f t="shared" si="29"/>
        <v>4.2649999999999997</v>
      </c>
      <c r="J41" s="202">
        <f t="shared" si="30"/>
        <v>5</v>
      </c>
      <c r="K41" s="202">
        <f t="shared" si="31"/>
        <v>332.33</v>
      </c>
      <c r="L41" s="176">
        <f t="shared" si="31"/>
        <v>3.0199999999999996</v>
      </c>
      <c r="M41" s="184">
        <f t="shared" si="32"/>
        <v>18.624999999999996</v>
      </c>
      <c r="N41" s="995" t="s">
        <v>56</v>
      </c>
      <c r="O41" s="996"/>
      <c r="P41" s="201">
        <f t="shared" si="33"/>
        <v>4.4000000000000004</v>
      </c>
      <c r="Q41" s="202">
        <f t="shared" si="34"/>
        <v>7</v>
      </c>
      <c r="R41" s="202">
        <f t="shared" si="35"/>
        <v>200.33499999999998</v>
      </c>
      <c r="S41" s="176">
        <f t="shared" si="35"/>
        <v>20.5</v>
      </c>
      <c r="T41" s="202">
        <f t="shared" si="35"/>
        <v>100.83</v>
      </c>
      <c r="U41" s="184">
        <f t="shared" si="36"/>
        <v>3.0909090909090895</v>
      </c>
      <c r="V41" s="201">
        <f t="shared" si="37"/>
        <v>5.24</v>
      </c>
      <c r="W41" s="202">
        <f t="shared" si="38"/>
        <v>5</v>
      </c>
      <c r="X41" s="202">
        <f t="shared" si="39"/>
        <v>252.5</v>
      </c>
      <c r="Y41" s="176">
        <f t="shared" si="39"/>
        <v>4.0549999999999997</v>
      </c>
      <c r="Z41" s="176">
        <f t="shared" si="39"/>
        <v>22.664999999999999</v>
      </c>
      <c r="AA41" s="202">
        <f t="shared" si="39"/>
        <v>88.164999999999992</v>
      </c>
      <c r="AB41" s="184">
        <f t="shared" si="40"/>
        <v>8.7272727272727284</v>
      </c>
      <c r="AC41" s="995" t="s">
        <v>56</v>
      </c>
      <c r="AD41" s="996"/>
      <c r="AE41" s="201">
        <f t="shared" si="41"/>
        <v>3.3550000000000004</v>
      </c>
      <c r="AF41" s="202">
        <f t="shared" si="42"/>
        <v>7</v>
      </c>
      <c r="AG41" s="202">
        <f t="shared" si="43"/>
        <v>249.41500000000002</v>
      </c>
      <c r="AH41" s="176">
        <f t="shared" si="43"/>
        <v>2.12</v>
      </c>
      <c r="AI41" s="176">
        <f t="shared" si="43"/>
        <v>19.45</v>
      </c>
      <c r="AJ41" s="202">
        <f t="shared" si="43"/>
        <v>106.17</v>
      </c>
      <c r="AK41" s="184">
        <f t="shared" si="44"/>
        <v>15.900000000000004</v>
      </c>
      <c r="AL41" s="201">
        <f t="shared" si="45"/>
        <v>4.9149999999999991</v>
      </c>
      <c r="AM41" s="202">
        <f t="shared" si="46"/>
        <v>7</v>
      </c>
      <c r="AN41" s="202">
        <f t="shared" si="47"/>
        <v>309.16499999999996</v>
      </c>
      <c r="AO41" s="176">
        <f t="shared" si="47"/>
        <v>3.625</v>
      </c>
      <c r="AP41" s="176">
        <f t="shared" si="47"/>
        <v>25.04</v>
      </c>
      <c r="AQ41" s="202">
        <f t="shared" si="47"/>
        <v>100</v>
      </c>
      <c r="AR41" s="184">
        <f t="shared" si="48"/>
        <v>7.9</v>
      </c>
      <c r="AS41" s="995" t="s">
        <v>56</v>
      </c>
      <c r="AT41" s="996"/>
      <c r="AU41" s="201">
        <f t="shared" si="49"/>
        <v>6.53</v>
      </c>
      <c r="AV41" s="202">
        <f t="shared" si="50"/>
        <v>3</v>
      </c>
      <c r="AW41" s="202">
        <f t="shared" si="51"/>
        <v>336.83500000000004</v>
      </c>
      <c r="AX41" s="176">
        <f t="shared" si="51"/>
        <v>3.84</v>
      </c>
      <c r="AY41" s="176">
        <f t="shared" si="51"/>
        <v>24.234999999999999</v>
      </c>
      <c r="AZ41" s="202">
        <f t="shared" si="51"/>
        <v>96.67</v>
      </c>
      <c r="BA41" s="184">
        <f t="shared" si="52"/>
        <v>8.761904761904761</v>
      </c>
      <c r="BB41" s="201">
        <f t="shared" si="53"/>
        <v>4.08</v>
      </c>
      <c r="BC41" s="202">
        <f t="shared" si="54"/>
        <v>8</v>
      </c>
      <c r="BD41" s="202">
        <f t="shared" si="55"/>
        <v>314.16499999999996</v>
      </c>
      <c r="BE41" s="176">
        <f t="shared" si="55"/>
        <v>2.7650000000000001</v>
      </c>
      <c r="BF41" s="176">
        <f t="shared" si="55"/>
        <v>22.4</v>
      </c>
      <c r="BG41" s="202">
        <f t="shared" si="55"/>
        <v>94.17</v>
      </c>
      <c r="BH41" s="184">
        <f t="shared" si="56"/>
        <v>20.137931034482751</v>
      </c>
      <c r="BI41" s="995" t="s">
        <v>56</v>
      </c>
      <c r="BJ41" s="996"/>
      <c r="BK41" s="201">
        <f t="shared" si="57"/>
        <v>3.33</v>
      </c>
      <c r="BL41" s="202">
        <f t="shared" si="58"/>
        <v>7</v>
      </c>
      <c r="BM41" s="202">
        <f t="shared" si="59"/>
        <v>302</v>
      </c>
      <c r="BN41" s="176">
        <f t="shared" si="59"/>
        <v>2.8250000000000002</v>
      </c>
      <c r="BO41" s="176">
        <f t="shared" si="59"/>
        <v>22.950000000000003</v>
      </c>
      <c r="BP41" s="202">
        <f t="shared" si="59"/>
        <v>78.33</v>
      </c>
      <c r="BQ41" s="184">
        <f t="shared" si="60"/>
        <v>12.363636363636363</v>
      </c>
      <c r="BR41" s="188">
        <f t="shared" si="24"/>
        <v>4.8305555555555548</v>
      </c>
      <c r="BS41" s="182">
        <f t="shared" si="61"/>
        <v>8</v>
      </c>
    </row>
    <row r="42" spans="1:71" s="165" customFormat="1" ht="14.25" customHeight="1" x14ac:dyDescent="0.2">
      <c r="A42" s="995" t="s">
        <v>57</v>
      </c>
      <c r="B42" s="996"/>
      <c r="C42" s="201">
        <f t="shared" si="25"/>
        <v>6.8049999999999997</v>
      </c>
      <c r="D42" s="202">
        <f t="shared" si="26"/>
        <v>5</v>
      </c>
      <c r="E42" s="202">
        <f t="shared" si="27"/>
        <v>288.17</v>
      </c>
      <c r="F42" s="176">
        <f t="shared" si="27"/>
        <v>4.3149999999999995</v>
      </c>
      <c r="G42" s="176">
        <f t="shared" si="27"/>
        <v>19.064999999999998</v>
      </c>
      <c r="H42" s="184">
        <f t="shared" si="28"/>
        <v>2.6400000000000006</v>
      </c>
      <c r="I42" s="176">
        <f t="shared" si="29"/>
        <v>3.9750000000000001</v>
      </c>
      <c r="J42" s="202">
        <f t="shared" si="30"/>
        <v>7</v>
      </c>
      <c r="K42" s="202">
        <f t="shared" si="31"/>
        <v>333.83500000000004</v>
      </c>
      <c r="L42" s="176">
        <f t="shared" si="31"/>
        <v>3.6150000000000002</v>
      </c>
      <c r="M42" s="184">
        <f t="shared" si="32"/>
        <v>11.875000000000002</v>
      </c>
      <c r="N42" s="995" t="s">
        <v>57</v>
      </c>
      <c r="O42" s="996"/>
      <c r="P42" s="201">
        <f t="shared" si="33"/>
        <v>5.25</v>
      </c>
      <c r="Q42" s="202">
        <f t="shared" si="34"/>
        <v>2</v>
      </c>
      <c r="R42" s="202">
        <f t="shared" si="35"/>
        <v>238</v>
      </c>
      <c r="S42" s="176">
        <f t="shared" si="35"/>
        <v>20.95</v>
      </c>
      <c r="T42" s="202">
        <f t="shared" si="35"/>
        <v>118.33</v>
      </c>
      <c r="U42" s="184">
        <f t="shared" si="36"/>
        <v>4.545454545454545</v>
      </c>
      <c r="V42" s="201">
        <f t="shared" si="37"/>
        <v>5.5049999999999999</v>
      </c>
      <c r="W42" s="202">
        <f t="shared" si="38"/>
        <v>4</v>
      </c>
      <c r="X42" s="202">
        <f t="shared" si="39"/>
        <v>260.5</v>
      </c>
      <c r="Y42" s="176">
        <f t="shared" si="39"/>
        <v>4.0549999999999997</v>
      </c>
      <c r="Z42" s="176">
        <f t="shared" si="39"/>
        <v>23.33</v>
      </c>
      <c r="AA42" s="202">
        <f t="shared" si="39"/>
        <v>102.67</v>
      </c>
      <c r="AB42" s="184">
        <f t="shared" si="40"/>
        <v>12.818181818181818</v>
      </c>
      <c r="AC42" s="995" t="s">
        <v>57</v>
      </c>
      <c r="AD42" s="996"/>
      <c r="AE42" s="201">
        <f t="shared" si="41"/>
        <v>3.6100000000000003</v>
      </c>
      <c r="AF42" s="202">
        <f t="shared" si="42"/>
        <v>4</v>
      </c>
      <c r="AG42" s="202">
        <f t="shared" si="43"/>
        <v>295.77999999999997</v>
      </c>
      <c r="AH42" s="176">
        <f t="shared" si="43"/>
        <v>2.84</v>
      </c>
      <c r="AI42" s="176">
        <f t="shared" si="43"/>
        <v>24.990000000000002</v>
      </c>
      <c r="AJ42" s="202">
        <f t="shared" si="43"/>
        <v>107.33500000000001</v>
      </c>
      <c r="AK42" s="184">
        <f t="shared" si="44"/>
        <v>15.000000000000005</v>
      </c>
      <c r="AL42" s="201">
        <f t="shared" si="45"/>
        <v>5.835</v>
      </c>
      <c r="AM42" s="202">
        <f t="shared" si="46"/>
        <v>2</v>
      </c>
      <c r="AN42" s="202">
        <f t="shared" si="47"/>
        <v>378.33500000000004</v>
      </c>
      <c r="AO42" s="176">
        <f t="shared" si="47"/>
        <v>2.76</v>
      </c>
      <c r="AP42" s="176">
        <f t="shared" si="47"/>
        <v>19.824999999999999</v>
      </c>
      <c r="AQ42" s="202">
        <f t="shared" si="47"/>
        <v>112.67</v>
      </c>
      <c r="AR42" s="184">
        <f t="shared" si="48"/>
        <v>8.100000000000005</v>
      </c>
      <c r="AS42" s="995" t="s">
        <v>57</v>
      </c>
      <c r="AT42" s="996"/>
      <c r="AU42" s="201">
        <f t="shared" si="49"/>
        <v>6.6</v>
      </c>
      <c r="AV42" s="202">
        <f t="shared" si="50"/>
        <v>2</v>
      </c>
      <c r="AW42" s="202">
        <f t="shared" si="51"/>
        <v>335</v>
      </c>
      <c r="AX42" s="176">
        <f t="shared" si="51"/>
        <v>4.1099999999999994</v>
      </c>
      <c r="AY42" s="176">
        <f t="shared" si="51"/>
        <v>18.384999999999998</v>
      </c>
      <c r="AZ42" s="202">
        <f t="shared" si="51"/>
        <v>114.33500000000001</v>
      </c>
      <c r="BA42" s="184">
        <f t="shared" si="52"/>
        <v>0</v>
      </c>
      <c r="BB42" s="201">
        <f t="shared" si="53"/>
        <v>6.26</v>
      </c>
      <c r="BC42" s="202">
        <f t="shared" si="54"/>
        <v>6</v>
      </c>
      <c r="BD42" s="202">
        <f t="shared" si="55"/>
        <v>314.13</v>
      </c>
      <c r="BE42" s="176">
        <f t="shared" si="55"/>
        <v>2.8600000000000003</v>
      </c>
      <c r="BF42" s="176">
        <f t="shared" si="55"/>
        <v>17.55</v>
      </c>
      <c r="BG42" s="202">
        <f t="shared" si="55"/>
        <v>111</v>
      </c>
      <c r="BH42" s="184">
        <f t="shared" si="56"/>
        <v>2.4827586206896513</v>
      </c>
      <c r="BI42" s="995" t="s">
        <v>57</v>
      </c>
      <c r="BJ42" s="996"/>
      <c r="BK42" s="201">
        <f t="shared" si="57"/>
        <v>3.5150000000000001</v>
      </c>
      <c r="BL42" s="202">
        <f t="shared" si="58"/>
        <v>4</v>
      </c>
      <c r="BM42" s="202">
        <f t="shared" si="59"/>
        <v>324.67</v>
      </c>
      <c r="BN42" s="176">
        <f t="shared" si="59"/>
        <v>2.78</v>
      </c>
      <c r="BO42" s="176">
        <f t="shared" si="59"/>
        <v>18.229999999999997</v>
      </c>
      <c r="BP42" s="202">
        <f t="shared" si="59"/>
        <v>95.33</v>
      </c>
      <c r="BQ42" s="184">
        <f t="shared" si="60"/>
        <v>10.272727272727272</v>
      </c>
      <c r="BR42" s="188">
        <f t="shared" si="24"/>
        <v>5.2616666666666667</v>
      </c>
      <c r="BS42" s="182">
        <f t="shared" si="61"/>
        <v>3</v>
      </c>
    </row>
    <row r="43" spans="1:71" s="165" customFormat="1" ht="14.25" customHeight="1" x14ac:dyDescent="0.2">
      <c r="A43" s="995" t="s">
        <v>58</v>
      </c>
      <c r="B43" s="996"/>
      <c r="C43" s="201">
        <f t="shared" si="25"/>
        <v>6.6300000000000008</v>
      </c>
      <c r="D43" s="202">
        <f t="shared" si="26"/>
        <v>7</v>
      </c>
      <c r="E43" s="202">
        <f t="shared" si="27"/>
        <v>297</v>
      </c>
      <c r="F43" s="176">
        <f t="shared" si="27"/>
        <v>5.4349999999999996</v>
      </c>
      <c r="G43" s="176">
        <f t="shared" si="27"/>
        <v>19.884999999999998</v>
      </c>
      <c r="H43" s="184">
        <f t="shared" si="28"/>
        <v>3.0399999999999991</v>
      </c>
      <c r="I43" s="119" t="s">
        <v>30</v>
      </c>
      <c r="J43" s="119" t="s">
        <v>30</v>
      </c>
      <c r="K43" s="119" t="s">
        <v>30</v>
      </c>
      <c r="L43" s="119" t="s">
        <v>30</v>
      </c>
      <c r="M43" s="119" t="s">
        <v>30</v>
      </c>
      <c r="N43" s="995" t="s">
        <v>58</v>
      </c>
      <c r="O43" s="996"/>
      <c r="P43" s="119" t="s">
        <v>30</v>
      </c>
      <c r="Q43" s="119" t="s">
        <v>30</v>
      </c>
      <c r="R43" s="119" t="s">
        <v>30</v>
      </c>
      <c r="S43" s="119" t="s">
        <v>30</v>
      </c>
      <c r="T43" s="119" t="s">
        <v>30</v>
      </c>
      <c r="U43" s="192" t="s">
        <v>30</v>
      </c>
      <c r="V43" s="147" t="s">
        <v>30</v>
      </c>
      <c r="W43" s="119" t="s">
        <v>30</v>
      </c>
      <c r="X43" s="119" t="s">
        <v>30</v>
      </c>
      <c r="Y43" s="119" t="s">
        <v>30</v>
      </c>
      <c r="Z43" s="119" t="s">
        <v>30</v>
      </c>
      <c r="AA43" s="119" t="s">
        <v>30</v>
      </c>
      <c r="AB43" s="192" t="s">
        <v>30</v>
      </c>
      <c r="AC43" s="995" t="s">
        <v>58</v>
      </c>
      <c r="AD43" s="996"/>
      <c r="AE43" s="119" t="s">
        <v>30</v>
      </c>
      <c r="AF43" s="119" t="s">
        <v>30</v>
      </c>
      <c r="AG43" s="119" t="s">
        <v>30</v>
      </c>
      <c r="AH43" s="119" t="s">
        <v>30</v>
      </c>
      <c r="AI43" s="119" t="s">
        <v>30</v>
      </c>
      <c r="AJ43" s="119" t="s">
        <v>30</v>
      </c>
      <c r="AK43" s="192" t="s">
        <v>30</v>
      </c>
      <c r="AL43" s="147" t="s">
        <v>30</v>
      </c>
      <c r="AM43" s="119" t="s">
        <v>30</v>
      </c>
      <c r="AN43" s="119" t="s">
        <v>30</v>
      </c>
      <c r="AO43" s="119" t="s">
        <v>30</v>
      </c>
      <c r="AP43" s="119" t="s">
        <v>30</v>
      </c>
      <c r="AQ43" s="119" t="s">
        <v>30</v>
      </c>
      <c r="AR43" s="192" t="s">
        <v>30</v>
      </c>
      <c r="AS43" s="995" t="s">
        <v>58</v>
      </c>
      <c r="AT43" s="996"/>
      <c r="AU43" s="119" t="s">
        <v>30</v>
      </c>
      <c r="AV43" s="119" t="s">
        <v>30</v>
      </c>
      <c r="AW43" s="119" t="s">
        <v>30</v>
      </c>
      <c r="AX43" s="119" t="s">
        <v>30</v>
      </c>
      <c r="AY43" s="119" t="s">
        <v>30</v>
      </c>
      <c r="AZ43" s="119" t="s">
        <v>30</v>
      </c>
      <c r="BA43" s="192" t="s">
        <v>30</v>
      </c>
      <c r="BB43" s="147" t="s">
        <v>30</v>
      </c>
      <c r="BC43" s="119" t="s">
        <v>30</v>
      </c>
      <c r="BD43" s="119" t="s">
        <v>30</v>
      </c>
      <c r="BE43" s="119" t="s">
        <v>30</v>
      </c>
      <c r="BF43" s="119" t="s">
        <v>30</v>
      </c>
      <c r="BG43" s="119" t="s">
        <v>30</v>
      </c>
      <c r="BH43" s="192" t="s">
        <v>30</v>
      </c>
      <c r="BI43" s="995" t="s">
        <v>58</v>
      </c>
      <c r="BJ43" s="996"/>
      <c r="BK43" s="119" t="s">
        <v>30</v>
      </c>
      <c r="BL43" s="119" t="s">
        <v>30</v>
      </c>
      <c r="BM43" s="119" t="s">
        <v>30</v>
      </c>
      <c r="BN43" s="119" t="s">
        <v>30</v>
      </c>
      <c r="BO43" s="119" t="s">
        <v>30</v>
      </c>
      <c r="BP43" s="119" t="s">
        <v>30</v>
      </c>
      <c r="BQ43" s="192" t="s">
        <v>30</v>
      </c>
      <c r="BR43" s="188">
        <f t="shared" si="24"/>
        <v>6.6300000000000008</v>
      </c>
      <c r="BS43" s="182">
        <f t="shared" si="61"/>
        <v>1</v>
      </c>
    </row>
    <row r="44" spans="1:71" s="165" customFormat="1" ht="14.25" customHeight="1" x14ac:dyDescent="0.2">
      <c r="A44" s="995" t="s">
        <v>59</v>
      </c>
      <c r="B44" s="996"/>
      <c r="C44" s="119" t="s">
        <v>30</v>
      </c>
      <c r="D44" s="119" t="s">
        <v>30</v>
      </c>
      <c r="E44" s="119" t="s">
        <v>30</v>
      </c>
      <c r="F44" s="119" t="s">
        <v>30</v>
      </c>
      <c r="G44" s="119" t="s">
        <v>30</v>
      </c>
      <c r="H44" s="192" t="s">
        <v>30</v>
      </c>
      <c r="I44" s="176">
        <f t="shared" si="29"/>
        <v>4.0350000000000001</v>
      </c>
      <c r="J44" s="202">
        <f t="shared" si="30"/>
        <v>6</v>
      </c>
      <c r="K44" s="202">
        <f>AVERAGE(K12,K22)</f>
        <v>283.67</v>
      </c>
      <c r="L44" s="176">
        <f t="shared" ref="L44" si="62">AVERAGE(L12,L22)</f>
        <v>3.01</v>
      </c>
      <c r="M44" s="184">
        <f t="shared" si="32"/>
        <v>11.625000000000002</v>
      </c>
      <c r="N44" s="995" t="s">
        <v>59</v>
      </c>
      <c r="O44" s="996"/>
      <c r="P44" s="201">
        <f t="shared" si="33"/>
        <v>4.68</v>
      </c>
      <c r="Q44" s="202">
        <f t="shared" si="34"/>
        <v>6</v>
      </c>
      <c r="R44" s="202">
        <f t="shared" ref="R44:T44" si="63">AVERAGE(R12,R22)</f>
        <v>226</v>
      </c>
      <c r="S44" s="176">
        <f t="shared" si="63"/>
        <v>20.8</v>
      </c>
      <c r="T44" s="202">
        <f t="shared" si="63"/>
        <v>101.16499999999999</v>
      </c>
      <c r="U44" s="184">
        <f>AVERAGE(U22)</f>
        <v>2.7272727272727257</v>
      </c>
      <c r="V44" s="201">
        <f t="shared" si="37"/>
        <v>6.0549999999999997</v>
      </c>
      <c r="W44" s="202">
        <f t="shared" si="38"/>
        <v>1</v>
      </c>
      <c r="X44" s="202">
        <f t="shared" ref="X44:AA44" si="64">AVERAGE(X12,X22)</f>
        <v>282.16499999999996</v>
      </c>
      <c r="Y44" s="176">
        <f t="shared" si="64"/>
        <v>4.9950000000000001</v>
      </c>
      <c r="Z44" s="176">
        <f t="shared" si="64"/>
        <v>25.535</v>
      </c>
      <c r="AA44" s="202">
        <f t="shared" si="64"/>
        <v>104.33</v>
      </c>
      <c r="AB44" s="184">
        <f t="shared" si="40"/>
        <v>11.54545454545455</v>
      </c>
      <c r="AC44" s="995" t="s">
        <v>59</v>
      </c>
      <c r="AD44" s="996"/>
      <c r="AE44" s="201">
        <f t="shared" si="41"/>
        <v>4.5599999999999996</v>
      </c>
      <c r="AF44" s="202">
        <f t="shared" si="42"/>
        <v>1</v>
      </c>
      <c r="AG44" s="202">
        <f t="shared" ref="AG44:AJ44" si="65">AVERAGE(AG12,AG22)</f>
        <v>314.08</v>
      </c>
      <c r="AH44" s="176">
        <f t="shared" si="65"/>
        <v>3.105</v>
      </c>
      <c r="AI44" s="176">
        <f t="shared" si="65"/>
        <v>30.914999999999999</v>
      </c>
      <c r="AJ44" s="202">
        <f t="shared" si="65"/>
        <v>110.83500000000001</v>
      </c>
      <c r="AK44" s="184">
        <f t="shared" si="44"/>
        <v>13.999999999999998</v>
      </c>
      <c r="AL44" s="201">
        <f t="shared" si="45"/>
        <v>5.2349999999999994</v>
      </c>
      <c r="AM44" s="202">
        <f t="shared" si="46"/>
        <v>6</v>
      </c>
      <c r="AN44" s="202">
        <f t="shared" ref="AN44:AQ44" si="66">AVERAGE(AN12,AN22)</f>
        <v>322.08</v>
      </c>
      <c r="AO44" s="176">
        <f t="shared" si="66"/>
        <v>4.62</v>
      </c>
      <c r="AP44" s="176">
        <f t="shared" si="66"/>
        <v>18.395</v>
      </c>
      <c r="AQ44" s="202">
        <f t="shared" si="66"/>
        <v>111.5</v>
      </c>
      <c r="AR44" s="184">
        <f t="shared" si="48"/>
        <v>11.900000000000004</v>
      </c>
      <c r="AS44" s="995" t="s">
        <v>59</v>
      </c>
      <c r="AT44" s="996"/>
      <c r="AU44" s="201">
        <f t="shared" si="49"/>
        <v>7.02</v>
      </c>
      <c r="AV44" s="202">
        <f t="shared" si="50"/>
        <v>1</v>
      </c>
      <c r="AW44" s="202">
        <f t="shared" ref="AW44:AZ44" si="67">AVERAGE(AW12,AW22)</f>
        <v>301.33500000000004</v>
      </c>
      <c r="AX44" s="176">
        <f t="shared" si="67"/>
        <v>5.1850000000000005</v>
      </c>
      <c r="AY44" s="176">
        <f>AVERAGE(AY12,AY22)</f>
        <v>18.524999999999999</v>
      </c>
      <c r="AZ44" s="202">
        <f t="shared" si="67"/>
        <v>115.33500000000001</v>
      </c>
      <c r="BA44" s="184">
        <f t="shared" si="52"/>
        <v>-8.0000000000000071</v>
      </c>
      <c r="BB44" s="201">
        <f t="shared" si="53"/>
        <v>6.9450000000000003</v>
      </c>
      <c r="BC44" s="202">
        <f t="shared" si="54"/>
        <v>3</v>
      </c>
      <c r="BD44" s="202">
        <f t="shared" ref="BD44:BG44" si="68">AVERAGE(BD12,BD22)</f>
        <v>295.435</v>
      </c>
      <c r="BE44" s="176">
        <f t="shared" si="68"/>
        <v>3.81</v>
      </c>
      <c r="BF44" s="176">
        <f t="shared" si="68"/>
        <v>17.685000000000002</v>
      </c>
      <c r="BG44" s="202">
        <f t="shared" si="68"/>
        <v>102.83500000000001</v>
      </c>
      <c r="BH44" s="184">
        <f t="shared" si="56"/>
        <v>11.724137931034489</v>
      </c>
      <c r="BI44" s="995" t="s">
        <v>59</v>
      </c>
      <c r="BJ44" s="996"/>
      <c r="BK44" s="201">
        <f t="shared" si="57"/>
        <v>3.395</v>
      </c>
      <c r="BL44" s="202">
        <f t="shared" si="58"/>
        <v>6</v>
      </c>
      <c r="BM44" s="202">
        <f t="shared" ref="BM44:BP46" si="69">AVERAGE(BM12,BM22)</f>
        <v>314.66499999999996</v>
      </c>
      <c r="BN44" s="176">
        <f t="shared" si="69"/>
        <v>3.5149999999999997</v>
      </c>
      <c r="BO44" s="176">
        <f t="shared" si="69"/>
        <v>17.700000000000003</v>
      </c>
      <c r="BP44" s="202">
        <f t="shared" si="69"/>
        <v>97.164999999999992</v>
      </c>
      <c r="BQ44" s="184">
        <f t="shared" si="60"/>
        <v>6.4545454545454541</v>
      </c>
      <c r="BR44" s="188">
        <f t="shared" si="24"/>
        <v>5.2406250000000005</v>
      </c>
      <c r="BS44" s="182">
        <f t="shared" si="61"/>
        <v>5</v>
      </c>
    </row>
    <row r="45" spans="1:71" s="165" customFormat="1" ht="14.25" customHeight="1" x14ac:dyDescent="0.2">
      <c r="A45" s="995" t="s">
        <v>99</v>
      </c>
      <c r="B45" s="996"/>
      <c r="C45" s="119" t="s">
        <v>30</v>
      </c>
      <c r="D45" s="119" t="s">
        <v>30</v>
      </c>
      <c r="E45" s="119" t="s">
        <v>30</v>
      </c>
      <c r="F45" s="119" t="s">
        <v>30</v>
      </c>
      <c r="G45" s="119" t="s">
        <v>30</v>
      </c>
      <c r="H45" s="192" t="s">
        <v>30</v>
      </c>
      <c r="I45" s="119" t="s">
        <v>30</v>
      </c>
      <c r="J45" s="119" t="s">
        <v>30</v>
      </c>
      <c r="K45" s="119" t="s">
        <v>30</v>
      </c>
      <c r="L45" s="119" t="s">
        <v>30</v>
      </c>
      <c r="M45" s="119" t="s">
        <v>30</v>
      </c>
      <c r="N45" s="995" t="s">
        <v>99</v>
      </c>
      <c r="O45" s="996"/>
      <c r="P45" s="119" t="s">
        <v>30</v>
      </c>
      <c r="Q45" s="119" t="s">
        <v>30</v>
      </c>
      <c r="R45" s="119" t="s">
        <v>30</v>
      </c>
      <c r="S45" s="119" t="s">
        <v>30</v>
      </c>
      <c r="T45" s="119" t="s">
        <v>30</v>
      </c>
      <c r="U45" s="192" t="s">
        <v>30</v>
      </c>
      <c r="V45" s="147" t="s">
        <v>30</v>
      </c>
      <c r="W45" s="119" t="s">
        <v>30</v>
      </c>
      <c r="X45" s="119" t="s">
        <v>30</v>
      </c>
      <c r="Y45" s="119" t="s">
        <v>30</v>
      </c>
      <c r="Z45" s="119" t="s">
        <v>30</v>
      </c>
      <c r="AA45" s="119" t="s">
        <v>30</v>
      </c>
      <c r="AB45" s="192" t="s">
        <v>30</v>
      </c>
      <c r="AC45" s="995" t="s">
        <v>99</v>
      </c>
      <c r="AD45" s="996"/>
      <c r="AE45" s="119" t="s">
        <v>30</v>
      </c>
      <c r="AF45" s="119" t="s">
        <v>30</v>
      </c>
      <c r="AG45" s="119" t="s">
        <v>30</v>
      </c>
      <c r="AH45" s="119" t="s">
        <v>30</v>
      </c>
      <c r="AI45" s="119" t="s">
        <v>30</v>
      </c>
      <c r="AJ45" s="119" t="s">
        <v>30</v>
      </c>
      <c r="AK45" s="192" t="s">
        <v>30</v>
      </c>
      <c r="AL45" s="147" t="s">
        <v>30</v>
      </c>
      <c r="AM45" s="119" t="s">
        <v>30</v>
      </c>
      <c r="AN45" s="119" t="s">
        <v>30</v>
      </c>
      <c r="AO45" s="119" t="s">
        <v>30</v>
      </c>
      <c r="AP45" s="119" t="s">
        <v>30</v>
      </c>
      <c r="AQ45" s="119" t="s">
        <v>30</v>
      </c>
      <c r="AR45" s="192" t="s">
        <v>30</v>
      </c>
      <c r="AS45" s="995" t="s">
        <v>99</v>
      </c>
      <c r="AT45" s="996"/>
      <c r="AU45" s="119" t="s">
        <v>30</v>
      </c>
      <c r="AV45" s="119" t="s">
        <v>30</v>
      </c>
      <c r="AW45" s="119" t="s">
        <v>30</v>
      </c>
      <c r="AX45" s="119" t="s">
        <v>30</v>
      </c>
      <c r="AY45" s="119" t="s">
        <v>30</v>
      </c>
      <c r="AZ45" s="119" t="s">
        <v>30</v>
      </c>
      <c r="BA45" s="192" t="s">
        <v>30</v>
      </c>
      <c r="BB45" s="147" t="s">
        <v>30</v>
      </c>
      <c r="BC45" s="119" t="s">
        <v>30</v>
      </c>
      <c r="BD45" s="119" t="s">
        <v>30</v>
      </c>
      <c r="BE45" s="119" t="s">
        <v>30</v>
      </c>
      <c r="BF45" s="119" t="s">
        <v>30</v>
      </c>
      <c r="BG45" s="119" t="s">
        <v>30</v>
      </c>
      <c r="BH45" s="192" t="s">
        <v>30</v>
      </c>
      <c r="BI45" s="995" t="s">
        <v>99</v>
      </c>
      <c r="BJ45" s="996"/>
      <c r="BK45" s="201">
        <f t="shared" si="57"/>
        <v>3.415</v>
      </c>
      <c r="BL45" s="202">
        <f t="shared" si="58"/>
        <v>5</v>
      </c>
      <c r="BM45" s="202">
        <f t="shared" si="69"/>
        <v>323.16499999999996</v>
      </c>
      <c r="BN45" s="176">
        <f t="shared" si="69"/>
        <v>2.1150000000000002</v>
      </c>
      <c r="BO45" s="176">
        <f t="shared" si="69"/>
        <v>11.635</v>
      </c>
      <c r="BP45" s="202">
        <f t="shared" si="69"/>
        <v>97.33</v>
      </c>
      <c r="BQ45" s="184">
        <f t="shared" si="60"/>
        <v>6.2727272727272716</v>
      </c>
      <c r="BR45" s="188">
        <f t="shared" si="24"/>
        <v>3.415</v>
      </c>
      <c r="BS45" s="182">
        <f t="shared" si="61"/>
        <v>10</v>
      </c>
    </row>
    <row r="46" spans="1:71" ht="14.25" customHeight="1" x14ac:dyDescent="0.2">
      <c r="A46" s="995" t="s">
        <v>100</v>
      </c>
      <c r="B46" s="996"/>
      <c r="C46" s="201">
        <f t="shared" si="25"/>
        <v>6.3599999999999994</v>
      </c>
      <c r="D46" s="202">
        <f t="shared" si="26"/>
        <v>8</v>
      </c>
      <c r="E46" s="202">
        <f t="shared" ref="E46:G46" si="70">AVERAGE(E14,E24)</f>
        <v>252</v>
      </c>
      <c r="F46" s="176">
        <f t="shared" si="70"/>
        <v>2.2800000000000002</v>
      </c>
      <c r="G46" s="176">
        <f t="shared" si="70"/>
        <v>17.914999999999999</v>
      </c>
      <c r="H46" s="184">
        <f t="shared" si="28"/>
        <v>3.0399999999999991</v>
      </c>
      <c r="I46" s="176">
        <f>AVERAGE(I14,I24)</f>
        <v>3.6949999999999998</v>
      </c>
      <c r="J46" s="202">
        <f t="shared" si="30"/>
        <v>8</v>
      </c>
      <c r="K46" s="202">
        <f t="shared" ref="K46:L46" si="71">AVERAGE(K14,K24)</f>
        <v>293.83500000000004</v>
      </c>
      <c r="L46" s="176">
        <f t="shared" si="71"/>
        <v>3.51</v>
      </c>
      <c r="M46" s="184">
        <f t="shared" si="32"/>
        <v>16.374999999999993</v>
      </c>
      <c r="N46" s="995" t="s">
        <v>100</v>
      </c>
      <c r="O46" s="996"/>
      <c r="P46" s="201">
        <f t="shared" si="33"/>
        <v>5.0150000000000006</v>
      </c>
      <c r="Q46" s="202">
        <f t="shared" si="34"/>
        <v>3</v>
      </c>
      <c r="R46" s="202">
        <f t="shared" ref="R46:T46" si="72">AVERAGE(R14,R24)</f>
        <v>220.33</v>
      </c>
      <c r="S46" s="176">
        <f t="shared" si="72"/>
        <v>20.7</v>
      </c>
      <c r="T46" s="202">
        <f t="shared" si="72"/>
        <v>117.66499999999999</v>
      </c>
      <c r="U46" s="184">
        <f t="shared" si="36"/>
        <v>2.0909090909090868</v>
      </c>
      <c r="V46" s="201">
        <f t="shared" si="37"/>
        <v>5.65</v>
      </c>
      <c r="W46" s="202">
        <f t="shared" si="38"/>
        <v>3</v>
      </c>
      <c r="X46" s="202">
        <f t="shared" ref="X46:AA46" si="73">AVERAGE(X14,X24)</f>
        <v>266.5</v>
      </c>
      <c r="Y46" s="176">
        <f t="shared" si="73"/>
        <v>4.4399999999999995</v>
      </c>
      <c r="Z46" s="176">
        <f t="shared" si="73"/>
        <v>23.734999999999999</v>
      </c>
      <c r="AA46" s="202">
        <f t="shared" si="73"/>
        <v>98.33</v>
      </c>
      <c r="AB46" s="184">
        <f t="shared" si="40"/>
        <v>12.363636363636367</v>
      </c>
      <c r="AC46" s="995" t="s">
        <v>100</v>
      </c>
      <c r="AD46" s="996"/>
      <c r="AE46" s="201">
        <f t="shared" si="41"/>
        <v>3.1799999999999997</v>
      </c>
      <c r="AF46" s="202">
        <f t="shared" si="42"/>
        <v>8</v>
      </c>
      <c r="AG46" s="202">
        <f t="shared" ref="AG46:AJ46" si="74">AVERAGE(AG14,AG24)</f>
        <v>242.035</v>
      </c>
      <c r="AH46" s="176">
        <f t="shared" si="74"/>
        <v>1.875</v>
      </c>
      <c r="AI46" s="176">
        <f t="shared" si="74"/>
        <v>19.295000000000002</v>
      </c>
      <c r="AJ46" s="202">
        <f t="shared" si="74"/>
        <v>112.5</v>
      </c>
      <c r="AK46" s="184">
        <f t="shared" si="44"/>
        <v>15.600000000000001</v>
      </c>
      <c r="AL46" s="201">
        <f t="shared" si="45"/>
        <v>5.3049999999999997</v>
      </c>
      <c r="AM46" s="202">
        <f t="shared" si="46"/>
        <v>5</v>
      </c>
      <c r="AN46" s="202">
        <f t="shared" ref="AN46:AQ46" si="75">AVERAGE(AN14,AN24)</f>
        <v>336.67</v>
      </c>
      <c r="AO46" s="176">
        <f t="shared" si="75"/>
        <v>3.2949999999999999</v>
      </c>
      <c r="AP46" s="176">
        <f t="shared" si="75"/>
        <v>21.905000000000001</v>
      </c>
      <c r="AQ46" s="202">
        <f t="shared" si="75"/>
        <v>111.83500000000001</v>
      </c>
      <c r="AR46" s="184">
        <f t="shared" si="48"/>
        <v>6.4999999999999947</v>
      </c>
      <c r="AS46" s="995" t="s">
        <v>100</v>
      </c>
      <c r="AT46" s="996"/>
      <c r="AU46" s="147" t="s">
        <v>30</v>
      </c>
      <c r="AV46" s="119" t="s">
        <v>30</v>
      </c>
      <c r="AW46" s="119" t="s">
        <v>30</v>
      </c>
      <c r="AX46" s="119" t="s">
        <v>30</v>
      </c>
      <c r="AY46" s="119" t="s">
        <v>30</v>
      </c>
      <c r="AZ46" s="119" t="s">
        <v>30</v>
      </c>
      <c r="BA46" s="192" t="s">
        <v>30</v>
      </c>
      <c r="BB46" s="201">
        <f>AVERAGE(BB14,BB24)</f>
        <v>6.7149999999999999</v>
      </c>
      <c r="BC46" s="202">
        <f t="shared" si="54"/>
        <v>4</v>
      </c>
      <c r="BD46" s="202">
        <f t="shared" ref="BD46:BG46" si="76">AVERAGE(BD14,BD24)</f>
        <v>322.935</v>
      </c>
      <c r="BE46" s="176">
        <f t="shared" si="76"/>
        <v>3.29</v>
      </c>
      <c r="BF46" s="176">
        <f t="shared" si="76"/>
        <v>14.234999999999999</v>
      </c>
      <c r="BG46" s="202">
        <f t="shared" si="76"/>
        <v>102.83500000000001</v>
      </c>
      <c r="BH46" s="184">
        <f t="shared" si="56"/>
        <v>6.2068965517241406</v>
      </c>
      <c r="BI46" s="995" t="s">
        <v>100</v>
      </c>
      <c r="BJ46" s="996"/>
      <c r="BK46" s="201">
        <f t="shared" si="57"/>
        <v>3.85</v>
      </c>
      <c r="BL46" s="202">
        <f t="shared" si="58"/>
        <v>1</v>
      </c>
      <c r="BM46" s="202">
        <f t="shared" si="69"/>
        <v>356.33500000000004</v>
      </c>
      <c r="BN46" s="176">
        <f t="shared" si="69"/>
        <v>3.3650000000000002</v>
      </c>
      <c r="BO46" s="176">
        <f t="shared" si="69"/>
        <v>11.719999999999999</v>
      </c>
      <c r="BP46" s="202">
        <f t="shared" si="69"/>
        <v>83.164999999999992</v>
      </c>
      <c r="BQ46" s="184">
        <f t="shared" si="60"/>
        <v>7.818181818181821</v>
      </c>
      <c r="BR46" s="188">
        <f t="shared" si="24"/>
        <v>4.9712500000000004</v>
      </c>
      <c r="BS46" s="182">
        <f t="shared" si="61"/>
        <v>6</v>
      </c>
    </row>
    <row r="47" spans="1:71" s="165" customFormat="1" ht="7.5" customHeight="1" x14ac:dyDescent="0.2">
      <c r="A47" s="197"/>
      <c r="B47" s="182"/>
      <c r="C47" s="118"/>
      <c r="D47" s="176"/>
      <c r="E47" s="119"/>
      <c r="F47" s="114"/>
      <c r="G47" s="114"/>
      <c r="H47" s="184"/>
      <c r="I47" s="114"/>
      <c r="J47" s="176"/>
      <c r="K47" s="119"/>
      <c r="L47" s="114"/>
      <c r="M47" s="184"/>
      <c r="N47" s="197"/>
      <c r="O47" s="182"/>
      <c r="P47" s="118"/>
      <c r="Q47" s="176"/>
      <c r="R47" s="119"/>
      <c r="S47" s="114"/>
      <c r="U47" s="184"/>
      <c r="V47" s="118"/>
      <c r="W47" s="176"/>
      <c r="X47" s="119"/>
      <c r="Y47" s="114"/>
      <c r="Z47" s="114"/>
      <c r="AB47" s="184"/>
      <c r="AC47" s="197"/>
      <c r="AD47" s="182"/>
      <c r="AE47" s="118"/>
      <c r="AF47" s="176"/>
      <c r="AG47" s="119"/>
      <c r="AH47" s="114"/>
      <c r="AI47" s="114"/>
      <c r="AK47" s="184"/>
      <c r="AL47" s="118"/>
      <c r="AM47" s="176"/>
      <c r="AN47" s="119"/>
      <c r="AO47" s="114"/>
      <c r="AP47" s="114"/>
      <c r="AR47" s="184"/>
      <c r="AS47" s="197"/>
      <c r="AT47" s="182"/>
      <c r="AU47" s="118"/>
      <c r="AV47" s="176"/>
      <c r="AW47" s="119"/>
      <c r="AX47" s="114"/>
      <c r="AY47" s="114"/>
      <c r="BA47" s="184"/>
      <c r="BB47" s="118"/>
      <c r="BC47" s="176"/>
      <c r="BD47" s="119"/>
      <c r="BE47" s="114"/>
      <c r="BF47" s="114"/>
      <c r="BH47" s="184"/>
      <c r="BI47" s="197"/>
      <c r="BJ47" s="182"/>
      <c r="BK47" s="118"/>
      <c r="BL47" s="176"/>
      <c r="BM47" s="119"/>
      <c r="BN47" s="114"/>
      <c r="BO47" s="114"/>
      <c r="BQ47" s="184"/>
      <c r="BR47" s="188"/>
      <c r="BS47" s="194"/>
    </row>
    <row r="48" spans="1:71" s="168" customFormat="1" ht="14.25" customHeight="1" x14ac:dyDescent="0.2">
      <c r="A48" s="997" t="s">
        <v>22</v>
      </c>
      <c r="B48" s="998"/>
      <c r="C48" s="114">
        <v>0.38</v>
      </c>
      <c r="D48" s="120"/>
      <c r="E48" s="114">
        <v>4.04</v>
      </c>
      <c r="F48" s="114">
        <v>0.18</v>
      </c>
      <c r="G48" s="114">
        <v>0.17</v>
      </c>
      <c r="H48" s="195"/>
      <c r="I48" s="165">
        <v>0.24</v>
      </c>
      <c r="J48" s="120"/>
      <c r="K48" s="165">
        <v>7.41</v>
      </c>
      <c r="L48" s="165">
        <v>0.4</v>
      </c>
      <c r="M48" s="195"/>
      <c r="N48" s="997" t="s">
        <v>22</v>
      </c>
      <c r="O48" s="998"/>
      <c r="P48" s="165">
        <v>0.32</v>
      </c>
      <c r="Q48" s="120"/>
      <c r="R48" s="165">
        <v>14.92</v>
      </c>
      <c r="S48" s="165" t="s">
        <v>20</v>
      </c>
      <c r="T48" s="165">
        <v>1.66</v>
      </c>
      <c r="U48" s="195"/>
      <c r="V48" s="185">
        <v>0.56000000000000005</v>
      </c>
      <c r="W48" s="120"/>
      <c r="X48" s="187">
        <v>25.86</v>
      </c>
      <c r="Y48" s="187" t="s">
        <v>20</v>
      </c>
      <c r="Z48" s="187">
        <v>1.79</v>
      </c>
      <c r="AA48" s="187">
        <v>0.64</v>
      </c>
      <c r="AB48" s="195"/>
      <c r="AC48" s="997" t="s">
        <v>22</v>
      </c>
      <c r="AD48" s="998"/>
      <c r="AE48" s="165">
        <v>0.31</v>
      </c>
      <c r="AF48" s="120"/>
      <c r="AG48" s="165">
        <v>18.28</v>
      </c>
      <c r="AH48" s="165">
        <v>0.19</v>
      </c>
      <c r="AI48" s="165">
        <v>2.67</v>
      </c>
      <c r="AJ48" s="165">
        <v>2.75</v>
      </c>
      <c r="AK48" s="195"/>
      <c r="AL48" s="118">
        <v>0.68</v>
      </c>
      <c r="AM48" s="120"/>
      <c r="AN48" s="114">
        <v>37.35</v>
      </c>
      <c r="AO48" s="114">
        <v>0.49</v>
      </c>
      <c r="AP48" s="114">
        <v>0.77</v>
      </c>
      <c r="AQ48" s="114">
        <v>0.73</v>
      </c>
      <c r="AR48" s="195"/>
      <c r="AS48" s="997" t="s">
        <v>22</v>
      </c>
      <c r="AT48" s="998"/>
      <c r="AU48" s="120">
        <v>0.43</v>
      </c>
      <c r="AV48" s="120"/>
      <c r="AW48" s="120">
        <v>26.22</v>
      </c>
      <c r="AX48" s="120">
        <v>0.19</v>
      </c>
      <c r="AY48" s="120">
        <v>1.69</v>
      </c>
      <c r="AZ48" s="120">
        <v>0.81</v>
      </c>
      <c r="BA48" s="195"/>
      <c r="BB48" s="122">
        <v>0.54</v>
      </c>
      <c r="BC48" s="120"/>
      <c r="BD48" s="120">
        <v>30.79</v>
      </c>
      <c r="BE48" s="104">
        <v>0.45</v>
      </c>
      <c r="BF48" s="120">
        <v>1.65</v>
      </c>
      <c r="BG48" s="120">
        <v>0.82</v>
      </c>
      <c r="BH48" s="195"/>
      <c r="BI48" s="997" t="s">
        <v>22</v>
      </c>
      <c r="BJ48" s="998"/>
      <c r="BK48" s="120">
        <v>0.38</v>
      </c>
      <c r="BL48" s="120"/>
      <c r="BM48" s="120">
        <v>25.89</v>
      </c>
      <c r="BN48" s="120">
        <v>0.47</v>
      </c>
      <c r="BO48" s="120">
        <v>0.73</v>
      </c>
      <c r="BP48" s="120">
        <v>0.25</v>
      </c>
      <c r="BQ48" s="195"/>
      <c r="BR48" s="188"/>
      <c r="BS48" s="198"/>
    </row>
    <row r="49" spans="1:71" s="207" customFormat="1" ht="14.25" customHeight="1" x14ac:dyDescent="0.2">
      <c r="A49" s="999" t="s">
        <v>25</v>
      </c>
      <c r="B49" s="1000"/>
      <c r="C49" s="114">
        <v>4.59</v>
      </c>
      <c r="D49" s="120"/>
      <c r="E49" s="114">
        <v>1.25</v>
      </c>
      <c r="F49" s="114">
        <v>3.96</v>
      </c>
      <c r="G49" s="114">
        <v>0.76</v>
      </c>
      <c r="H49" s="195"/>
      <c r="I49" s="165">
        <v>4.79</v>
      </c>
      <c r="J49" s="120"/>
      <c r="K49" s="165">
        <v>1.95</v>
      </c>
      <c r="L49" s="165">
        <v>9.4</v>
      </c>
      <c r="M49" s="195"/>
      <c r="N49" s="999" t="s">
        <v>25</v>
      </c>
      <c r="O49" s="1000"/>
      <c r="P49" s="165">
        <v>5.69</v>
      </c>
      <c r="Q49" s="120"/>
      <c r="R49" s="165">
        <v>5.71</v>
      </c>
      <c r="S49" s="165">
        <v>106.26</v>
      </c>
      <c r="T49" s="165">
        <v>1.34</v>
      </c>
      <c r="U49" s="195"/>
      <c r="V49" s="185">
        <v>8.8699999999999992</v>
      </c>
      <c r="W49" s="120"/>
      <c r="X49" s="187">
        <v>8.5</v>
      </c>
      <c r="Y49" s="187">
        <v>17.23</v>
      </c>
      <c r="Z49" s="187">
        <v>6.59</v>
      </c>
      <c r="AA49" s="187">
        <v>0.56000000000000005</v>
      </c>
      <c r="AB49" s="195"/>
      <c r="AC49" s="999" t="s">
        <v>25</v>
      </c>
      <c r="AD49" s="1000"/>
      <c r="AE49" s="165">
        <v>7.07</v>
      </c>
      <c r="AF49" s="120"/>
      <c r="AG49" s="165">
        <v>5.54</v>
      </c>
      <c r="AH49" s="165">
        <v>6.32</v>
      </c>
      <c r="AI49" s="165">
        <v>9.1199999999999992</v>
      </c>
      <c r="AJ49" s="165">
        <v>2.13</v>
      </c>
      <c r="AK49" s="195"/>
      <c r="AL49" s="118">
        <v>10.78</v>
      </c>
      <c r="AM49" s="120"/>
      <c r="AN49" s="114">
        <v>9.5299999999999994</v>
      </c>
      <c r="AO49" s="114">
        <v>10.97</v>
      </c>
      <c r="AP49" s="114">
        <v>2.96</v>
      </c>
      <c r="AQ49" s="114">
        <v>0.56999999999999995</v>
      </c>
      <c r="AR49" s="195"/>
      <c r="AS49" s="999" t="s">
        <v>25</v>
      </c>
      <c r="AT49" s="1000"/>
      <c r="AU49" s="120">
        <v>6.21</v>
      </c>
      <c r="AV49" s="120"/>
      <c r="AW49" s="120">
        <v>7.26</v>
      </c>
      <c r="AX49" s="120">
        <v>4.01</v>
      </c>
      <c r="AY49" s="120">
        <v>6.51</v>
      </c>
      <c r="AZ49" s="120">
        <v>0.67</v>
      </c>
      <c r="BA49" s="195"/>
      <c r="BB49" s="122">
        <v>7.42</v>
      </c>
      <c r="BC49" s="120"/>
      <c r="BD49" s="120">
        <v>8.98</v>
      </c>
      <c r="BE49" s="104">
        <v>12.56</v>
      </c>
      <c r="BF49" s="120">
        <v>7.38</v>
      </c>
      <c r="BG49" s="120">
        <v>0.7</v>
      </c>
      <c r="BH49" s="195"/>
      <c r="BI49" s="999" t="s">
        <v>25</v>
      </c>
      <c r="BJ49" s="1000"/>
      <c r="BK49" s="120">
        <v>9.36</v>
      </c>
      <c r="BL49" s="120"/>
      <c r="BM49" s="120">
        <v>6.88</v>
      </c>
      <c r="BN49" s="120">
        <v>12.01</v>
      </c>
      <c r="BO49" s="120">
        <v>3.23</v>
      </c>
      <c r="BP49" s="120">
        <v>0.25</v>
      </c>
      <c r="BQ49" s="195"/>
      <c r="BR49" s="188"/>
      <c r="BS49" s="210"/>
    </row>
    <row r="50" spans="1:71" s="215" customFormat="1" ht="14.25" customHeight="1" x14ac:dyDescent="0.2">
      <c r="A50" s="1001" t="s">
        <v>26</v>
      </c>
      <c r="B50" s="1002"/>
      <c r="C50" s="132">
        <f>AVERAGE(C37:C46)</f>
        <v>6.9787499999999998</v>
      </c>
      <c r="D50" s="211"/>
      <c r="E50" s="134">
        <f>AVERAGE(E37:E46)</f>
        <v>272.25</v>
      </c>
      <c r="F50" s="135">
        <f>AVERAGE(F37:F46)</f>
        <v>3.9443750000000004</v>
      </c>
      <c r="G50" s="134">
        <f>AVERAGE(G37:G46)</f>
        <v>18.406249999999996</v>
      </c>
      <c r="H50" s="212"/>
      <c r="I50" s="135">
        <f>AVERAGE(I37:I46)</f>
        <v>4.3137499999999998</v>
      </c>
      <c r="J50" s="211"/>
      <c r="K50" s="134">
        <f>AVERAGE(K37:K46)</f>
        <v>321.41750000000002</v>
      </c>
      <c r="L50" s="135">
        <f>AVERAGE(L37:L46)</f>
        <v>3.5656249999999998</v>
      </c>
      <c r="M50" s="212"/>
      <c r="N50" s="1001" t="s">
        <v>26</v>
      </c>
      <c r="O50" s="1002"/>
      <c r="P50" s="132">
        <f>AVERAGE(P37:P46)</f>
        <v>4.8137499999999998</v>
      </c>
      <c r="Q50" s="211"/>
      <c r="R50" s="134">
        <f>AVERAGE(R37:R46)</f>
        <v>220.93749999999997</v>
      </c>
      <c r="S50" s="134">
        <f>AVERAGE(S37:S46)</f>
        <v>24.501874999999998</v>
      </c>
      <c r="T50" s="134">
        <f>AVERAGE(T37:T46)</f>
        <v>105.12374999999999</v>
      </c>
      <c r="U50" s="212"/>
      <c r="V50" s="132">
        <f>AVERAGE(V37:V46)</f>
        <v>5.3181249999999993</v>
      </c>
      <c r="W50" s="211"/>
      <c r="X50" s="134">
        <f>AVERAGE(X37:X46)</f>
        <v>257.395625</v>
      </c>
      <c r="Y50" s="135">
        <f>AVERAGE(Y37:Y46)</f>
        <v>4.1693750000000005</v>
      </c>
      <c r="Z50" s="134">
        <f>AVERAGE(Z37:Z46)</f>
        <v>22.9925</v>
      </c>
      <c r="AA50" s="134">
        <f>AVERAGE(AA37:AA46)</f>
        <v>96.290625000000006</v>
      </c>
      <c r="AB50" s="212"/>
      <c r="AC50" s="1001" t="s">
        <v>26</v>
      </c>
      <c r="AD50" s="1002"/>
      <c r="AE50" s="132">
        <f>AVERAGE(AE37:AE46)</f>
        <v>3.714375</v>
      </c>
      <c r="AF50" s="211"/>
      <c r="AG50" s="134">
        <f>AVERAGE(AG37:AG46)</f>
        <v>279.10374999999999</v>
      </c>
      <c r="AH50" s="135">
        <f>AVERAGE(AH37:AH46)</f>
        <v>2.6031249999999999</v>
      </c>
      <c r="AI50" s="134">
        <f>AVERAGE(AI37:AI46)</f>
        <v>24.722500000000004</v>
      </c>
      <c r="AJ50" s="134">
        <f>AVERAGE(AJ37:AJ46)</f>
        <v>109.12625000000001</v>
      </c>
      <c r="AK50" s="212"/>
      <c r="AL50" s="132">
        <f>AVERAGE(AL37:AL46)</f>
        <v>5.3475000000000001</v>
      </c>
      <c r="AM50" s="211"/>
      <c r="AN50" s="134">
        <f>AVERAGE(AN37:AN46)</f>
        <v>331.35500000000002</v>
      </c>
      <c r="AO50" s="135">
        <f>AVERAGE(AO37:AO46)</f>
        <v>3.75875</v>
      </c>
      <c r="AP50" s="213">
        <f>AVERAGE(AP37:AP46)</f>
        <v>21.936250000000001</v>
      </c>
      <c r="AQ50" s="134">
        <f>AVERAGE(AQ37:AQ46)</f>
        <v>107.45874999999999</v>
      </c>
      <c r="AR50" s="212"/>
      <c r="AS50" s="1001" t="s">
        <v>26</v>
      </c>
      <c r="AT50" s="1002"/>
      <c r="AU50" s="132">
        <f>AVERAGE(AU37:AU46)</f>
        <v>5.8264285714285711</v>
      </c>
      <c r="AV50" s="211"/>
      <c r="AW50" s="134">
        <f>AVERAGE(AW37:AW46)</f>
        <v>303.19142857142862</v>
      </c>
      <c r="AX50" s="135">
        <f>AVERAGE(AX37:AX46)</f>
        <v>3.9021428571428567</v>
      </c>
      <c r="AY50" s="213">
        <f>AVERAGE(AY37:AY46)</f>
        <v>21.76</v>
      </c>
      <c r="AZ50" s="134">
        <f>AVERAGE(AZ37:AZ46)</f>
        <v>101.59642857142858</v>
      </c>
      <c r="BA50" s="212"/>
      <c r="BB50" s="132">
        <f>AVERAGE(BB37:BB46)</f>
        <v>6.1237499999999994</v>
      </c>
      <c r="BC50" s="211"/>
      <c r="BD50" s="134">
        <f>AVERAGE(BD37:BD46)</f>
        <v>290.09187499999996</v>
      </c>
      <c r="BE50" s="135">
        <f>AVERAGE(BE37:BE46)</f>
        <v>3.0043749999999996</v>
      </c>
      <c r="BF50" s="213">
        <f>AVERAGE(BF37:BF46)</f>
        <v>18.865625000000001</v>
      </c>
      <c r="BG50" s="134">
        <f>AVERAGE(BG37:BG46)</f>
        <v>99.063125000000014</v>
      </c>
      <c r="BH50" s="212"/>
      <c r="BI50" s="1001" t="s">
        <v>26</v>
      </c>
      <c r="BJ50" s="1002"/>
      <c r="BK50" s="132">
        <f>AVERAGE(BK37:BK46)</f>
        <v>3.4788888888888887</v>
      </c>
      <c r="BL50" s="211"/>
      <c r="BM50" s="134">
        <f>AVERAGE(BM37:BM46)</f>
        <v>322.4638888888889</v>
      </c>
      <c r="BN50" s="135">
        <f>AVERAGE(BN37:BN46)</f>
        <v>3.3738888888888892</v>
      </c>
      <c r="BO50" s="213">
        <f>AVERAGE(BO37:BO46)</f>
        <v>19.260000000000002</v>
      </c>
      <c r="BP50" s="134">
        <f>AVERAGE(BP37:BP46)</f>
        <v>87.589999999999989</v>
      </c>
      <c r="BQ50" s="212"/>
      <c r="BR50" s="188">
        <f t="shared" ref="BR50" si="77">AVERAGE(C50,I50,P50,AL50,AU50,V50,AE50,BB50,BK50)</f>
        <v>5.101701940035273</v>
      </c>
      <c r="BS50" s="214"/>
    </row>
    <row r="51" spans="1:71" s="215" customFormat="1" ht="6.75" customHeight="1" x14ac:dyDescent="0.2">
      <c r="A51" s="216"/>
      <c r="B51" s="217"/>
      <c r="C51" s="193"/>
      <c r="D51" s="176"/>
      <c r="E51" s="78"/>
      <c r="F51" s="76"/>
      <c r="G51" s="76"/>
      <c r="H51" s="212"/>
      <c r="I51" s="165"/>
      <c r="J51" s="176"/>
      <c r="K51" s="78"/>
      <c r="L51" s="76"/>
      <c r="M51" s="212"/>
      <c r="N51" s="216"/>
      <c r="O51" s="217"/>
      <c r="P51" s="193"/>
      <c r="Q51" s="176"/>
      <c r="R51" s="78"/>
      <c r="S51" s="76"/>
      <c r="T51" s="76"/>
      <c r="U51" s="212"/>
      <c r="V51" s="193"/>
      <c r="W51" s="176"/>
      <c r="X51" s="78"/>
      <c r="Y51" s="76"/>
      <c r="Z51" s="76"/>
      <c r="AA51" s="76"/>
      <c r="AB51" s="212"/>
      <c r="AC51" s="216"/>
      <c r="AD51" s="217"/>
      <c r="AE51" s="193"/>
      <c r="AF51" s="176"/>
      <c r="AG51" s="78"/>
      <c r="AH51" s="76"/>
      <c r="AI51" s="76"/>
      <c r="AJ51" s="76"/>
      <c r="AK51" s="212"/>
      <c r="AL51" s="193"/>
      <c r="AM51" s="176"/>
      <c r="AN51" s="78"/>
      <c r="AO51" s="76"/>
      <c r="AP51" s="76"/>
      <c r="AQ51" s="76"/>
      <c r="AR51" s="212"/>
      <c r="AS51" s="216"/>
      <c r="AT51" s="217"/>
      <c r="AU51" s="193"/>
      <c r="AV51" s="176"/>
      <c r="AW51" s="78"/>
      <c r="AX51" s="76"/>
      <c r="AY51" s="76"/>
      <c r="AZ51" s="76"/>
      <c r="BA51" s="212"/>
      <c r="BB51" s="193"/>
      <c r="BC51" s="176"/>
      <c r="BD51" s="78"/>
      <c r="BE51" s="76"/>
      <c r="BF51" s="76"/>
      <c r="BG51" s="76"/>
      <c r="BH51" s="212"/>
      <c r="BI51" s="216"/>
      <c r="BJ51" s="217"/>
      <c r="BK51" s="193"/>
      <c r="BL51" s="176"/>
      <c r="BM51" s="78"/>
      <c r="BN51" s="76"/>
      <c r="BO51" s="76"/>
      <c r="BP51" s="76"/>
      <c r="BQ51" s="212"/>
      <c r="BR51" s="218"/>
      <c r="BS51" s="214"/>
    </row>
    <row r="52" spans="1:71" s="222" customFormat="1" ht="14.25" customHeight="1" x14ac:dyDescent="0.2">
      <c r="A52" s="1003" t="s">
        <v>27</v>
      </c>
      <c r="B52" s="1004"/>
      <c r="C52" s="219" t="s">
        <v>101</v>
      </c>
      <c r="D52" s="176"/>
      <c r="E52" s="76"/>
      <c r="F52" s="76"/>
      <c r="G52" s="76"/>
      <c r="H52" s="184"/>
      <c r="I52" s="82" t="s">
        <v>66</v>
      </c>
      <c r="J52" s="176"/>
      <c r="K52" s="76"/>
      <c r="L52" s="76"/>
      <c r="M52" s="184"/>
      <c r="N52" s="1003" t="s">
        <v>27</v>
      </c>
      <c r="O52" s="1004"/>
      <c r="P52" s="219" t="s">
        <v>102</v>
      </c>
      <c r="Q52" s="176"/>
      <c r="R52" s="76"/>
      <c r="S52" s="76"/>
      <c r="T52" s="76"/>
      <c r="U52" s="184"/>
      <c r="V52" s="219" t="s">
        <v>28</v>
      </c>
      <c r="W52" s="176"/>
      <c r="X52" s="76"/>
      <c r="Y52" s="76"/>
      <c r="Z52" s="76"/>
      <c r="AA52" s="76"/>
      <c r="AB52" s="184"/>
      <c r="AC52" s="1003" t="s">
        <v>27</v>
      </c>
      <c r="AD52" s="1004"/>
      <c r="AE52" s="219" t="s">
        <v>30</v>
      </c>
      <c r="AF52" s="176"/>
      <c r="AG52" s="76"/>
      <c r="AH52" s="76"/>
      <c r="AI52" s="76"/>
      <c r="AJ52" s="76"/>
      <c r="AK52" s="184"/>
      <c r="AL52" s="219" t="s">
        <v>103</v>
      </c>
      <c r="AM52" s="176"/>
      <c r="AN52" s="76"/>
      <c r="AO52" s="76"/>
      <c r="AP52" s="76"/>
      <c r="AQ52" s="76"/>
      <c r="AR52" s="184"/>
      <c r="AS52" s="1003" t="s">
        <v>27</v>
      </c>
      <c r="AT52" s="1004"/>
      <c r="AU52" s="219" t="s">
        <v>104</v>
      </c>
      <c r="AV52" s="176"/>
      <c r="AW52" s="76"/>
      <c r="AX52" s="76"/>
      <c r="AY52" s="76"/>
      <c r="AZ52" s="76"/>
      <c r="BA52" s="184"/>
      <c r="BB52" s="219" t="s">
        <v>30</v>
      </c>
      <c r="BC52" s="176"/>
      <c r="BD52" s="76"/>
      <c r="BE52" s="76"/>
      <c r="BF52" s="76"/>
      <c r="BG52" s="76"/>
      <c r="BH52" s="184"/>
      <c r="BI52" s="1003" t="s">
        <v>27</v>
      </c>
      <c r="BJ52" s="1004"/>
      <c r="BK52" s="219" t="s">
        <v>28</v>
      </c>
      <c r="BL52" s="176"/>
      <c r="BM52" s="76"/>
      <c r="BN52" s="76"/>
      <c r="BO52" s="76"/>
      <c r="BP52" s="76"/>
      <c r="BQ52" s="184"/>
      <c r="BR52" s="220"/>
      <c r="BS52" s="221"/>
    </row>
    <row r="53" spans="1:71" s="222" customFormat="1" ht="14.25" customHeight="1" x14ac:dyDescent="0.2">
      <c r="A53" s="1003" t="s">
        <v>29</v>
      </c>
      <c r="B53" s="1004"/>
      <c r="C53" s="208">
        <v>7.2</v>
      </c>
      <c r="D53" s="176"/>
      <c r="E53" s="82"/>
      <c r="F53" s="82"/>
      <c r="G53" s="82"/>
      <c r="H53" s="223"/>
      <c r="I53" s="76" t="s">
        <v>30</v>
      </c>
      <c r="J53" s="176"/>
      <c r="K53" s="82"/>
      <c r="L53" s="82"/>
      <c r="M53" s="223"/>
      <c r="N53" s="1003" t="s">
        <v>29</v>
      </c>
      <c r="O53" s="1004"/>
      <c r="P53" s="208" t="s">
        <v>30</v>
      </c>
      <c r="Q53" s="176"/>
      <c r="R53" s="82"/>
      <c r="S53" s="82"/>
      <c r="T53" s="76"/>
      <c r="U53" s="223"/>
      <c r="V53" s="208">
        <v>6.35</v>
      </c>
      <c r="W53" s="176"/>
      <c r="X53" s="82"/>
      <c r="Y53" s="82"/>
      <c r="Z53" s="82"/>
      <c r="AA53" s="76"/>
      <c r="AB53" s="223"/>
      <c r="AC53" s="1003" t="s">
        <v>29</v>
      </c>
      <c r="AD53" s="1004"/>
      <c r="AE53" s="208" t="s">
        <v>30</v>
      </c>
      <c r="AF53" s="176"/>
      <c r="AG53" s="82"/>
      <c r="AH53" s="82"/>
      <c r="AI53" s="82"/>
      <c r="AJ53" s="76"/>
      <c r="AK53" s="223"/>
      <c r="AL53" s="208">
        <v>7.51</v>
      </c>
      <c r="AM53" s="176"/>
      <c r="AN53" s="82"/>
      <c r="AO53" s="82"/>
      <c r="AP53" s="82"/>
      <c r="AQ53" s="76"/>
      <c r="AR53" s="223"/>
      <c r="AS53" s="1003" t="s">
        <v>29</v>
      </c>
      <c r="AT53" s="1004"/>
      <c r="AU53" s="208">
        <v>5.95</v>
      </c>
      <c r="AV53" s="176"/>
      <c r="AW53" s="82"/>
      <c r="AX53" s="82"/>
      <c r="AY53" s="82"/>
      <c r="AZ53" s="76"/>
      <c r="BA53" s="223"/>
      <c r="BB53" s="208">
        <v>7.62</v>
      </c>
      <c r="BC53" s="176"/>
      <c r="BD53" s="82"/>
      <c r="BE53" s="82"/>
      <c r="BF53" s="82"/>
      <c r="BG53" s="76"/>
      <c r="BH53" s="223"/>
      <c r="BI53" s="1003" t="s">
        <v>29</v>
      </c>
      <c r="BJ53" s="1004"/>
      <c r="BK53" s="208">
        <v>7.1</v>
      </c>
      <c r="BL53" s="176"/>
      <c r="BM53" s="82"/>
      <c r="BN53" s="82"/>
      <c r="BO53" s="82"/>
      <c r="BP53" s="76"/>
      <c r="BQ53" s="223"/>
      <c r="BR53" s="220"/>
      <c r="BS53" s="221"/>
    </row>
    <row r="54" spans="1:71" s="165" customFormat="1" ht="14.25" customHeight="1" x14ac:dyDescent="0.2">
      <c r="A54" s="1001" t="s">
        <v>105</v>
      </c>
      <c r="B54" s="1002"/>
      <c r="C54" s="208"/>
      <c r="D54" s="176"/>
      <c r="E54" s="76"/>
      <c r="F54" s="76"/>
      <c r="G54" s="76"/>
      <c r="H54" s="184"/>
      <c r="I54" s="76"/>
      <c r="J54" s="176"/>
      <c r="K54" s="76"/>
      <c r="L54" s="76"/>
      <c r="M54" s="184"/>
      <c r="N54" s="1001" t="s">
        <v>105</v>
      </c>
      <c r="O54" s="1002"/>
      <c r="P54" s="208"/>
      <c r="Q54" s="176"/>
      <c r="R54" s="76"/>
      <c r="S54" s="76"/>
      <c r="T54" s="76"/>
      <c r="U54" s="184"/>
      <c r="V54" s="208"/>
      <c r="W54" s="176"/>
      <c r="X54" s="76"/>
      <c r="Y54" s="76"/>
      <c r="Z54" s="76"/>
      <c r="AA54" s="76"/>
      <c r="AB54" s="184"/>
      <c r="AC54" s="1001" t="s">
        <v>105</v>
      </c>
      <c r="AD54" s="1002"/>
      <c r="AE54" s="208"/>
      <c r="AF54" s="176"/>
      <c r="AG54" s="76"/>
      <c r="AH54" s="76"/>
      <c r="AI54" s="76"/>
      <c r="AJ54" s="76"/>
      <c r="AK54" s="184"/>
      <c r="AL54" s="208"/>
      <c r="AM54" s="176"/>
      <c r="AN54" s="76"/>
      <c r="AO54" s="76"/>
      <c r="AP54" s="76"/>
      <c r="AQ54" s="76"/>
      <c r="AR54" s="184"/>
      <c r="AS54" s="1001" t="s">
        <v>105</v>
      </c>
      <c r="AT54" s="1002"/>
      <c r="AU54" s="208"/>
      <c r="AV54" s="176"/>
      <c r="AW54" s="76"/>
      <c r="AX54" s="76"/>
      <c r="AY54" s="76"/>
      <c r="AZ54" s="76"/>
      <c r="BA54" s="184"/>
      <c r="BB54" s="208"/>
      <c r="BC54" s="176"/>
      <c r="BD54" s="76"/>
      <c r="BE54" s="76"/>
      <c r="BF54" s="76"/>
      <c r="BG54" s="76"/>
      <c r="BH54" s="184"/>
      <c r="BI54" s="1001" t="s">
        <v>105</v>
      </c>
      <c r="BJ54" s="1002"/>
      <c r="BK54" s="208"/>
      <c r="BL54" s="176"/>
      <c r="BM54" s="76"/>
      <c r="BN54" s="76"/>
      <c r="BO54" s="76"/>
      <c r="BP54" s="76"/>
      <c r="BQ54" s="184"/>
      <c r="BR54" s="203"/>
      <c r="BS54" s="194"/>
    </row>
    <row r="55" spans="1:71" s="165" customFormat="1" ht="14.25" customHeight="1" x14ac:dyDescent="0.2">
      <c r="A55" s="995" t="s">
        <v>12</v>
      </c>
      <c r="B55" s="996"/>
      <c r="C55" s="144" t="s">
        <v>106</v>
      </c>
      <c r="D55" s="202"/>
      <c r="E55" s="78"/>
      <c r="F55" s="78"/>
      <c r="G55" s="78"/>
      <c r="H55" s="184"/>
      <c r="I55" s="224" t="s">
        <v>107</v>
      </c>
      <c r="J55" s="202"/>
      <c r="K55" s="78"/>
      <c r="L55" s="78"/>
      <c r="M55" s="184"/>
      <c r="N55" s="995" t="s">
        <v>12</v>
      </c>
      <c r="O55" s="996"/>
      <c r="P55" s="224" t="s">
        <v>108</v>
      </c>
      <c r="Q55" s="202"/>
      <c r="R55" s="78"/>
      <c r="S55" s="78"/>
      <c r="T55" s="76"/>
      <c r="U55" s="184"/>
      <c r="V55" s="225" t="s">
        <v>108</v>
      </c>
      <c r="W55" s="202"/>
      <c r="X55" s="78"/>
      <c r="Y55" s="78"/>
      <c r="Z55" s="78"/>
      <c r="AA55" s="76"/>
      <c r="AB55" s="184"/>
      <c r="AC55" s="995" t="s">
        <v>12</v>
      </c>
      <c r="AD55" s="996"/>
      <c r="AE55" s="225" t="s">
        <v>109</v>
      </c>
      <c r="AF55" s="202"/>
      <c r="AG55" s="78"/>
      <c r="AH55" s="78"/>
      <c r="AI55" s="78"/>
      <c r="AJ55" s="76"/>
      <c r="AK55" s="184"/>
      <c r="AL55" s="226" t="s">
        <v>109</v>
      </c>
      <c r="AM55" s="202"/>
      <c r="AN55" s="78"/>
      <c r="AO55" s="78"/>
      <c r="AP55" s="78"/>
      <c r="AQ55" s="76"/>
      <c r="AR55" s="184"/>
      <c r="AS55" s="995" t="s">
        <v>12</v>
      </c>
      <c r="AT55" s="996"/>
      <c r="AU55" s="226" t="s">
        <v>110</v>
      </c>
      <c r="AV55" s="202"/>
      <c r="AW55" s="78"/>
      <c r="AX55" s="78"/>
      <c r="AY55" s="78"/>
      <c r="AZ55" s="76"/>
      <c r="BA55" s="184"/>
      <c r="BB55" s="226" t="s">
        <v>111</v>
      </c>
      <c r="BC55" s="202"/>
      <c r="BD55" s="78"/>
      <c r="BE55" s="78"/>
      <c r="BF55" s="78"/>
      <c r="BG55" s="76"/>
      <c r="BH55" s="184"/>
      <c r="BI55" s="995" t="s">
        <v>12</v>
      </c>
      <c r="BJ55" s="996"/>
      <c r="BK55" s="226" t="s">
        <v>108</v>
      </c>
      <c r="BL55" s="202"/>
      <c r="BM55" s="78"/>
      <c r="BN55" s="78"/>
      <c r="BO55" s="78"/>
      <c r="BP55" s="76"/>
      <c r="BQ55" s="184"/>
      <c r="BR55" s="203"/>
      <c r="BS55" s="194"/>
    </row>
    <row r="56" spans="1:71" s="165" customFormat="1" ht="14.25" customHeight="1" x14ac:dyDescent="0.2">
      <c r="A56" s="995" t="s">
        <v>17</v>
      </c>
      <c r="B56" s="996"/>
      <c r="C56" s="144" t="s">
        <v>112</v>
      </c>
      <c r="D56" s="202"/>
      <c r="E56" s="78"/>
      <c r="F56" s="78"/>
      <c r="G56" s="78"/>
      <c r="H56" s="184"/>
      <c r="I56" s="224" t="s">
        <v>113</v>
      </c>
      <c r="J56" s="202"/>
      <c r="K56" s="78"/>
      <c r="L56" s="78"/>
      <c r="M56" s="184"/>
      <c r="N56" s="995" t="s">
        <v>17</v>
      </c>
      <c r="O56" s="996"/>
      <c r="P56" s="225" t="s">
        <v>114</v>
      </c>
      <c r="Q56" s="202"/>
      <c r="R56" s="78"/>
      <c r="S56" s="78"/>
      <c r="T56" s="76"/>
      <c r="U56" s="184"/>
      <c r="V56" s="225" t="s">
        <v>114</v>
      </c>
      <c r="W56" s="202"/>
      <c r="X56" s="78"/>
      <c r="Y56" s="78"/>
      <c r="Z56" s="78"/>
      <c r="AA56" s="76"/>
      <c r="AB56" s="184"/>
      <c r="AC56" s="995" t="s">
        <v>17</v>
      </c>
      <c r="AD56" s="996"/>
      <c r="AE56" s="225" t="s">
        <v>115</v>
      </c>
      <c r="AF56" s="202"/>
      <c r="AG56" s="78"/>
      <c r="AH56" s="78"/>
      <c r="AI56" s="78"/>
      <c r="AJ56" s="76"/>
      <c r="AK56" s="184"/>
      <c r="AL56" s="226" t="s">
        <v>115</v>
      </c>
      <c r="AM56" s="202"/>
      <c r="AN56" s="78"/>
      <c r="AO56" s="78"/>
      <c r="AP56" s="78"/>
      <c r="AQ56" s="76"/>
      <c r="AR56" s="184"/>
      <c r="AS56" s="995" t="s">
        <v>17</v>
      </c>
      <c r="AT56" s="996"/>
      <c r="AU56" s="226" t="s">
        <v>116</v>
      </c>
      <c r="AV56" s="202"/>
      <c r="AW56" s="78"/>
      <c r="AX56" s="78"/>
      <c r="AY56" s="78"/>
      <c r="AZ56" s="76"/>
      <c r="BA56" s="184"/>
      <c r="BB56" s="226" t="s">
        <v>117</v>
      </c>
      <c r="BC56" s="202"/>
      <c r="BD56" s="78"/>
      <c r="BE56" s="78"/>
      <c r="BF56" s="78"/>
      <c r="BG56" s="76"/>
      <c r="BH56" s="184"/>
      <c r="BI56" s="995" t="s">
        <v>17</v>
      </c>
      <c r="BJ56" s="996"/>
      <c r="BK56" s="226" t="s">
        <v>114</v>
      </c>
      <c r="BL56" s="202"/>
      <c r="BM56" s="78"/>
      <c r="BN56" s="78"/>
      <c r="BO56" s="78"/>
      <c r="BP56" s="76"/>
      <c r="BQ56" s="184"/>
      <c r="BR56" s="203"/>
      <c r="BS56" s="194"/>
    </row>
    <row r="57" spans="1:71" s="230" customFormat="1" ht="14.25" customHeight="1" x14ac:dyDescent="0.2">
      <c r="A57" s="1005" t="s">
        <v>35</v>
      </c>
      <c r="B57" s="1006"/>
      <c r="C57" s="144" t="s">
        <v>112</v>
      </c>
      <c r="D57" s="174"/>
      <c r="E57" s="75"/>
      <c r="F57" s="75"/>
      <c r="G57" s="75"/>
      <c r="H57" s="227"/>
      <c r="I57" s="224" t="s">
        <v>113</v>
      </c>
      <c r="J57" s="174"/>
      <c r="K57" s="75"/>
      <c r="L57" s="75"/>
      <c r="M57" s="227"/>
      <c r="N57" s="1005" t="s">
        <v>35</v>
      </c>
      <c r="O57" s="1006"/>
      <c r="P57" s="225" t="s">
        <v>114</v>
      </c>
      <c r="Q57" s="174"/>
      <c r="R57" s="75"/>
      <c r="S57" s="75"/>
      <c r="T57" s="75"/>
      <c r="U57" s="227"/>
      <c r="V57" s="225" t="s">
        <v>114</v>
      </c>
      <c r="W57" s="174"/>
      <c r="X57" s="75"/>
      <c r="Y57" s="75"/>
      <c r="Z57" s="75"/>
      <c r="AA57" s="75"/>
      <c r="AB57" s="227"/>
      <c r="AC57" s="1005" t="s">
        <v>35</v>
      </c>
      <c r="AD57" s="1006"/>
      <c r="AE57" s="225" t="s">
        <v>115</v>
      </c>
      <c r="AF57" s="174"/>
      <c r="AG57" s="75"/>
      <c r="AH57" s="75"/>
      <c r="AI57" s="75"/>
      <c r="AJ57" s="75"/>
      <c r="AK57" s="227"/>
      <c r="AL57" s="226" t="s">
        <v>115</v>
      </c>
      <c r="AM57" s="174"/>
      <c r="AN57" s="75"/>
      <c r="AO57" s="75"/>
      <c r="AP57" s="75"/>
      <c r="AQ57" s="75"/>
      <c r="AR57" s="227"/>
      <c r="AS57" s="1005" t="s">
        <v>35</v>
      </c>
      <c r="AT57" s="1006"/>
      <c r="AU57" s="226" t="s">
        <v>116</v>
      </c>
      <c r="AV57" s="174"/>
      <c r="AW57" s="75"/>
      <c r="AX57" s="75"/>
      <c r="AY57" s="75"/>
      <c r="AZ57" s="75"/>
      <c r="BA57" s="227"/>
      <c r="BB57" s="226" t="s">
        <v>117</v>
      </c>
      <c r="BC57" s="174"/>
      <c r="BD57" s="75"/>
      <c r="BE57" s="75"/>
      <c r="BF57" s="75"/>
      <c r="BG57" s="75"/>
      <c r="BH57" s="227"/>
      <c r="BI57" s="1005" t="s">
        <v>35</v>
      </c>
      <c r="BJ57" s="1006"/>
      <c r="BK57" s="226" t="s">
        <v>114</v>
      </c>
      <c r="BL57" s="174"/>
      <c r="BM57" s="75"/>
      <c r="BN57" s="75"/>
      <c r="BO57" s="75"/>
      <c r="BP57" s="75"/>
      <c r="BQ57" s="227"/>
      <c r="BR57" s="228"/>
      <c r="BS57" s="229"/>
    </row>
    <row r="58" spans="1:71" s="165" customFormat="1" ht="5.25" customHeight="1" x14ac:dyDescent="0.2">
      <c r="A58" s="197"/>
      <c r="B58" s="182"/>
      <c r="C58" s="208"/>
      <c r="D58" s="202"/>
      <c r="E58" s="78"/>
      <c r="F58" s="76"/>
      <c r="G58" s="76"/>
      <c r="H58" s="184"/>
      <c r="I58" s="76"/>
      <c r="J58" s="202"/>
      <c r="K58" s="78"/>
      <c r="L58" s="76"/>
      <c r="M58" s="184"/>
      <c r="N58" s="197"/>
      <c r="O58" s="182"/>
      <c r="P58" s="208"/>
      <c r="Q58" s="202"/>
      <c r="R58" s="78"/>
      <c r="S58" s="76"/>
      <c r="T58" s="76"/>
      <c r="U58" s="184"/>
      <c r="V58" s="208"/>
      <c r="W58" s="202"/>
      <c r="X58" s="78"/>
      <c r="Y58" s="76"/>
      <c r="Z58" s="76"/>
      <c r="AA58" s="76"/>
      <c r="AB58" s="184"/>
      <c r="AC58" s="197"/>
      <c r="AD58" s="182"/>
      <c r="AE58" s="208"/>
      <c r="AF58" s="202"/>
      <c r="AG58" s="78"/>
      <c r="AH58" s="76"/>
      <c r="AI58" s="76"/>
      <c r="AJ58" s="76"/>
      <c r="AK58" s="184"/>
      <c r="AL58" s="208"/>
      <c r="AM58" s="202"/>
      <c r="AN58" s="78"/>
      <c r="AO58" s="76"/>
      <c r="AP58" s="76"/>
      <c r="AQ58" s="76"/>
      <c r="AR58" s="184"/>
      <c r="AS58" s="197"/>
      <c r="AT58" s="182"/>
      <c r="AU58" s="208"/>
      <c r="AV58" s="202"/>
      <c r="AW58" s="78"/>
      <c r="AX58" s="76"/>
      <c r="AY58" s="76"/>
      <c r="AZ58" s="76"/>
      <c r="BA58" s="184"/>
      <c r="BB58" s="208"/>
      <c r="BC58" s="202"/>
      <c r="BD58" s="78"/>
      <c r="BE58" s="76"/>
      <c r="BF58" s="76"/>
      <c r="BG58" s="76"/>
      <c r="BH58" s="184"/>
      <c r="BI58" s="197"/>
      <c r="BJ58" s="182"/>
      <c r="BK58" s="208"/>
      <c r="BL58" s="202"/>
      <c r="BM58" s="78"/>
      <c r="BN58" s="76"/>
      <c r="BO58" s="76"/>
      <c r="BP58" s="76"/>
      <c r="BQ58" s="184"/>
      <c r="BR58" s="203"/>
      <c r="BS58" s="194"/>
    </row>
    <row r="59" spans="1:71" s="165" customFormat="1" ht="9.75" customHeight="1" x14ac:dyDescent="0.2">
      <c r="A59" s="1001" t="s">
        <v>3</v>
      </c>
      <c r="B59" s="1002"/>
      <c r="C59" s="208"/>
      <c r="D59" s="176"/>
      <c r="E59" s="76"/>
      <c r="F59" s="76"/>
      <c r="G59" s="76"/>
      <c r="H59" s="184"/>
      <c r="I59" s="76"/>
      <c r="J59" s="176"/>
      <c r="K59" s="76"/>
      <c r="L59" s="76"/>
      <c r="M59" s="184"/>
      <c r="N59" s="1001" t="s">
        <v>3</v>
      </c>
      <c r="O59" s="1002"/>
      <c r="P59" s="208"/>
      <c r="Q59" s="176"/>
      <c r="R59" s="76"/>
      <c r="S59" s="76"/>
      <c r="T59" s="76"/>
      <c r="U59" s="184"/>
      <c r="V59" s="208"/>
      <c r="W59" s="176"/>
      <c r="X59" s="76"/>
      <c r="Y59" s="76"/>
      <c r="Z59" s="76"/>
      <c r="AA59" s="76"/>
      <c r="AB59" s="184"/>
      <c r="AC59" s="1001" t="s">
        <v>3</v>
      </c>
      <c r="AD59" s="1002"/>
      <c r="AE59" s="208"/>
      <c r="AF59" s="176"/>
      <c r="AG59" s="76"/>
      <c r="AH59" s="76"/>
      <c r="AI59" s="76"/>
      <c r="AJ59" s="76"/>
      <c r="AK59" s="184"/>
      <c r="AL59" s="208"/>
      <c r="AM59" s="176"/>
      <c r="AN59" s="76"/>
      <c r="AO59" s="76"/>
      <c r="AP59" s="76"/>
      <c r="AQ59" s="76"/>
      <c r="AR59" s="184"/>
      <c r="AS59" s="1001" t="s">
        <v>3</v>
      </c>
      <c r="AT59" s="1002"/>
      <c r="AU59" s="208"/>
      <c r="AV59" s="176"/>
      <c r="AW59" s="76"/>
      <c r="AX59" s="76"/>
      <c r="AY59" s="76"/>
      <c r="AZ59" s="76"/>
      <c r="BA59" s="184"/>
      <c r="BB59" s="208"/>
      <c r="BC59" s="176"/>
      <c r="BD59" s="76"/>
      <c r="BE59" s="76"/>
      <c r="BF59" s="76"/>
      <c r="BG59" s="76"/>
      <c r="BH59" s="184"/>
      <c r="BI59" s="1001" t="s">
        <v>3</v>
      </c>
      <c r="BJ59" s="1002"/>
      <c r="BK59" s="208"/>
      <c r="BL59" s="176"/>
      <c r="BM59" s="76"/>
      <c r="BN59" s="76"/>
      <c r="BO59" s="76"/>
      <c r="BP59" s="76"/>
      <c r="BQ59" s="184"/>
      <c r="BR59" s="203"/>
      <c r="BS59" s="194"/>
    </row>
    <row r="60" spans="1:71" s="165" customFormat="1" ht="12" customHeight="1" x14ac:dyDescent="0.2">
      <c r="A60" s="995" t="s">
        <v>13</v>
      </c>
      <c r="B60" s="996"/>
      <c r="C60" s="148" t="s">
        <v>118</v>
      </c>
      <c r="D60" s="176"/>
      <c r="E60" s="76"/>
      <c r="F60" s="76"/>
      <c r="G60" s="76"/>
      <c r="H60" s="184"/>
      <c r="I60" s="148" t="s">
        <v>118</v>
      </c>
      <c r="J60" s="176"/>
      <c r="K60" s="76"/>
      <c r="L60" s="76"/>
      <c r="M60" s="184"/>
      <c r="N60" s="995" t="s">
        <v>13</v>
      </c>
      <c r="O60" s="996"/>
      <c r="P60" s="148" t="s">
        <v>118</v>
      </c>
      <c r="Q60" s="176"/>
      <c r="R60" s="76"/>
      <c r="S60" s="76"/>
      <c r="T60" s="76"/>
      <c r="U60" s="184"/>
      <c r="V60" s="151" t="s">
        <v>118</v>
      </c>
      <c r="W60" s="176"/>
      <c r="X60" s="76"/>
      <c r="Y60" s="76"/>
      <c r="Z60" s="76"/>
      <c r="AA60" s="76"/>
      <c r="AB60" s="184"/>
      <c r="AC60" s="995" t="s">
        <v>13</v>
      </c>
      <c r="AD60" s="996"/>
      <c r="AE60" s="148" t="s">
        <v>118</v>
      </c>
      <c r="AF60" s="176"/>
      <c r="AG60" s="76"/>
      <c r="AH60" s="76"/>
      <c r="AI60" s="76"/>
      <c r="AJ60" s="76"/>
      <c r="AK60" s="184"/>
      <c r="AL60" s="151" t="s">
        <v>118</v>
      </c>
      <c r="AM60" s="176"/>
      <c r="AN60" s="76"/>
      <c r="AO60" s="76"/>
      <c r="AP60" s="76"/>
      <c r="AQ60" s="76"/>
      <c r="AR60" s="184"/>
      <c r="AS60" s="995" t="s">
        <v>13</v>
      </c>
      <c r="AT60" s="996"/>
      <c r="AU60" s="148" t="s">
        <v>118</v>
      </c>
      <c r="AV60" s="176"/>
      <c r="AW60" s="76"/>
      <c r="AX60" s="76"/>
      <c r="AY60" s="76"/>
      <c r="AZ60" s="76"/>
      <c r="BA60" s="184"/>
      <c r="BB60" s="151" t="s">
        <v>118</v>
      </c>
      <c r="BC60" s="176"/>
      <c r="BD60" s="76"/>
      <c r="BE60" s="76"/>
      <c r="BF60" s="76"/>
      <c r="BG60" s="76"/>
      <c r="BH60" s="184"/>
      <c r="BI60" s="995" t="s">
        <v>13</v>
      </c>
      <c r="BJ60" s="996"/>
      <c r="BK60" s="148" t="s">
        <v>118</v>
      </c>
      <c r="BL60" s="176"/>
      <c r="BM60" s="76"/>
      <c r="BN60" s="76"/>
      <c r="BO60" s="76"/>
      <c r="BP60" s="76"/>
      <c r="BQ60" s="184"/>
      <c r="BR60" s="203"/>
      <c r="BS60" s="194"/>
    </row>
    <row r="61" spans="1:71" s="165" customFormat="1" ht="12" customHeight="1" x14ac:dyDescent="0.2">
      <c r="A61" s="995" t="s">
        <v>14</v>
      </c>
      <c r="B61" s="996"/>
      <c r="C61" s="148" t="s">
        <v>119</v>
      </c>
      <c r="D61" s="176"/>
      <c r="E61" s="166"/>
      <c r="F61" s="76"/>
      <c r="G61" s="76"/>
      <c r="H61" s="184"/>
      <c r="I61" s="148" t="s">
        <v>119</v>
      </c>
      <c r="J61" s="176"/>
      <c r="K61" s="166"/>
      <c r="L61" s="76"/>
      <c r="M61" s="184"/>
      <c r="N61" s="995" t="s">
        <v>14</v>
      </c>
      <c r="O61" s="996"/>
      <c r="P61" s="148" t="s">
        <v>119</v>
      </c>
      <c r="Q61" s="176"/>
      <c r="R61" s="166"/>
      <c r="S61" s="76"/>
      <c r="T61" s="76"/>
      <c r="U61" s="184"/>
      <c r="V61" s="151" t="s">
        <v>119</v>
      </c>
      <c r="W61" s="176"/>
      <c r="X61" s="166"/>
      <c r="Y61" s="76"/>
      <c r="Z61" s="76"/>
      <c r="AA61" s="76"/>
      <c r="AB61" s="184"/>
      <c r="AC61" s="995" t="s">
        <v>14</v>
      </c>
      <c r="AD61" s="996"/>
      <c r="AE61" s="148" t="s">
        <v>119</v>
      </c>
      <c r="AF61" s="176"/>
      <c r="AG61" s="166"/>
      <c r="AH61" s="76"/>
      <c r="AI61" s="76"/>
      <c r="AJ61" s="76"/>
      <c r="AK61" s="184"/>
      <c r="AL61" s="151" t="s">
        <v>119</v>
      </c>
      <c r="AM61" s="176"/>
      <c r="AN61" s="166"/>
      <c r="AO61" s="76"/>
      <c r="AP61" s="76"/>
      <c r="AQ61" s="76"/>
      <c r="AR61" s="184"/>
      <c r="AS61" s="995" t="s">
        <v>14</v>
      </c>
      <c r="AT61" s="996"/>
      <c r="AU61" s="148" t="s">
        <v>119</v>
      </c>
      <c r="AV61" s="176"/>
      <c r="AW61" s="166"/>
      <c r="AX61" s="76"/>
      <c r="AY61" s="76"/>
      <c r="AZ61" s="76"/>
      <c r="BA61" s="184"/>
      <c r="BB61" s="151" t="s">
        <v>119</v>
      </c>
      <c r="BC61" s="176"/>
      <c r="BD61" s="166"/>
      <c r="BE61" s="76"/>
      <c r="BF61" s="76"/>
      <c r="BG61" s="76"/>
      <c r="BH61" s="184"/>
      <c r="BI61" s="995" t="s">
        <v>14</v>
      </c>
      <c r="BJ61" s="996"/>
      <c r="BK61" s="148" t="s">
        <v>119</v>
      </c>
      <c r="BL61" s="176"/>
      <c r="BM61" s="166"/>
      <c r="BN61" s="76"/>
      <c r="BO61" s="76"/>
      <c r="BP61" s="76"/>
      <c r="BQ61" s="184"/>
      <c r="BR61" s="203"/>
      <c r="BS61" s="194"/>
    </row>
    <row r="62" spans="1:71" s="165" customFormat="1" ht="12" customHeight="1" x14ac:dyDescent="0.2">
      <c r="A62" s="995" t="s">
        <v>15</v>
      </c>
      <c r="B62" s="996"/>
      <c r="C62" s="148" t="s">
        <v>120</v>
      </c>
      <c r="D62" s="176"/>
      <c r="E62" s="76"/>
      <c r="F62" s="76"/>
      <c r="G62" s="76"/>
      <c r="H62" s="184"/>
      <c r="I62" s="148" t="s">
        <v>120</v>
      </c>
      <c r="J62" s="176"/>
      <c r="K62" s="76"/>
      <c r="L62" s="76"/>
      <c r="M62" s="184"/>
      <c r="N62" s="995" t="s">
        <v>15</v>
      </c>
      <c r="O62" s="996"/>
      <c r="P62" s="148" t="s">
        <v>120</v>
      </c>
      <c r="Q62" s="176"/>
      <c r="R62" s="76"/>
      <c r="S62" s="76"/>
      <c r="T62" s="76"/>
      <c r="U62" s="184"/>
      <c r="V62" s="151" t="s">
        <v>120</v>
      </c>
      <c r="W62" s="176"/>
      <c r="X62" s="76"/>
      <c r="Y62" s="76"/>
      <c r="Z62" s="76"/>
      <c r="AA62" s="76"/>
      <c r="AB62" s="184"/>
      <c r="AC62" s="995" t="s">
        <v>15</v>
      </c>
      <c r="AD62" s="996"/>
      <c r="AE62" s="148" t="s">
        <v>120</v>
      </c>
      <c r="AF62" s="176"/>
      <c r="AG62" s="76"/>
      <c r="AH62" s="76"/>
      <c r="AI62" s="76"/>
      <c r="AJ62" s="76"/>
      <c r="AK62" s="184"/>
      <c r="AL62" s="151" t="s">
        <v>120</v>
      </c>
      <c r="AM62" s="176"/>
      <c r="AN62" s="76"/>
      <c r="AO62" s="76"/>
      <c r="AP62" s="76"/>
      <c r="AQ62" s="76"/>
      <c r="AR62" s="184"/>
      <c r="AS62" s="995" t="s">
        <v>15</v>
      </c>
      <c r="AT62" s="996"/>
      <c r="AU62" s="148" t="s">
        <v>120</v>
      </c>
      <c r="AV62" s="176"/>
      <c r="AW62" s="76"/>
      <c r="AX62" s="76"/>
      <c r="AY62" s="76"/>
      <c r="AZ62" s="76"/>
      <c r="BA62" s="184"/>
      <c r="BB62" s="151" t="s">
        <v>120</v>
      </c>
      <c r="BC62" s="176"/>
      <c r="BD62" s="76"/>
      <c r="BE62" s="76"/>
      <c r="BF62" s="76"/>
      <c r="BG62" s="76"/>
      <c r="BH62" s="184"/>
      <c r="BI62" s="995" t="s">
        <v>15</v>
      </c>
      <c r="BJ62" s="996"/>
      <c r="BK62" s="148" t="s">
        <v>120</v>
      </c>
      <c r="BL62" s="176"/>
      <c r="BM62" s="76"/>
      <c r="BN62" s="76"/>
      <c r="BO62" s="76"/>
      <c r="BP62" s="76"/>
      <c r="BQ62" s="184"/>
      <c r="BR62" s="203"/>
      <c r="BS62" s="194"/>
    </row>
    <row r="63" spans="1:71" s="165" customFormat="1" ht="12" customHeight="1" x14ac:dyDescent="0.2">
      <c r="A63" s="995" t="s">
        <v>16</v>
      </c>
      <c r="B63" s="996"/>
      <c r="C63" s="148" t="s">
        <v>121</v>
      </c>
      <c r="D63" s="176"/>
      <c r="E63" s="76"/>
      <c r="F63" s="76"/>
      <c r="G63" s="76"/>
      <c r="H63" s="184"/>
      <c r="I63" s="148" t="s">
        <v>121</v>
      </c>
      <c r="J63" s="176"/>
      <c r="K63" s="76"/>
      <c r="L63" s="76"/>
      <c r="M63" s="184"/>
      <c r="N63" s="995" t="s">
        <v>16</v>
      </c>
      <c r="O63" s="996"/>
      <c r="P63" s="148" t="s">
        <v>121</v>
      </c>
      <c r="Q63" s="176"/>
      <c r="R63" s="76"/>
      <c r="S63" s="76"/>
      <c r="T63" s="76"/>
      <c r="U63" s="184"/>
      <c r="V63" s="151" t="s">
        <v>121</v>
      </c>
      <c r="W63" s="176"/>
      <c r="X63" s="76"/>
      <c r="Y63" s="76"/>
      <c r="Z63" s="76"/>
      <c r="AA63" s="76"/>
      <c r="AB63" s="184"/>
      <c r="AC63" s="995" t="s">
        <v>16</v>
      </c>
      <c r="AD63" s="996"/>
      <c r="AE63" s="148" t="s">
        <v>121</v>
      </c>
      <c r="AF63" s="176"/>
      <c r="AG63" s="76"/>
      <c r="AH63" s="76"/>
      <c r="AI63" s="76"/>
      <c r="AJ63" s="76"/>
      <c r="AK63" s="184"/>
      <c r="AL63" s="151" t="s">
        <v>121</v>
      </c>
      <c r="AM63" s="176"/>
      <c r="AN63" s="76"/>
      <c r="AO63" s="76"/>
      <c r="AP63" s="76"/>
      <c r="AQ63" s="76"/>
      <c r="AR63" s="184"/>
      <c r="AS63" s="995" t="s">
        <v>16</v>
      </c>
      <c r="AT63" s="996"/>
      <c r="AU63" s="148" t="s">
        <v>121</v>
      </c>
      <c r="AV63" s="176"/>
      <c r="AW63" s="76"/>
      <c r="AX63" s="76"/>
      <c r="AY63" s="76"/>
      <c r="AZ63" s="76"/>
      <c r="BA63" s="184"/>
      <c r="BB63" s="151" t="s">
        <v>121</v>
      </c>
      <c r="BC63" s="176"/>
      <c r="BD63" s="76"/>
      <c r="BE63" s="76"/>
      <c r="BF63" s="76"/>
      <c r="BG63" s="76"/>
      <c r="BH63" s="184"/>
      <c r="BI63" s="995" t="s">
        <v>16</v>
      </c>
      <c r="BJ63" s="996"/>
      <c r="BK63" s="148" t="s">
        <v>121</v>
      </c>
      <c r="BL63" s="176"/>
      <c r="BM63" s="76"/>
      <c r="BN63" s="76"/>
      <c r="BO63" s="76"/>
      <c r="BP63" s="76"/>
      <c r="BQ63" s="184"/>
      <c r="BR63" s="203"/>
      <c r="BS63" s="194"/>
    </row>
    <row r="64" spans="1:71" s="165" customFormat="1" ht="12" customHeight="1" x14ac:dyDescent="0.2">
      <c r="A64" s="995" t="s">
        <v>56</v>
      </c>
      <c r="B64" s="996"/>
      <c r="C64" s="148" t="s">
        <v>122</v>
      </c>
      <c r="D64" s="176"/>
      <c r="E64" s="76"/>
      <c r="F64" s="76"/>
      <c r="G64" s="76"/>
      <c r="H64" s="184"/>
      <c r="I64" s="148" t="s">
        <v>122</v>
      </c>
      <c r="J64" s="176"/>
      <c r="K64" s="76"/>
      <c r="L64" s="76"/>
      <c r="M64" s="184"/>
      <c r="N64" s="995" t="s">
        <v>56</v>
      </c>
      <c r="O64" s="996"/>
      <c r="P64" s="148" t="s">
        <v>122</v>
      </c>
      <c r="Q64" s="176"/>
      <c r="R64" s="76"/>
      <c r="S64" s="76"/>
      <c r="T64" s="76"/>
      <c r="U64" s="184"/>
      <c r="V64" s="151" t="s">
        <v>122</v>
      </c>
      <c r="W64" s="176"/>
      <c r="X64" s="76"/>
      <c r="Y64" s="76"/>
      <c r="Z64" s="76"/>
      <c r="AA64" s="76"/>
      <c r="AB64" s="184"/>
      <c r="AC64" s="995" t="s">
        <v>56</v>
      </c>
      <c r="AD64" s="996"/>
      <c r="AE64" s="148" t="s">
        <v>122</v>
      </c>
      <c r="AF64" s="176"/>
      <c r="AG64" s="76"/>
      <c r="AH64" s="76"/>
      <c r="AI64" s="76"/>
      <c r="AJ64" s="76"/>
      <c r="AK64" s="184"/>
      <c r="AL64" s="151" t="s">
        <v>122</v>
      </c>
      <c r="AM64" s="176"/>
      <c r="AN64" s="76"/>
      <c r="AO64" s="76"/>
      <c r="AP64" s="76"/>
      <c r="AQ64" s="76"/>
      <c r="AR64" s="184"/>
      <c r="AS64" s="995" t="s">
        <v>56</v>
      </c>
      <c r="AT64" s="996"/>
      <c r="AU64" s="148" t="s">
        <v>122</v>
      </c>
      <c r="AV64" s="176"/>
      <c r="AW64" s="76"/>
      <c r="AX64" s="76"/>
      <c r="AY64" s="76"/>
      <c r="AZ64" s="76"/>
      <c r="BA64" s="184"/>
      <c r="BB64" s="151" t="s">
        <v>122</v>
      </c>
      <c r="BC64" s="176"/>
      <c r="BD64" s="76"/>
      <c r="BE64" s="76"/>
      <c r="BF64" s="76"/>
      <c r="BG64" s="76"/>
      <c r="BH64" s="184"/>
      <c r="BI64" s="995" t="s">
        <v>56</v>
      </c>
      <c r="BJ64" s="996"/>
      <c r="BK64" s="148" t="s">
        <v>122</v>
      </c>
      <c r="BL64" s="176"/>
      <c r="BM64" s="76"/>
      <c r="BN64" s="76"/>
      <c r="BO64" s="76"/>
      <c r="BP64" s="76"/>
      <c r="BQ64" s="184"/>
      <c r="BR64" s="203"/>
      <c r="BS64" s="194"/>
    </row>
    <row r="65" spans="1:71" s="165" customFormat="1" ht="12" customHeight="1" x14ac:dyDescent="0.2">
      <c r="A65" s="995" t="s">
        <v>57</v>
      </c>
      <c r="B65" s="996"/>
      <c r="C65" s="148" t="s">
        <v>123</v>
      </c>
      <c r="D65" s="176"/>
      <c r="E65" s="76"/>
      <c r="F65" s="76"/>
      <c r="G65" s="76"/>
      <c r="H65" s="184"/>
      <c r="I65" s="148" t="s">
        <v>123</v>
      </c>
      <c r="J65" s="176"/>
      <c r="K65" s="76"/>
      <c r="L65" s="76"/>
      <c r="M65" s="184"/>
      <c r="N65" s="995" t="s">
        <v>57</v>
      </c>
      <c r="O65" s="996"/>
      <c r="P65" s="148" t="s">
        <v>123</v>
      </c>
      <c r="Q65" s="176"/>
      <c r="R65" s="76"/>
      <c r="S65" s="76"/>
      <c r="T65" s="76"/>
      <c r="U65" s="184"/>
      <c r="V65" s="151" t="s">
        <v>123</v>
      </c>
      <c r="W65" s="176"/>
      <c r="X65" s="76"/>
      <c r="Y65" s="76"/>
      <c r="Z65" s="76"/>
      <c r="AA65" s="76"/>
      <c r="AB65" s="184"/>
      <c r="AC65" s="995" t="s">
        <v>57</v>
      </c>
      <c r="AD65" s="996"/>
      <c r="AE65" s="148" t="s">
        <v>123</v>
      </c>
      <c r="AF65" s="176"/>
      <c r="AG65" s="76"/>
      <c r="AH65" s="76"/>
      <c r="AI65" s="76"/>
      <c r="AJ65" s="76"/>
      <c r="AK65" s="184"/>
      <c r="AL65" s="151" t="s">
        <v>123</v>
      </c>
      <c r="AM65" s="176"/>
      <c r="AN65" s="76"/>
      <c r="AO65" s="76"/>
      <c r="AP65" s="76"/>
      <c r="AQ65" s="76"/>
      <c r="AR65" s="184"/>
      <c r="AS65" s="995" t="s">
        <v>57</v>
      </c>
      <c r="AT65" s="996"/>
      <c r="AU65" s="148" t="s">
        <v>123</v>
      </c>
      <c r="AV65" s="176"/>
      <c r="AW65" s="76"/>
      <c r="AX65" s="76"/>
      <c r="AY65" s="76"/>
      <c r="AZ65" s="76"/>
      <c r="BA65" s="184"/>
      <c r="BB65" s="151" t="s">
        <v>123</v>
      </c>
      <c r="BC65" s="176"/>
      <c r="BD65" s="76"/>
      <c r="BE65" s="76"/>
      <c r="BF65" s="76"/>
      <c r="BG65" s="76"/>
      <c r="BH65" s="184"/>
      <c r="BI65" s="995" t="s">
        <v>57</v>
      </c>
      <c r="BJ65" s="996"/>
      <c r="BK65" s="148" t="s">
        <v>123</v>
      </c>
      <c r="BL65" s="176"/>
      <c r="BM65" s="76"/>
      <c r="BN65" s="76"/>
      <c r="BO65" s="76"/>
      <c r="BP65" s="76"/>
      <c r="BQ65" s="184"/>
      <c r="BR65" s="203"/>
      <c r="BS65" s="194"/>
    </row>
    <row r="66" spans="1:71" s="191" customFormat="1" ht="12" customHeight="1" x14ac:dyDescent="0.2">
      <c r="A66" s="995" t="s">
        <v>58</v>
      </c>
      <c r="B66" s="996"/>
      <c r="C66" s="148" t="s">
        <v>124</v>
      </c>
      <c r="D66" s="176"/>
      <c r="E66" s="176"/>
      <c r="F66" s="176"/>
      <c r="G66" s="176"/>
      <c r="H66" s="190"/>
      <c r="I66" s="152" t="s">
        <v>30</v>
      </c>
      <c r="J66" s="176"/>
      <c r="K66" s="176"/>
      <c r="L66" s="176"/>
      <c r="M66" s="190"/>
      <c r="N66" s="995" t="s">
        <v>58</v>
      </c>
      <c r="O66" s="996"/>
      <c r="P66" s="152" t="s">
        <v>30</v>
      </c>
      <c r="Q66" s="176"/>
      <c r="R66" s="176"/>
      <c r="S66" s="176"/>
      <c r="T66" s="176"/>
      <c r="U66" s="190"/>
      <c r="V66" s="231" t="s">
        <v>30</v>
      </c>
      <c r="W66" s="176"/>
      <c r="X66" s="176"/>
      <c r="Y66" s="176"/>
      <c r="Z66" s="176"/>
      <c r="AA66" s="176"/>
      <c r="AB66" s="190"/>
      <c r="AC66" s="995" t="s">
        <v>58</v>
      </c>
      <c r="AD66" s="996"/>
      <c r="AE66" s="152" t="s">
        <v>30</v>
      </c>
      <c r="AF66" s="176"/>
      <c r="AG66" s="176"/>
      <c r="AH66" s="176"/>
      <c r="AI66" s="176"/>
      <c r="AJ66" s="176"/>
      <c r="AK66" s="190"/>
      <c r="AL66" s="231" t="s">
        <v>30</v>
      </c>
      <c r="AM66" s="176"/>
      <c r="AN66" s="176"/>
      <c r="AO66" s="176"/>
      <c r="AP66" s="176"/>
      <c r="AQ66" s="176"/>
      <c r="AR66" s="190"/>
      <c r="AS66" s="995" t="s">
        <v>58</v>
      </c>
      <c r="AT66" s="996"/>
      <c r="AU66" s="152" t="s">
        <v>30</v>
      </c>
      <c r="AV66" s="176"/>
      <c r="AW66" s="176"/>
      <c r="AX66" s="176"/>
      <c r="AY66" s="176"/>
      <c r="AZ66" s="176"/>
      <c r="BA66" s="190"/>
      <c r="BB66" s="231" t="s">
        <v>30</v>
      </c>
      <c r="BC66" s="176"/>
      <c r="BD66" s="176"/>
      <c r="BE66" s="176"/>
      <c r="BF66" s="176"/>
      <c r="BG66" s="176"/>
      <c r="BH66" s="190"/>
      <c r="BI66" s="995" t="s">
        <v>58</v>
      </c>
      <c r="BJ66" s="996"/>
      <c r="BK66" s="152" t="s">
        <v>30</v>
      </c>
      <c r="BL66" s="176"/>
      <c r="BM66" s="176"/>
      <c r="BN66" s="176"/>
      <c r="BO66" s="176"/>
      <c r="BP66" s="176"/>
      <c r="BQ66" s="190"/>
      <c r="BR66" s="232"/>
      <c r="BS66" s="233"/>
    </row>
    <row r="67" spans="1:71" s="191" customFormat="1" ht="12" customHeight="1" x14ac:dyDescent="0.2">
      <c r="A67" s="995" t="s">
        <v>59</v>
      </c>
      <c r="B67" s="996"/>
      <c r="C67" s="152" t="s">
        <v>30</v>
      </c>
      <c r="D67" s="176"/>
      <c r="E67" s="176"/>
      <c r="F67" s="176"/>
      <c r="G67" s="176"/>
      <c r="H67" s="190"/>
      <c r="I67" s="148" t="s">
        <v>125</v>
      </c>
      <c r="J67" s="176"/>
      <c r="K67" s="176"/>
      <c r="L67" s="176"/>
      <c r="M67" s="190"/>
      <c r="N67" s="995" t="s">
        <v>59</v>
      </c>
      <c r="O67" s="996"/>
      <c r="P67" s="148" t="s">
        <v>125</v>
      </c>
      <c r="Q67" s="176"/>
      <c r="R67" s="176"/>
      <c r="S67" s="176"/>
      <c r="T67" s="176"/>
      <c r="U67" s="190"/>
      <c r="V67" s="151" t="s">
        <v>125</v>
      </c>
      <c r="W67" s="176"/>
      <c r="X67" s="176"/>
      <c r="Y67" s="176"/>
      <c r="Z67" s="176"/>
      <c r="AA67" s="176"/>
      <c r="AB67" s="190"/>
      <c r="AC67" s="995" t="s">
        <v>59</v>
      </c>
      <c r="AD67" s="996"/>
      <c r="AE67" s="148" t="s">
        <v>125</v>
      </c>
      <c r="AF67" s="176"/>
      <c r="AG67" s="176"/>
      <c r="AH67" s="176"/>
      <c r="AI67" s="176"/>
      <c r="AJ67" s="176"/>
      <c r="AK67" s="190"/>
      <c r="AL67" s="151" t="s">
        <v>125</v>
      </c>
      <c r="AM67" s="176"/>
      <c r="AN67" s="176"/>
      <c r="AO67" s="176"/>
      <c r="AP67" s="176"/>
      <c r="AQ67" s="176"/>
      <c r="AR67" s="190"/>
      <c r="AS67" s="995" t="s">
        <v>59</v>
      </c>
      <c r="AT67" s="996"/>
      <c r="AU67" s="148" t="s">
        <v>125</v>
      </c>
      <c r="AV67" s="176"/>
      <c r="AW67" s="176"/>
      <c r="AX67" s="176"/>
      <c r="AY67" s="176"/>
      <c r="AZ67" s="176"/>
      <c r="BA67" s="190"/>
      <c r="BB67" s="151" t="s">
        <v>125</v>
      </c>
      <c r="BC67" s="176"/>
      <c r="BD67" s="176"/>
      <c r="BE67" s="176"/>
      <c r="BF67" s="176"/>
      <c r="BG67" s="176"/>
      <c r="BH67" s="190"/>
      <c r="BI67" s="995" t="s">
        <v>59</v>
      </c>
      <c r="BJ67" s="996"/>
      <c r="BK67" s="148" t="s">
        <v>125</v>
      </c>
      <c r="BL67" s="176"/>
      <c r="BM67" s="176"/>
      <c r="BN67" s="176"/>
      <c r="BO67" s="176"/>
      <c r="BP67" s="176"/>
      <c r="BQ67" s="190"/>
      <c r="BR67" s="232"/>
      <c r="BS67" s="233"/>
    </row>
    <row r="68" spans="1:71" s="191" customFormat="1" ht="12" customHeight="1" x14ac:dyDescent="0.2">
      <c r="A68" s="995" t="s">
        <v>99</v>
      </c>
      <c r="B68" s="996"/>
      <c r="C68" s="152" t="s">
        <v>30</v>
      </c>
      <c r="D68" s="176"/>
      <c r="E68" s="176"/>
      <c r="F68" s="176"/>
      <c r="G68" s="176"/>
      <c r="H68" s="190"/>
      <c r="I68" s="152" t="s">
        <v>30</v>
      </c>
      <c r="J68" s="176"/>
      <c r="K68" s="176"/>
      <c r="L68" s="176"/>
      <c r="M68" s="190"/>
      <c r="N68" s="995" t="s">
        <v>99</v>
      </c>
      <c r="O68" s="996"/>
      <c r="P68" s="152" t="s">
        <v>30</v>
      </c>
      <c r="Q68" s="176"/>
      <c r="R68" s="176"/>
      <c r="S68" s="176"/>
      <c r="T68" s="176"/>
      <c r="U68" s="190"/>
      <c r="V68" s="231" t="s">
        <v>30</v>
      </c>
      <c r="W68" s="176"/>
      <c r="X68" s="176"/>
      <c r="Y68" s="176"/>
      <c r="Z68" s="176"/>
      <c r="AA68" s="176"/>
      <c r="AB68" s="190"/>
      <c r="AC68" s="995" t="s">
        <v>99</v>
      </c>
      <c r="AD68" s="996"/>
      <c r="AE68" s="152" t="s">
        <v>30</v>
      </c>
      <c r="AF68" s="176"/>
      <c r="AG68" s="176"/>
      <c r="AH68" s="176"/>
      <c r="AI68" s="176"/>
      <c r="AJ68" s="176"/>
      <c r="AK68" s="190"/>
      <c r="AL68" s="231" t="s">
        <v>30</v>
      </c>
      <c r="AM68" s="176"/>
      <c r="AN68" s="176"/>
      <c r="AO68" s="176"/>
      <c r="AP68" s="176"/>
      <c r="AQ68" s="176"/>
      <c r="AR68" s="190"/>
      <c r="AS68" s="995" t="s">
        <v>99</v>
      </c>
      <c r="AT68" s="996"/>
      <c r="AU68" s="152" t="s">
        <v>30</v>
      </c>
      <c r="AV68" s="176"/>
      <c r="AW68" s="176"/>
      <c r="AX68" s="176"/>
      <c r="AY68" s="176"/>
      <c r="AZ68" s="176"/>
      <c r="BA68" s="190"/>
      <c r="BB68" s="231" t="s">
        <v>30</v>
      </c>
      <c r="BC68" s="176"/>
      <c r="BD68" s="176"/>
      <c r="BE68" s="176"/>
      <c r="BF68" s="176"/>
      <c r="BG68" s="176"/>
      <c r="BH68" s="190"/>
      <c r="BI68" s="995" t="s">
        <v>99</v>
      </c>
      <c r="BJ68" s="996"/>
      <c r="BK68" s="148" t="s">
        <v>126</v>
      </c>
      <c r="BL68" s="176"/>
      <c r="BM68" s="176"/>
      <c r="BN68" s="176"/>
      <c r="BO68" s="176"/>
      <c r="BP68" s="176"/>
      <c r="BQ68" s="190"/>
      <c r="BR68" s="232"/>
      <c r="BS68" s="233"/>
    </row>
    <row r="69" spans="1:71" s="191" customFormat="1" ht="12" customHeight="1" x14ac:dyDescent="0.2">
      <c r="A69" s="995" t="s">
        <v>100</v>
      </c>
      <c r="B69" s="996"/>
      <c r="C69" s="234" t="s">
        <v>127</v>
      </c>
      <c r="D69" s="176"/>
      <c r="E69" s="176"/>
      <c r="F69" s="176"/>
      <c r="G69" s="176"/>
      <c r="H69" s="190"/>
      <c r="I69" s="234" t="s">
        <v>128</v>
      </c>
      <c r="J69" s="176"/>
      <c r="K69" s="176"/>
      <c r="L69" s="176"/>
      <c r="M69" s="190"/>
      <c r="N69" s="995" t="s">
        <v>100</v>
      </c>
      <c r="O69" s="996"/>
      <c r="P69" s="234" t="s">
        <v>129</v>
      </c>
      <c r="Q69" s="176"/>
      <c r="R69" s="176"/>
      <c r="S69" s="176"/>
      <c r="T69" s="176"/>
      <c r="U69" s="190"/>
      <c r="V69" s="235" t="s">
        <v>130</v>
      </c>
      <c r="W69" s="176"/>
      <c r="X69" s="176"/>
      <c r="Y69" s="176"/>
      <c r="Z69" s="176"/>
      <c r="AA69" s="176"/>
      <c r="AB69" s="190"/>
      <c r="AC69" s="995" t="s">
        <v>100</v>
      </c>
      <c r="AD69" s="996"/>
      <c r="AE69" s="234" t="s">
        <v>131</v>
      </c>
      <c r="AF69" s="176"/>
      <c r="AG69" s="176"/>
      <c r="AH69" s="176"/>
      <c r="AI69" s="176"/>
      <c r="AJ69" s="176"/>
      <c r="AK69" s="190"/>
      <c r="AL69" s="235" t="s">
        <v>132</v>
      </c>
      <c r="AM69" s="176"/>
      <c r="AN69" s="176"/>
      <c r="AO69" s="176"/>
      <c r="AP69" s="176"/>
      <c r="AQ69" s="176"/>
      <c r="AR69" s="190"/>
      <c r="AS69" s="995" t="s">
        <v>100</v>
      </c>
      <c r="AT69" s="996"/>
      <c r="AU69" s="236" t="s">
        <v>30</v>
      </c>
      <c r="AV69" s="176"/>
      <c r="AW69" s="176"/>
      <c r="AX69" s="176"/>
      <c r="AY69" s="176"/>
      <c r="AZ69" s="176"/>
      <c r="BA69" s="190"/>
      <c r="BB69" s="235" t="s">
        <v>133</v>
      </c>
      <c r="BC69" s="176"/>
      <c r="BD69" s="176"/>
      <c r="BE69" s="176"/>
      <c r="BF69" s="176"/>
      <c r="BG69" s="176"/>
      <c r="BH69" s="190"/>
      <c r="BI69" s="995" t="s">
        <v>100</v>
      </c>
      <c r="BJ69" s="996"/>
      <c r="BK69" s="234" t="s">
        <v>134</v>
      </c>
      <c r="BL69" s="176"/>
      <c r="BM69" s="176"/>
      <c r="BN69" s="176"/>
      <c r="BO69" s="176"/>
      <c r="BP69" s="176"/>
      <c r="BQ69" s="190"/>
      <c r="BR69" s="232"/>
      <c r="BS69" s="233"/>
    </row>
    <row r="70" spans="1:71" s="230" customFormat="1" ht="25.5" customHeight="1" x14ac:dyDescent="0.2">
      <c r="A70" s="1007" t="s">
        <v>40</v>
      </c>
      <c r="B70" s="1008"/>
      <c r="C70" s="155" t="s">
        <v>135</v>
      </c>
      <c r="D70" s="237"/>
      <c r="E70" s="157"/>
      <c r="F70" s="157"/>
      <c r="G70" s="157"/>
      <c r="H70" s="238"/>
      <c r="I70" s="239" t="s">
        <v>30</v>
      </c>
      <c r="J70" s="237"/>
      <c r="K70" s="157"/>
      <c r="L70" s="157"/>
      <c r="M70" s="238"/>
      <c r="N70" s="1007" t="s">
        <v>40</v>
      </c>
      <c r="O70" s="1008"/>
      <c r="P70" s="155" t="s">
        <v>30</v>
      </c>
      <c r="Q70" s="237"/>
      <c r="R70" s="157"/>
      <c r="S70" s="157"/>
      <c r="T70" s="157"/>
      <c r="U70" s="238"/>
      <c r="V70" s="155" t="s">
        <v>136</v>
      </c>
      <c r="W70" s="237"/>
      <c r="X70" s="157"/>
      <c r="Y70" s="157"/>
      <c r="Z70" s="157"/>
      <c r="AA70" s="157"/>
      <c r="AB70" s="238"/>
      <c r="AC70" s="1007" t="s">
        <v>40</v>
      </c>
      <c r="AD70" s="1008"/>
      <c r="AE70" s="155" t="s">
        <v>30</v>
      </c>
      <c r="AF70" s="237"/>
      <c r="AG70" s="157"/>
      <c r="AH70" s="157"/>
      <c r="AI70" s="157"/>
      <c r="AJ70" s="157"/>
      <c r="AK70" s="238"/>
      <c r="AL70" s="155" t="s">
        <v>137</v>
      </c>
      <c r="AM70" s="237"/>
      <c r="AN70" s="157"/>
      <c r="AO70" s="157"/>
      <c r="AP70" s="157"/>
      <c r="AQ70" s="157"/>
      <c r="AR70" s="238"/>
      <c r="AS70" s="1007" t="s">
        <v>40</v>
      </c>
      <c r="AT70" s="1008"/>
      <c r="AU70" s="155" t="s">
        <v>138</v>
      </c>
      <c r="AV70" s="237"/>
      <c r="AW70" s="157"/>
      <c r="AX70" s="157"/>
      <c r="AY70" s="157"/>
      <c r="AZ70" s="157"/>
      <c r="BA70" s="238"/>
      <c r="BB70" s="155" t="s">
        <v>139</v>
      </c>
      <c r="BC70" s="237"/>
      <c r="BD70" s="157"/>
      <c r="BE70" s="157"/>
      <c r="BF70" s="157"/>
      <c r="BG70" s="157"/>
      <c r="BH70" s="238"/>
      <c r="BI70" s="1007" t="s">
        <v>40</v>
      </c>
      <c r="BJ70" s="1008"/>
      <c r="BK70" s="155" t="s">
        <v>30</v>
      </c>
      <c r="BL70" s="237"/>
      <c r="BM70" s="157"/>
      <c r="BN70" s="157"/>
      <c r="BO70" s="157"/>
      <c r="BP70" s="157"/>
      <c r="BQ70" s="238"/>
      <c r="BR70" s="240"/>
      <c r="BS70" s="241"/>
    </row>
    <row r="72" spans="1:71" ht="12.75" customHeight="1" x14ac:dyDescent="0.2">
      <c r="V72" s="83"/>
      <c r="W72" s="83"/>
      <c r="Y72" s="242"/>
      <c r="AC72" s="169"/>
      <c r="AD72" s="169"/>
      <c r="AL72" s="83"/>
      <c r="AM72" s="83"/>
      <c r="AO72" s="242"/>
      <c r="AS72" s="169"/>
      <c r="AT72" s="169"/>
      <c r="BB72" s="83"/>
      <c r="BC72" s="83"/>
      <c r="BE72" s="242"/>
      <c r="BI72" s="169"/>
      <c r="BJ72" s="169"/>
      <c r="BK72" s="83"/>
      <c r="BL72" s="83"/>
      <c r="BM72" s="83"/>
      <c r="BN72" s="83"/>
      <c r="BO72" s="83"/>
      <c r="BP72" s="83"/>
      <c r="BQ72" s="83"/>
    </row>
    <row r="73" spans="1:71" ht="12.75" customHeight="1" x14ac:dyDescent="0.2">
      <c r="V73" s="83"/>
      <c r="W73" s="83"/>
      <c r="Y73" s="242"/>
      <c r="AC73" s="169"/>
      <c r="AD73" s="169"/>
      <c r="AL73" s="83"/>
      <c r="AM73" s="83"/>
      <c r="AO73" s="242"/>
      <c r="AS73" s="169"/>
      <c r="AT73" s="169"/>
      <c r="BB73" s="83"/>
      <c r="BC73" s="83"/>
      <c r="BE73" s="242"/>
      <c r="BI73" s="169"/>
      <c r="BJ73" s="169"/>
      <c r="BK73" s="83"/>
      <c r="BL73" s="83"/>
      <c r="BM73" s="83"/>
      <c r="BN73" s="83"/>
      <c r="BO73" s="83"/>
      <c r="BP73" s="83"/>
      <c r="BQ73" s="83"/>
    </row>
    <row r="74" spans="1:71" ht="12.75" customHeight="1" x14ac:dyDescent="0.2">
      <c r="V74" s="83"/>
      <c r="W74" s="83"/>
      <c r="Y74" s="242"/>
      <c r="AC74" s="169"/>
      <c r="AD74" s="169"/>
      <c r="AL74" s="83"/>
      <c r="AM74" s="83"/>
      <c r="AO74" s="242"/>
      <c r="AS74" s="169"/>
      <c r="AT74" s="169"/>
      <c r="BB74" s="83"/>
      <c r="BC74" s="83"/>
      <c r="BE74" s="242"/>
      <c r="BI74" s="169"/>
      <c r="BJ74" s="169"/>
      <c r="BK74" s="83"/>
      <c r="BL74" s="83"/>
      <c r="BM74" s="83"/>
      <c r="BN74" s="83"/>
      <c r="BO74" s="83"/>
      <c r="BP74" s="83"/>
      <c r="BQ74" s="83"/>
    </row>
    <row r="75" spans="1:71" ht="12.75" customHeight="1" x14ac:dyDescent="0.2">
      <c r="V75" s="83"/>
      <c r="W75" s="83"/>
      <c r="Y75" s="242"/>
      <c r="AC75" s="169"/>
      <c r="AD75" s="169"/>
      <c r="AL75" s="83"/>
      <c r="AM75" s="83"/>
      <c r="AO75" s="242"/>
      <c r="AS75" s="169"/>
      <c r="AT75" s="169"/>
      <c r="BB75" s="83"/>
      <c r="BC75" s="83"/>
      <c r="BE75" s="242"/>
      <c r="BI75" s="169"/>
      <c r="BJ75" s="169"/>
      <c r="BK75" s="83"/>
      <c r="BL75" s="83"/>
      <c r="BM75" s="83"/>
      <c r="BN75" s="83"/>
      <c r="BO75" s="83"/>
      <c r="BP75" s="83"/>
      <c r="BQ75" s="83"/>
    </row>
    <row r="76" spans="1:71" ht="12.75" customHeight="1" x14ac:dyDescent="0.2">
      <c r="W76" s="83"/>
      <c r="Y76" s="242"/>
      <c r="AC76" s="169"/>
      <c r="AD76" s="169"/>
      <c r="AL76" s="83"/>
      <c r="AM76" s="83"/>
      <c r="AO76" s="242"/>
      <c r="AS76" s="169"/>
      <c r="AT76" s="169"/>
      <c r="BB76" s="83"/>
      <c r="BC76" s="83"/>
      <c r="BE76" s="242"/>
      <c r="BI76" s="169"/>
      <c r="BJ76" s="169"/>
      <c r="BK76" s="83"/>
      <c r="BL76" s="83"/>
      <c r="BM76" s="83"/>
      <c r="BN76" s="83"/>
      <c r="BO76" s="83"/>
      <c r="BP76" s="83"/>
      <c r="BQ76" s="83"/>
    </row>
    <row r="77" spans="1:71" ht="12.75" customHeight="1" x14ac:dyDescent="0.2">
      <c r="V77" s="83"/>
      <c r="W77" s="83"/>
      <c r="Y77" s="242"/>
      <c r="AC77" s="169"/>
      <c r="AD77" s="169"/>
      <c r="AL77" s="83"/>
      <c r="AM77" s="83"/>
      <c r="AO77" s="242"/>
      <c r="AS77" s="169"/>
      <c r="AT77" s="169"/>
      <c r="BB77" s="83"/>
      <c r="BC77" s="83"/>
      <c r="BE77" s="242"/>
      <c r="BI77" s="169"/>
      <c r="BJ77" s="169"/>
      <c r="BK77" s="83"/>
      <c r="BL77" s="83"/>
      <c r="BM77" s="83"/>
      <c r="BN77" s="83"/>
      <c r="BO77" s="83"/>
      <c r="BP77" s="83"/>
      <c r="BQ77" s="83"/>
    </row>
    <row r="78" spans="1:71" ht="12.75" customHeight="1" x14ac:dyDescent="0.2">
      <c r="V78" s="83"/>
      <c r="W78" s="83"/>
      <c r="Y78" s="242"/>
      <c r="AC78" s="169"/>
      <c r="AD78" s="169"/>
      <c r="AL78" s="83"/>
      <c r="AM78" s="83"/>
      <c r="AO78" s="242"/>
      <c r="AS78" s="169"/>
      <c r="AT78" s="169"/>
      <c r="BB78" s="83"/>
      <c r="BC78" s="83"/>
      <c r="BE78" s="242"/>
      <c r="BI78" s="169"/>
      <c r="BJ78" s="169"/>
      <c r="BK78" s="83"/>
      <c r="BL78" s="83"/>
      <c r="BM78" s="83"/>
      <c r="BN78" s="83"/>
      <c r="BO78" s="83"/>
      <c r="BP78" s="83"/>
      <c r="BQ78" s="83"/>
    </row>
    <row r="79" spans="1:71" ht="12.75" customHeight="1" x14ac:dyDescent="0.2">
      <c r="V79" s="83"/>
      <c r="W79" s="83"/>
      <c r="Y79" s="242"/>
      <c r="AC79" s="169"/>
      <c r="AD79" s="169"/>
      <c r="AL79" s="83"/>
      <c r="AM79" s="83"/>
      <c r="AO79" s="242"/>
      <c r="AS79" s="169"/>
      <c r="AT79" s="169"/>
      <c r="BB79" s="83"/>
      <c r="BC79" s="83"/>
      <c r="BE79" s="242"/>
      <c r="BI79" s="169"/>
      <c r="BJ79" s="169"/>
      <c r="BK79" s="83"/>
      <c r="BL79" s="83"/>
      <c r="BM79" s="83"/>
      <c r="BN79" s="83"/>
      <c r="BO79" s="83"/>
      <c r="BP79" s="83"/>
      <c r="BQ79" s="83"/>
    </row>
    <row r="80" spans="1:71" ht="12.75" customHeight="1" x14ac:dyDescent="0.2">
      <c r="V80" s="83"/>
      <c r="W80" s="83"/>
      <c r="Y80" s="242"/>
      <c r="AC80" s="169"/>
      <c r="AD80" s="169"/>
      <c r="AL80" s="83"/>
      <c r="AM80" s="83"/>
      <c r="AO80" s="242"/>
      <c r="AS80" s="169"/>
      <c r="AT80" s="169"/>
      <c r="BB80" s="83"/>
      <c r="BC80" s="83"/>
      <c r="BE80" s="242"/>
      <c r="BI80" s="169"/>
      <c r="BJ80" s="169"/>
      <c r="BK80" s="83"/>
      <c r="BL80" s="83"/>
      <c r="BM80" s="83"/>
      <c r="BN80" s="83"/>
      <c r="BO80" s="83"/>
      <c r="BP80" s="83"/>
      <c r="BQ80" s="83"/>
    </row>
    <row r="81" spans="3:62" s="83" customFormat="1" ht="12.75" customHeight="1" x14ac:dyDescent="0.2">
      <c r="C81" s="169"/>
      <c r="D81" s="242"/>
      <c r="E81" s="169"/>
      <c r="F81" s="169"/>
      <c r="G81" s="169"/>
      <c r="H81" s="169"/>
      <c r="I81" s="169"/>
      <c r="J81" s="242"/>
      <c r="K81" s="169"/>
      <c r="L81" s="169"/>
      <c r="M81" s="169"/>
      <c r="P81" s="169"/>
      <c r="Q81" s="242"/>
      <c r="R81" s="169"/>
      <c r="S81" s="169"/>
      <c r="T81" s="169"/>
      <c r="U81" s="169"/>
      <c r="X81" s="169"/>
      <c r="Y81" s="242"/>
      <c r="Z81" s="169"/>
      <c r="AA81" s="169"/>
      <c r="AB81" s="169"/>
      <c r="AC81" s="169"/>
      <c r="AD81" s="169"/>
      <c r="AE81" s="169"/>
      <c r="AF81" s="242"/>
      <c r="AG81" s="169"/>
      <c r="AH81" s="169"/>
      <c r="AI81" s="169"/>
      <c r="AJ81" s="169"/>
      <c r="AK81" s="169"/>
      <c r="AN81" s="169"/>
      <c r="AO81" s="242"/>
      <c r="AP81" s="169"/>
      <c r="AQ81" s="169"/>
      <c r="AR81" s="169"/>
      <c r="AS81" s="169"/>
      <c r="AT81" s="169"/>
      <c r="AU81" s="169"/>
      <c r="AV81" s="242"/>
      <c r="AW81" s="169"/>
      <c r="AX81" s="169"/>
      <c r="AY81" s="169"/>
      <c r="AZ81" s="169"/>
      <c r="BA81" s="169"/>
      <c r="BD81" s="169"/>
      <c r="BE81" s="242"/>
      <c r="BF81" s="169"/>
      <c r="BG81" s="169"/>
      <c r="BH81" s="169"/>
      <c r="BI81" s="169"/>
      <c r="BJ81" s="169"/>
    </row>
    <row r="82" spans="3:62" s="83" customFormat="1" ht="12.75" customHeight="1" x14ac:dyDescent="0.2">
      <c r="C82" s="169"/>
      <c r="D82" s="242"/>
      <c r="E82" s="169"/>
      <c r="F82" s="169"/>
      <c r="G82" s="169"/>
      <c r="H82" s="169"/>
      <c r="I82" s="169"/>
      <c r="J82" s="242"/>
      <c r="K82" s="169"/>
      <c r="L82" s="169"/>
      <c r="M82" s="169"/>
      <c r="P82" s="169"/>
      <c r="Q82" s="242"/>
      <c r="R82" s="169"/>
      <c r="S82" s="169"/>
      <c r="T82" s="169"/>
      <c r="U82" s="169"/>
      <c r="X82" s="169"/>
      <c r="Y82" s="242"/>
      <c r="Z82" s="169"/>
      <c r="AA82" s="169"/>
      <c r="AB82" s="169"/>
      <c r="AC82" s="169"/>
      <c r="AD82" s="169"/>
      <c r="AE82" s="169"/>
      <c r="AF82" s="242"/>
      <c r="AG82" s="169"/>
      <c r="AH82" s="169"/>
      <c r="AI82" s="169"/>
      <c r="AJ82" s="169"/>
      <c r="AK82" s="169"/>
      <c r="AN82" s="169"/>
      <c r="AO82" s="242"/>
      <c r="AP82" s="169"/>
      <c r="AQ82" s="169"/>
      <c r="AR82" s="169"/>
      <c r="AS82" s="169"/>
      <c r="AT82" s="169"/>
      <c r="AU82" s="169"/>
      <c r="AV82" s="242"/>
      <c r="AW82" s="169"/>
      <c r="AX82" s="169"/>
      <c r="AY82" s="169"/>
      <c r="AZ82" s="169"/>
      <c r="BA82" s="169"/>
      <c r="BD82" s="169"/>
      <c r="BE82" s="242"/>
      <c r="BF82" s="169"/>
      <c r="BG82" s="169"/>
      <c r="BH82" s="169"/>
      <c r="BI82" s="169"/>
      <c r="BJ82" s="169"/>
    </row>
  </sheetData>
  <mergeCells count="226">
    <mergeCell ref="A69:B69"/>
    <mergeCell ref="N69:O69"/>
    <mergeCell ref="AC69:AD69"/>
    <mergeCell ref="AS69:AT69"/>
    <mergeCell ref="BI69:BJ69"/>
    <mergeCell ref="A70:B70"/>
    <mergeCell ref="N70:O70"/>
    <mergeCell ref="AC70:AD70"/>
    <mergeCell ref="AS70:AT70"/>
    <mergeCell ref="BI70:BJ70"/>
    <mergeCell ref="A67:B67"/>
    <mergeCell ref="N67:O67"/>
    <mergeCell ref="AC67:AD67"/>
    <mergeCell ref="AS67:AT67"/>
    <mergeCell ref="BI67:BJ67"/>
    <mergeCell ref="A68:B68"/>
    <mergeCell ref="N68:O68"/>
    <mergeCell ref="AC68:AD68"/>
    <mergeCell ref="AS68:AT68"/>
    <mergeCell ref="BI68:BJ68"/>
    <mergeCell ref="A65:B65"/>
    <mergeCell ref="N65:O65"/>
    <mergeCell ref="AC65:AD65"/>
    <mergeCell ref="AS65:AT65"/>
    <mergeCell ref="BI65:BJ65"/>
    <mergeCell ref="A66:B66"/>
    <mergeCell ref="N66:O66"/>
    <mergeCell ref="AC66:AD66"/>
    <mergeCell ref="AS66:AT66"/>
    <mergeCell ref="BI66:BJ66"/>
    <mergeCell ref="A63:B63"/>
    <mergeCell ref="N63:O63"/>
    <mergeCell ref="AC63:AD63"/>
    <mergeCell ref="AS63:AT63"/>
    <mergeCell ref="BI63:BJ63"/>
    <mergeCell ref="A64:B64"/>
    <mergeCell ref="N64:O64"/>
    <mergeCell ref="AC64:AD64"/>
    <mergeCell ref="AS64:AT64"/>
    <mergeCell ref="BI64:BJ64"/>
    <mergeCell ref="A61:B61"/>
    <mergeCell ref="N61:O61"/>
    <mergeCell ref="AC61:AD61"/>
    <mergeCell ref="AS61:AT61"/>
    <mergeCell ref="BI61:BJ61"/>
    <mergeCell ref="A62:B62"/>
    <mergeCell ref="N62:O62"/>
    <mergeCell ref="AC62:AD62"/>
    <mergeCell ref="AS62:AT62"/>
    <mergeCell ref="BI62:BJ62"/>
    <mergeCell ref="A59:B59"/>
    <mergeCell ref="N59:O59"/>
    <mergeCell ref="AC59:AD59"/>
    <mergeCell ref="AS59:AT59"/>
    <mergeCell ref="BI59:BJ59"/>
    <mergeCell ref="A60:B60"/>
    <mergeCell ref="N60:O60"/>
    <mergeCell ref="AC60:AD60"/>
    <mergeCell ref="AS60:AT60"/>
    <mergeCell ref="BI60:BJ60"/>
    <mergeCell ref="A56:B56"/>
    <mergeCell ref="N56:O56"/>
    <mergeCell ref="AC56:AD56"/>
    <mergeCell ref="AS56:AT56"/>
    <mergeCell ref="BI56:BJ56"/>
    <mergeCell ref="A57:B57"/>
    <mergeCell ref="N57:O57"/>
    <mergeCell ref="AC57:AD57"/>
    <mergeCell ref="AS57:AT57"/>
    <mergeCell ref="BI57:BJ57"/>
    <mergeCell ref="A54:B54"/>
    <mergeCell ref="N54:O54"/>
    <mergeCell ref="AC54:AD54"/>
    <mergeCell ref="AS54:AT54"/>
    <mergeCell ref="BI54:BJ54"/>
    <mergeCell ref="A55:B55"/>
    <mergeCell ref="N55:O55"/>
    <mergeCell ref="AC55:AD55"/>
    <mergeCell ref="AS55:AT55"/>
    <mergeCell ref="BI55:BJ55"/>
    <mergeCell ref="A52:B52"/>
    <mergeCell ref="N52:O52"/>
    <mergeCell ref="AC52:AD52"/>
    <mergeCell ref="AS52:AT52"/>
    <mergeCell ref="BI52:BJ52"/>
    <mergeCell ref="A53:B53"/>
    <mergeCell ref="N53:O53"/>
    <mergeCell ref="AC53:AD53"/>
    <mergeCell ref="AS53:AT53"/>
    <mergeCell ref="BI53:BJ53"/>
    <mergeCell ref="A49:B49"/>
    <mergeCell ref="N49:O49"/>
    <mergeCell ref="AC49:AD49"/>
    <mergeCell ref="AS49:AT49"/>
    <mergeCell ref="BI49:BJ49"/>
    <mergeCell ref="A50:B50"/>
    <mergeCell ref="N50:O50"/>
    <mergeCell ref="AC50:AD50"/>
    <mergeCell ref="AS50:AT50"/>
    <mergeCell ref="BI50:BJ50"/>
    <mergeCell ref="A46:B46"/>
    <mergeCell ref="N46:O46"/>
    <mergeCell ref="AC46:AD46"/>
    <mergeCell ref="AS46:AT46"/>
    <mergeCell ref="BI46:BJ46"/>
    <mergeCell ref="A48:B48"/>
    <mergeCell ref="N48:O48"/>
    <mergeCell ref="AC48:AD48"/>
    <mergeCell ref="AS48:AT48"/>
    <mergeCell ref="BI48:BJ48"/>
    <mergeCell ref="A44:B44"/>
    <mergeCell ref="N44:O44"/>
    <mergeCell ref="AC44:AD44"/>
    <mergeCell ref="AS44:AT44"/>
    <mergeCell ref="BI44:BJ44"/>
    <mergeCell ref="A45:B45"/>
    <mergeCell ref="N45:O45"/>
    <mergeCell ref="AC45:AD45"/>
    <mergeCell ref="AS45:AT45"/>
    <mergeCell ref="BI45:BJ45"/>
    <mergeCell ref="A42:B42"/>
    <mergeCell ref="N42:O42"/>
    <mergeCell ref="AC42:AD42"/>
    <mergeCell ref="AS42:AT42"/>
    <mergeCell ref="BI42:BJ42"/>
    <mergeCell ref="A43:B43"/>
    <mergeCell ref="N43:O43"/>
    <mergeCell ref="AC43:AD43"/>
    <mergeCell ref="AS43:AT43"/>
    <mergeCell ref="BI43:BJ43"/>
    <mergeCell ref="A40:B40"/>
    <mergeCell ref="N40:O40"/>
    <mergeCell ref="AC40:AD40"/>
    <mergeCell ref="AS40:AT40"/>
    <mergeCell ref="BI40:BJ40"/>
    <mergeCell ref="A41:B41"/>
    <mergeCell ref="N41:O41"/>
    <mergeCell ref="AC41:AD41"/>
    <mergeCell ref="AS41:AT41"/>
    <mergeCell ref="BI41:BJ41"/>
    <mergeCell ref="A38:B38"/>
    <mergeCell ref="N38:O38"/>
    <mergeCell ref="AC38:AD38"/>
    <mergeCell ref="AS38:AT38"/>
    <mergeCell ref="BI38:BJ38"/>
    <mergeCell ref="A39:B39"/>
    <mergeCell ref="N39:O39"/>
    <mergeCell ref="AC39:AD39"/>
    <mergeCell ref="AS39:AT39"/>
    <mergeCell ref="BI39:BJ39"/>
    <mergeCell ref="A36:B36"/>
    <mergeCell ref="N36:O36"/>
    <mergeCell ref="AC36:AD36"/>
    <mergeCell ref="AS36:AT36"/>
    <mergeCell ref="BI36:BJ36"/>
    <mergeCell ref="A37:B37"/>
    <mergeCell ref="N37:O37"/>
    <mergeCell ref="AC37:AD37"/>
    <mergeCell ref="AS37:AT37"/>
    <mergeCell ref="BI37:BJ37"/>
    <mergeCell ref="A33:B33"/>
    <mergeCell ref="N33:O33"/>
    <mergeCell ref="AC33:AD33"/>
    <mergeCell ref="AS33:AT33"/>
    <mergeCell ref="BI33:BJ33"/>
    <mergeCell ref="A34:B34"/>
    <mergeCell ref="N34:O34"/>
    <mergeCell ref="AC34:AD34"/>
    <mergeCell ref="AS34:AT34"/>
    <mergeCell ref="BI34:BJ34"/>
    <mergeCell ref="A30:B30"/>
    <mergeCell ref="N30:O30"/>
    <mergeCell ref="AC30:AD30"/>
    <mergeCell ref="AS30:AT30"/>
    <mergeCell ref="BI30:BJ30"/>
    <mergeCell ref="A31:B31"/>
    <mergeCell ref="N31:O31"/>
    <mergeCell ref="AC31:AD31"/>
    <mergeCell ref="AS31:AT31"/>
    <mergeCell ref="BI31:BJ31"/>
    <mergeCell ref="A27:B27"/>
    <mergeCell ref="N27:O27"/>
    <mergeCell ref="AC27:AD27"/>
    <mergeCell ref="AS27:AT27"/>
    <mergeCell ref="BI27:BJ27"/>
    <mergeCell ref="A28:B28"/>
    <mergeCell ref="N28:O28"/>
    <mergeCell ref="AC28:AD28"/>
    <mergeCell ref="AS28:AT28"/>
    <mergeCell ref="BI28:BJ28"/>
    <mergeCell ref="C3:H3"/>
    <mergeCell ref="I3:M3"/>
    <mergeCell ref="A15:A24"/>
    <mergeCell ref="N15:N24"/>
    <mergeCell ref="AC15:AC24"/>
    <mergeCell ref="AS15:AS24"/>
    <mergeCell ref="BI15:BI24"/>
    <mergeCell ref="A26:B26"/>
    <mergeCell ref="N26:O26"/>
    <mergeCell ref="AC26:AD26"/>
    <mergeCell ref="AS26:AT26"/>
    <mergeCell ref="BI26:BJ26"/>
    <mergeCell ref="N3:N4"/>
    <mergeCell ref="O3:O4"/>
    <mergeCell ref="BK3:BQ3"/>
    <mergeCell ref="BR3:BR4"/>
    <mergeCell ref="BS3:BS4"/>
    <mergeCell ref="A5:A14"/>
    <mergeCell ref="N5:N14"/>
    <mergeCell ref="AC5:AC14"/>
    <mergeCell ref="AS5:AS14"/>
    <mergeCell ref="BI5:BI14"/>
    <mergeCell ref="AS3:AS4"/>
    <mergeCell ref="AT3:AT4"/>
    <mergeCell ref="AU3:BA3"/>
    <mergeCell ref="BB3:BH3"/>
    <mergeCell ref="BI3:BI4"/>
    <mergeCell ref="BJ3:BJ4"/>
    <mergeCell ref="P3:U3"/>
    <mergeCell ref="V3:AB3"/>
    <mergeCell ref="AC3:AC4"/>
    <mergeCell ref="AD3:AD4"/>
    <mergeCell ref="AE3:AK3"/>
    <mergeCell ref="AL3:AR3"/>
    <mergeCell ref="A3:A4"/>
    <mergeCell ref="B3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workbookViewId="0">
      <selection activeCell="D12" sqref="D12"/>
    </sheetView>
  </sheetViews>
  <sheetFormatPr defaultRowHeight="13.5" x14ac:dyDescent="0.25"/>
  <cols>
    <col min="1" max="1" width="10" style="7" customWidth="1"/>
    <col min="2" max="2" width="8.140625" style="7" customWidth="1"/>
    <col min="3" max="3" width="9.42578125" style="3" customWidth="1"/>
    <col min="4" max="4" width="9.42578125" style="73" customWidth="1"/>
    <col min="5" max="8" width="9.42578125" style="5" customWidth="1"/>
    <col min="9" max="9" width="9.42578125" style="3" customWidth="1"/>
    <col min="10" max="10" width="10" style="7" customWidth="1"/>
    <col min="11" max="11" width="8.140625" style="7" customWidth="1"/>
    <col min="12" max="12" width="9.140625" style="3" customWidth="1"/>
    <col min="13" max="13" width="9.140625" style="73" customWidth="1"/>
    <col min="14" max="14" width="9.140625" style="5" customWidth="1"/>
    <col min="15" max="18" width="9.140625" style="3" customWidth="1"/>
    <col min="19" max="19" width="10" style="7" customWidth="1"/>
    <col min="20" max="20" width="8.140625" style="7" customWidth="1"/>
    <col min="21" max="21" width="9.5703125" style="3" customWidth="1"/>
    <col min="22" max="22" width="9.5703125" style="73" customWidth="1"/>
    <col min="23" max="23" width="9.5703125" style="5" customWidth="1"/>
    <col min="24" max="27" width="9.5703125" style="3" customWidth="1"/>
    <col min="28" max="28" width="10" style="7" customWidth="1"/>
    <col min="29" max="29" width="8.140625" style="7" customWidth="1"/>
    <col min="30" max="30" width="7.42578125" style="3" customWidth="1"/>
    <col min="31" max="31" width="7.42578125" style="73" customWidth="1"/>
    <col min="32" max="32" width="7.42578125" style="5" customWidth="1"/>
    <col min="33" max="35" width="7.42578125" style="3" customWidth="1"/>
    <col min="36" max="36" width="9.140625" style="3" customWidth="1"/>
    <col min="37" max="38" width="7.42578125" style="7" customWidth="1"/>
    <col min="39" max="16384" width="9.140625" style="7"/>
  </cols>
  <sheetData>
    <row r="1" spans="1:40" ht="12.75" customHeight="1" x14ac:dyDescent="0.25">
      <c r="A1" s="2" t="s">
        <v>319</v>
      </c>
      <c r="B1" s="2"/>
      <c r="D1" s="4"/>
      <c r="I1" s="6"/>
      <c r="J1" s="2" t="s">
        <v>320</v>
      </c>
      <c r="K1" s="2"/>
      <c r="M1" s="4"/>
      <c r="R1" s="6"/>
      <c r="S1" s="2" t="s">
        <v>320</v>
      </c>
      <c r="T1" s="2"/>
      <c r="V1" s="4"/>
      <c r="AA1" s="6"/>
      <c r="AB1" s="2" t="s">
        <v>320</v>
      </c>
      <c r="AC1" s="2"/>
      <c r="AE1" s="4"/>
      <c r="AJ1" s="6"/>
    </row>
    <row r="2" spans="1:40" ht="12.75" customHeight="1" x14ac:dyDescent="0.25">
      <c r="A2" s="2" t="s">
        <v>321</v>
      </c>
      <c r="B2" s="2"/>
      <c r="D2" s="4"/>
      <c r="I2" s="6"/>
      <c r="J2" s="2"/>
      <c r="K2" s="2"/>
      <c r="M2" s="4"/>
      <c r="R2" s="6"/>
      <c r="S2" s="2"/>
      <c r="T2" s="2"/>
      <c r="V2" s="4"/>
      <c r="AA2" s="6"/>
      <c r="AB2" s="2"/>
      <c r="AC2" s="2"/>
      <c r="AE2" s="4"/>
      <c r="AJ2" s="6"/>
    </row>
    <row r="3" spans="1:40" s="8" customFormat="1" ht="11.25" customHeight="1" x14ac:dyDescent="0.25">
      <c r="A3" s="1011" t="s">
        <v>2</v>
      </c>
      <c r="B3" s="1012" t="s">
        <v>3</v>
      </c>
      <c r="C3" s="1013" t="s">
        <v>248</v>
      </c>
      <c r="D3" s="1014"/>
      <c r="E3" s="1014"/>
      <c r="F3" s="917"/>
      <c r="G3" s="917"/>
      <c r="H3" s="917"/>
      <c r="I3" s="1013"/>
      <c r="J3" s="1011" t="s">
        <v>2</v>
      </c>
      <c r="K3" s="1012" t="s">
        <v>3</v>
      </c>
      <c r="L3" s="1013" t="s">
        <v>92</v>
      </c>
      <c r="M3" s="1014"/>
      <c r="N3" s="1014"/>
      <c r="O3" s="1013"/>
      <c r="P3" s="1013"/>
      <c r="Q3" s="1013"/>
      <c r="R3" s="1013"/>
      <c r="S3" s="1011" t="s">
        <v>2</v>
      </c>
      <c r="T3" s="1012" t="s">
        <v>3</v>
      </c>
      <c r="U3" s="1013" t="s">
        <v>144</v>
      </c>
      <c r="V3" s="1014"/>
      <c r="W3" s="1014"/>
      <c r="X3" s="1013"/>
      <c r="Y3" s="1013"/>
      <c r="Z3" s="1013"/>
      <c r="AA3" s="1013"/>
      <c r="AB3" s="1011" t="s">
        <v>2</v>
      </c>
      <c r="AC3" s="1012" t="s">
        <v>3</v>
      </c>
      <c r="AD3" s="1015" t="s">
        <v>251</v>
      </c>
      <c r="AE3" s="1014"/>
      <c r="AF3" s="1014"/>
      <c r="AG3" s="1013"/>
      <c r="AH3" s="1013"/>
      <c r="AI3" s="1013"/>
      <c r="AJ3" s="1016"/>
      <c r="AK3" s="915" t="s">
        <v>5</v>
      </c>
      <c r="AL3" s="920" t="s">
        <v>6</v>
      </c>
    </row>
    <row r="4" spans="1:40" s="12" customFormat="1" ht="91.5" customHeight="1" x14ac:dyDescent="0.25">
      <c r="A4" s="915"/>
      <c r="B4" s="1012"/>
      <c r="C4" s="511" t="s">
        <v>7</v>
      </c>
      <c r="D4" s="512" t="s">
        <v>6</v>
      </c>
      <c r="E4" s="513" t="s">
        <v>8</v>
      </c>
      <c r="F4" s="512" t="s">
        <v>9</v>
      </c>
      <c r="G4" s="512" t="s">
        <v>322</v>
      </c>
      <c r="H4" s="512" t="s">
        <v>10</v>
      </c>
      <c r="I4" s="514" t="s">
        <v>98</v>
      </c>
      <c r="J4" s="915"/>
      <c r="K4" s="1012"/>
      <c r="L4" s="511" t="s">
        <v>7</v>
      </c>
      <c r="M4" s="512" t="s">
        <v>6</v>
      </c>
      <c r="N4" s="513" t="s">
        <v>8</v>
      </c>
      <c r="O4" s="512" t="s">
        <v>9</v>
      </c>
      <c r="P4" s="512" t="s">
        <v>322</v>
      </c>
      <c r="Q4" s="512" t="s">
        <v>10</v>
      </c>
      <c r="R4" s="514" t="s">
        <v>98</v>
      </c>
      <c r="S4" s="915"/>
      <c r="T4" s="1012"/>
      <c r="U4" s="511" t="s">
        <v>7</v>
      </c>
      <c r="V4" s="512" t="s">
        <v>6</v>
      </c>
      <c r="W4" s="513" t="s">
        <v>8</v>
      </c>
      <c r="X4" s="512" t="s">
        <v>9</v>
      </c>
      <c r="Y4" s="512" t="s">
        <v>322</v>
      </c>
      <c r="Z4" s="512" t="s">
        <v>10</v>
      </c>
      <c r="AA4" s="514" t="s">
        <v>98</v>
      </c>
      <c r="AB4" s="915"/>
      <c r="AC4" s="1012"/>
      <c r="AD4" s="9" t="s">
        <v>7</v>
      </c>
      <c r="AE4" s="9" t="s">
        <v>6</v>
      </c>
      <c r="AF4" s="10" t="s">
        <v>8</v>
      </c>
      <c r="AG4" s="9" t="s">
        <v>9</v>
      </c>
      <c r="AH4" s="9" t="s">
        <v>322</v>
      </c>
      <c r="AI4" s="9" t="s">
        <v>10</v>
      </c>
      <c r="AJ4" s="9" t="s">
        <v>98</v>
      </c>
      <c r="AK4" s="916"/>
      <c r="AL4" s="921"/>
      <c r="AM4" s="412"/>
      <c r="AN4" s="515"/>
    </row>
    <row r="5" spans="1:40" s="21" customFormat="1" ht="11.25" customHeight="1" x14ac:dyDescent="0.25">
      <c r="A5" s="1009" t="s">
        <v>179</v>
      </c>
      <c r="B5" s="421" t="s">
        <v>13</v>
      </c>
      <c r="C5" s="516">
        <v>3.92</v>
      </c>
      <c r="D5" s="517">
        <f>RANK(C5,C$5:C$14)</f>
        <v>5</v>
      </c>
      <c r="E5" s="518">
        <v>159.33000000000001</v>
      </c>
      <c r="F5" s="518">
        <v>66.83</v>
      </c>
      <c r="G5" s="518">
        <v>13.49</v>
      </c>
      <c r="H5" s="518">
        <v>81</v>
      </c>
      <c r="I5" s="519"/>
      <c r="J5" s="1009" t="s">
        <v>179</v>
      </c>
      <c r="K5" s="421" t="s">
        <v>13</v>
      </c>
      <c r="L5" s="516">
        <v>7.2</v>
      </c>
      <c r="M5" s="517">
        <f>RANK(L5,L$5:L$14)</f>
        <v>4</v>
      </c>
      <c r="N5" s="518">
        <v>320.67</v>
      </c>
      <c r="O5" s="518">
        <v>4.12</v>
      </c>
      <c r="P5" s="518">
        <v>25.27</v>
      </c>
      <c r="Q5" s="518">
        <v>96.67</v>
      </c>
      <c r="R5" s="519"/>
      <c r="S5" s="1009" t="s">
        <v>179</v>
      </c>
      <c r="T5" s="421" t="s">
        <v>13</v>
      </c>
      <c r="U5" s="516">
        <v>3.01</v>
      </c>
      <c r="V5" s="517">
        <f>RANK(U5,U$5:U$14)</f>
        <v>3</v>
      </c>
      <c r="W5" s="518">
        <v>259</v>
      </c>
      <c r="X5" s="518">
        <v>2.92</v>
      </c>
      <c r="Y5" s="518">
        <v>28.91</v>
      </c>
      <c r="Z5" s="518">
        <v>89.33</v>
      </c>
      <c r="AA5" s="519"/>
      <c r="AB5" s="1009" t="s">
        <v>179</v>
      </c>
      <c r="AC5" s="520" t="s">
        <v>13</v>
      </c>
      <c r="AD5" s="330">
        <v>3.29</v>
      </c>
      <c r="AE5" s="15">
        <f>RANK(AD5,AD$5:AD$14)</f>
        <v>4</v>
      </c>
      <c r="AF5" s="330">
        <v>284.33</v>
      </c>
      <c r="AG5" s="330">
        <v>2.97</v>
      </c>
      <c r="AH5" s="330">
        <v>23.87</v>
      </c>
      <c r="AI5" s="330">
        <v>103.67</v>
      </c>
      <c r="AJ5" s="6"/>
      <c r="AK5" s="19">
        <f t="shared" ref="AK5:AK14" si="0">AVERAGE(C5,AD5,L5,U5)</f>
        <v>4.3550000000000004</v>
      </c>
      <c r="AL5" s="20">
        <f t="shared" ref="AL5:AL14" si="1">RANK(AK5,AK$5:AK$14)</f>
        <v>3</v>
      </c>
      <c r="AM5" s="7"/>
      <c r="AN5" s="7"/>
    </row>
    <row r="6" spans="1:40" s="21" customFormat="1" ht="11.25" customHeight="1" x14ac:dyDescent="0.25">
      <c r="A6" s="1010"/>
      <c r="B6" s="26" t="s">
        <v>14</v>
      </c>
      <c r="C6" s="294" t="s">
        <v>30</v>
      </c>
      <c r="D6" s="15"/>
      <c r="E6" s="291" t="s">
        <v>30</v>
      </c>
      <c r="F6" s="291" t="s">
        <v>30</v>
      </c>
      <c r="G6" s="291" t="s">
        <v>30</v>
      </c>
      <c r="H6" s="291" t="s">
        <v>30</v>
      </c>
      <c r="I6" s="18"/>
      <c r="J6" s="1010"/>
      <c r="K6" s="26" t="s">
        <v>14</v>
      </c>
      <c r="L6" s="294" t="s">
        <v>30</v>
      </c>
      <c r="M6" s="15"/>
      <c r="N6" s="291" t="s">
        <v>30</v>
      </c>
      <c r="O6" s="291" t="s">
        <v>30</v>
      </c>
      <c r="P6" s="291" t="s">
        <v>30</v>
      </c>
      <c r="Q6" s="291" t="s">
        <v>30</v>
      </c>
      <c r="R6" s="18"/>
      <c r="S6" s="1010"/>
      <c r="T6" s="26" t="s">
        <v>14</v>
      </c>
      <c r="U6" s="294" t="s">
        <v>30</v>
      </c>
      <c r="V6" s="15"/>
      <c r="W6" s="291" t="s">
        <v>30</v>
      </c>
      <c r="X6" s="291" t="s">
        <v>30</v>
      </c>
      <c r="Y6" s="291" t="s">
        <v>30</v>
      </c>
      <c r="Z6" s="291" t="s">
        <v>30</v>
      </c>
      <c r="AA6" s="18"/>
      <c r="AB6" s="1010"/>
      <c r="AC6" s="20" t="s">
        <v>14</v>
      </c>
      <c r="AD6" s="330">
        <v>2.62</v>
      </c>
      <c r="AE6" s="15">
        <f t="shared" ref="AE6:AE14" si="2">RANK(AD6,AD$5:AD$14)</f>
        <v>9</v>
      </c>
      <c r="AF6" s="330">
        <v>273.33</v>
      </c>
      <c r="AG6" s="330">
        <v>2.77</v>
      </c>
      <c r="AH6" s="330">
        <v>23.73</v>
      </c>
      <c r="AI6" s="330">
        <v>88.67</v>
      </c>
      <c r="AJ6" s="6"/>
      <c r="AK6" s="19">
        <f t="shared" si="0"/>
        <v>2.62</v>
      </c>
      <c r="AL6" s="20">
        <f t="shared" si="1"/>
        <v>10</v>
      </c>
      <c r="AM6" s="7"/>
      <c r="AN6" s="7"/>
    </row>
    <row r="7" spans="1:40" s="21" customFormat="1" ht="11.25" customHeight="1" x14ac:dyDescent="0.25">
      <c r="A7" s="1010"/>
      <c r="B7" s="26" t="s">
        <v>15</v>
      </c>
      <c r="C7" s="294" t="s">
        <v>30</v>
      </c>
      <c r="D7" s="15"/>
      <c r="E7" s="291" t="s">
        <v>30</v>
      </c>
      <c r="F7" s="291" t="s">
        <v>30</v>
      </c>
      <c r="G7" s="291" t="s">
        <v>30</v>
      </c>
      <c r="H7" s="291" t="s">
        <v>30</v>
      </c>
      <c r="I7" s="18"/>
      <c r="J7" s="1010"/>
      <c r="K7" s="26" t="s">
        <v>15</v>
      </c>
      <c r="L7" s="294" t="s">
        <v>30</v>
      </c>
      <c r="M7" s="15"/>
      <c r="N7" s="291" t="s">
        <v>30</v>
      </c>
      <c r="O7" s="291" t="s">
        <v>30</v>
      </c>
      <c r="P7" s="291" t="s">
        <v>30</v>
      </c>
      <c r="Q7" s="291" t="s">
        <v>30</v>
      </c>
      <c r="R7" s="18"/>
      <c r="S7" s="1010"/>
      <c r="T7" s="26" t="s">
        <v>15</v>
      </c>
      <c r="U7" s="294" t="s">
        <v>30</v>
      </c>
      <c r="V7" s="15"/>
      <c r="W7" s="291" t="s">
        <v>30</v>
      </c>
      <c r="X7" s="291" t="s">
        <v>30</v>
      </c>
      <c r="Y7" s="291" t="s">
        <v>30</v>
      </c>
      <c r="Z7" s="291" t="s">
        <v>30</v>
      </c>
      <c r="AA7" s="18"/>
      <c r="AB7" s="1010"/>
      <c r="AC7" s="20" t="s">
        <v>15</v>
      </c>
      <c r="AD7" s="330">
        <v>2.72</v>
      </c>
      <c r="AE7" s="15">
        <f t="shared" si="2"/>
        <v>8</v>
      </c>
      <c r="AF7" s="330">
        <v>258</v>
      </c>
      <c r="AG7" s="330">
        <v>3</v>
      </c>
      <c r="AH7" s="330">
        <v>23.97</v>
      </c>
      <c r="AI7" s="330">
        <v>102.33</v>
      </c>
      <c r="AJ7" s="6"/>
      <c r="AK7" s="19">
        <f t="shared" si="0"/>
        <v>2.72</v>
      </c>
      <c r="AL7" s="20">
        <f t="shared" si="1"/>
        <v>9</v>
      </c>
      <c r="AM7" s="7"/>
      <c r="AN7" s="7"/>
    </row>
    <row r="8" spans="1:40" s="21" customFormat="1" ht="11.25" customHeight="1" x14ac:dyDescent="0.25">
      <c r="A8" s="1010"/>
      <c r="B8" s="26" t="s">
        <v>16</v>
      </c>
      <c r="C8" s="294">
        <v>4.17</v>
      </c>
      <c r="D8" s="15">
        <f t="shared" ref="D8:D14" si="3">RANK(C8,C$5:C$14)</f>
        <v>3</v>
      </c>
      <c r="E8" s="291">
        <v>180.33</v>
      </c>
      <c r="F8" s="291">
        <v>68.27</v>
      </c>
      <c r="G8" s="291">
        <v>21.21</v>
      </c>
      <c r="H8" s="291">
        <v>73</v>
      </c>
      <c r="I8" s="18"/>
      <c r="J8" s="1010"/>
      <c r="K8" s="26" t="s">
        <v>16</v>
      </c>
      <c r="L8" s="294">
        <v>7.41</v>
      </c>
      <c r="M8" s="15">
        <f t="shared" ref="M8:M13" si="4">RANK(L8,L$5:L$14)</f>
        <v>3</v>
      </c>
      <c r="N8" s="291">
        <v>322</v>
      </c>
      <c r="O8" s="291">
        <v>4.46</v>
      </c>
      <c r="P8" s="291">
        <v>22.31</v>
      </c>
      <c r="Q8" s="291">
        <v>98</v>
      </c>
      <c r="R8" s="18"/>
      <c r="S8" s="1010"/>
      <c r="T8" s="26" t="s">
        <v>16</v>
      </c>
      <c r="U8" s="294">
        <v>2.42</v>
      </c>
      <c r="V8" s="15">
        <f t="shared" ref="V8:V13" si="5">RANK(U8,U$5:U$14)</f>
        <v>4</v>
      </c>
      <c r="W8" s="291">
        <v>213.67</v>
      </c>
      <c r="X8" s="291">
        <v>2.81</v>
      </c>
      <c r="Y8" s="291">
        <v>32.729999999999997</v>
      </c>
      <c r="Z8" s="291">
        <v>109.67</v>
      </c>
      <c r="AA8" s="18"/>
      <c r="AB8" s="1010"/>
      <c r="AC8" s="20" t="s">
        <v>16</v>
      </c>
      <c r="AD8" s="330">
        <v>2.4900000000000002</v>
      </c>
      <c r="AE8" s="15">
        <f t="shared" si="2"/>
        <v>10</v>
      </c>
      <c r="AF8" s="330">
        <v>264.33</v>
      </c>
      <c r="AG8" s="330">
        <v>2.93</v>
      </c>
      <c r="AH8" s="330">
        <v>23.73</v>
      </c>
      <c r="AI8" s="330">
        <v>106.67</v>
      </c>
      <c r="AJ8" s="6"/>
      <c r="AK8" s="19">
        <f t="shared" si="0"/>
        <v>4.1225000000000005</v>
      </c>
      <c r="AL8" s="20">
        <f t="shared" si="1"/>
        <v>5</v>
      </c>
      <c r="AM8" s="7"/>
      <c r="AN8" s="7"/>
    </row>
    <row r="9" spans="1:40" s="21" customFormat="1" ht="11.25" customHeight="1" x14ac:dyDescent="0.25">
      <c r="A9" s="1010"/>
      <c r="B9" s="26" t="s">
        <v>56</v>
      </c>
      <c r="C9" s="294">
        <v>4.07</v>
      </c>
      <c r="D9" s="15">
        <f t="shared" si="3"/>
        <v>4</v>
      </c>
      <c r="E9" s="291">
        <v>157.33000000000001</v>
      </c>
      <c r="F9" s="291">
        <v>57.57</v>
      </c>
      <c r="G9" s="291">
        <v>16.899999999999999</v>
      </c>
      <c r="H9" s="291">
        <v>65</v>
      </c>
      <c r="I9" s="18"/>
      <c r="J9" s="1010"/>
      <c r="K9" s="26" t="s">
        <v>56</v>
      </c>
      <c r="L9" s="294" t="s">
        <v>30</v>
      </c>
      <c r="M9" s="15"/>
      <c r="N9" s="291" t="s">
        <v>30</v>
      </c>
      <c r="O9" s="291" t="s">
        <v>30</v>
      </c>
      <c r="P9" s="291" t="s">
        <v>30</v>
      </c>
      <c r="Q9" s="291" t="s">
        <v>30</v>
      </c>
      <c r="R9" s="18"/>
      <c r="S9" s="1010"/>
      <c r="T9" s="26" t="s">
        <v>56</v>
      </c>
      <c r="U9" s="294" t="s">
        <v>30</v>
      </c>
      <c r="V9" s="15"/>
      <c r="W9" s="291" t="s">
        <v>30</v>
      </c>
      <c r="X9" s="291" t="s">
        <v>30</v>
      </c>
      <c r="Y9" s="291" t="s">
        <v>30</v>
      </c>
      <c r="Z9" s="291" t="s">
        <v>30</v>
      </c>
      <c r="AA9" s="18"/>
      <c r="AB9" s="1010"/>
      <c r="AC9" s="20" t="s">
        <v>56</v>
      </c>
      <c r="AD9" s="330">
        <v>3.13</v>
      </c>
      <c r="AE9" s="15">
        <f t="shared" si="2"/>
        <v>6</v>
      </c>
      <c r="AF9" s="330">
        <v>297.67</v>
      </c>
      <c r="AG9" s="330">
        <v>3.1</v>
      </c>
      <c r="AH9" s="330">
        <v>24.4</v>
      </c>
      <c r="AI9" s="330">
        <v>105.67</v>
      </c>
      <c r="AJ9" s="6"/>
      <c r="AK9" s="19">
        <f t="shared" si="0"/>
        <v>3.6</v>
      </c>
      <c r="AL9" s="20">
        <f t="shared" si="1"/>
        <v>6</v>
      </c>
      <c r="AM9" s="7"/>
      <c r="AN9" s="7"/>
    </row>
    <row r="10" spans="1:40" s="24" customFormat="1" ht="11.25" customHeight="1" x14ac:dyDescent="0.25">
      <c r="A10" s="1017" t="s">
        <v>188</v>
      </c>
      <c r="B10" s="25" t="s">
        <v>13</v>
      </c>
      <c r="C10" s="294">
        <v>3.53</v>
      </c>
      <c r="D10" s="15">
        <f t="shared" si="3"/>
        <v>6</v>
      </c>
      <c r="E10" s="291">
        <v>204.67</v>
      </c>
      <c r="F10" s="291">
        <v>70.83</v>
      </c>
      <c r="G10" s="291">
        <v>19.55</v>
      </c>
      <c r="H10" s="291">
        <v>81</v>
      </c>
      <c r="I10" s="23">
        <f>(C10-C5)/150*1000</f>
        <v>-2.6000000000000005</v>
      </c>
      <c r="J10" s="1017" t="s">
        <v>188</v>
      </c>
      <c r="K10" s="25" t="s">
        <v>13</v>
      </c>
      <c r="L10" s="294">
        <v>7.65</v>
      </c>
      <c r="M10" s="15">
        <f t="shared" si="4"/>
        <v>2</v>
      </c>
      <c r="N10" s="291">
        <v>301.33</v>
      </c>
      <c r="O10" s="291">
        <v>4.1399999999999997</v>
      </c>
      <c r="P10" s="291">
        <v>25.38</v>
      </c>
      <c r="Q10" s="291">
        <v>98</v>
      </c>
      <c r="R10" s="23">
        <f>(L10-L5)/105*1000</f>
        <v>4.2857142857142874</v>
      </c>
      <c r="S10" s="1017" t="s">
        <v>188</v>
      </c>
      <c r="T10" s="25" t="s">
        <v>13</v>
      </c>
      <c r="U10" s="294">
        <v>4.8</v>
      </c>
      <c r="V10" s="15">
        <f t="shared" si="5"/>
        <v>1</v>
      </c>
      <c r="W10" s="291">
        <v>345.33</v>
      </c>
      <c r="X10" s="291">
        <v>3.25</v>
      </c>
      <c r="Y10" s="291">
        <v>28.97</v>
      </c>
      <c r="Z10" s="291">
        <v>90</v>
      </c>
      <c r="AA10" s="23">
        <f>(U10-U5)/110*1000</f>
        <v>16.272727272727273</v>
      </c>
      <c r="AB10" s="1017" t="s">
        <v>188</v>
      </c>
      <c r="AC10" s="22" t="s">
        <v>13</v>
      </c>
      <c r="AD10" s="330">
        <v>3.66</v>
      </c>
      <c r="AE10" s="15">
        <f t="shared" si="2"/>
        <v>1</v>
      </c>
      <c r="AF10" s="330">
        <v>317.67</v>
      </c>
      <c r="AG10" s="330">
        <v>3.17</v>
      </c>
      <c r="AH10" s="330">
        <v>24.4</v>
      </c>
      <c r="AI10" s="330">
        <v>101.33</v>
      </c>
      <c r="AJ10" s="30">
        <f>(AD10-AD5)/75*1000</f>
        <v>4.9333333333333345</v>
      </c>
      <c r="AK10" s="19">
        <f t="shared" si="0"/>
        <v>4.91</v>
      </c>
      <c r="AL10" s="20">
        <f t="shared" si="1"/>
        <v>1</v>
      </c>
      <c r="AM10" s="73"/>
      <c r="AN10" s="73"/>
    </row>
    <row r="11" spans="1:40" s="24" customFormat="1" ht="11.25" customHeight="1" x14ac:dyDescent="0.25">
      <c r="A11" s="1017"/>
      <c r="B11" s="25" t="s">
        <v>14</v>
      </c>
      <c r="C11" s="294" t="s">
        <v>30</v>
      </c>
      <c r="D11" s="15"/>
      <c r="E11" s="291" t="s">
        <v>30</v>
      </c>
      <c r="F11" s="291" t="s">
        <v>30</v>
      </c>
      <c r="G11" s="291" t="s">
        <v>30</v>
      </c>
      <c r="H11" s="291" t="s">
        <v>30</v>
      </c>
      <c r="I11" s="23"/>
      <c r="J11" s="1017"/>
      <c r="K11" s="25" t="s">
        <v>14</v>
      </c>
      <c r="L11" s="294" t="s">
        <v>30</v>
      </c>
      <c r="M11" s="15"/>
      <c r="N11" s="291" t="s">
        <v>30</v>
      </c>
      <c r="O11" s="291" t="s">
        <v>30</v>
      </c>
      <c r="P11" s="291" t="s">
        <v>30</v>
      </c>
      <c r="Q11" s="291" t="s">
        <v>30</v>
      </c>
      <c r="R11" s="23"/>
      <c r="S11" s="1017"/>
      <c r="T11" s="25" t="s">
        <v>14</v>
      </c>
      <c r="U11" s="294" t="s">
        <v>30</v>
      </c>
      <c r="V11" s="15"/>
      <c r="W11" s="291" t="s">
        <v>30</v>
      </c>
      <c r="X11" s="291" t="s">
        <v>30</v>
      </c>
      <c r="Y11" s="291" t="s">
        <v>30</v>
      </c>
      <c r="Z11" s="291" t="s">
        <v>30</v>
      </c>
      <c r="AA11" s="23"/>
      <c r="AB11" s="1017"/>
      <c r="AC11" s="22" t="s">
        <v>14</v>
      </c>
      <c r="AD11" s="330">
        <v>3.15</v>
      </c>
      <c r="AE11" s="15">
        <f t="shared" si="2"/>
        <v>5</v>
      </c>
      <c r="AF11" s="330">
        <v>302.33</v>
      </c>
      <c r="AG11" s="330">
        <v>2.93</v>
      </c>
      <c r="AH11" s="330">
        <v>24.27</v>
      </c>
      <c r="AI11" s="330">
        <v>87.67</v>
      </c>
      <c r="AJ11" s="30">
        <f t="shared" ref="AJ11:AJ14" si="6">(AD11-AD6)/75*1000</f>
        <v>7.0666666666666638</v>
      </c>
      <c r="AK11" s="19">
        <f t="shared" si="0"/>
        <v>3.15</v>
      </c>
      <c r="AL11" s="20">
        <f t="shared" si="1"/>
        <v>8</v>
      </c>
      <c r="AM11" s="73"/>
      <c r="AN11" s="73"/>
    </row>
    <row r="12" spans="1:40" s="24" customFormat="1" ht="11.25" customHeight="1" x14ac:dyDescent="0.25">
      <c r="A12" s="1017"/>
      <c r="B12" s="25" t="s">
        <v>15</v>
      </c>
      <c r="C12" s="294" t="s">
        <v>30</v>
      </c>
      <c r="D12" s="15"/>
      <c r="E12" s="291" t="s">
        <v>30</v>
      </c>
      <c r="F12" s="291" t="s">
        <v>30</v>
      </c>
      <c r="G12" s="291" t="s">
        <v>30</v>
      </c>
      <c r="H12" s="291" t="s">
        <v>30</v>
      </c>
      <c r="I12" s="23"/>
      <c r="J12" s="1017"/>
      <c r="K12" s="25" t="s">
        <v>15</v>
      </c>
      <c r="L12" s="294" t="s">
        <v>30</v>
      </c>
      <c r="M12" s="15"/>
      <c r="N12" s="291" t="s">
        <v>30</v>
      </c>
      <c r="O12" s="291" t="s">
        <v>30</v>
      </c>
      <c r="P12" s="291" t="s">
        <v>30</v>
      </c>
      <c r="Q12" s="291" t="s">
        <v>30</v>
      </c>
      <c r="R12" s="23"/>
      <c r="S12" s="1017"/>
      <c r="T12" s="25" t="s">
        <v>15</v>
      </c>
      <c r="U12" s="294" t="s">
        <v>30</v>
      </c>
      <c r="V12" s="15"/>
      <c r="W12" s="291" t="s">
        <v>30</v>
      </c>
      <c r="X12" s="291" t="s">
        <v>30</v>
      </c>
      <c r="Y12" s="291" t="s">
        <v>30</v>
      </c>
      <c r="Z12" s="291" t="s">
        <v>30</v>
      </c>
      <c r="AA12" s="23"/>
      <c r="AB12" s="1017"/>
      <c r="AC12" s="22" t="s">
        <v>15</v>
      </c>
      <c r="AD12" s="330">
        <v>3.54</v>
      </c>
      <c r="AE12" s="15">
        <f t="shared" si="2"/>
        <v>3</v>
      </c>
      <c r="AF12" s="330">
        <v>282</v>
      </c>
      <c r="AG12" s="330">
        <v>3.23</v>
      </c>
      <c r="AH12" s="330">
        <v>24.47</v>
      </c>
      <c r="AI12" s="330">
        <v>100.67</v>
      </c>
      <c r="AJ12" s="30">
        <f t="shared" si="6"/>
        <v>10.933333333333332</v>
      </c>
      <c r="AK12" s="19">
        <f t="shared" si="0"/>
        <v>3.54</v>
      </c>
      <c r="AL12" s="20">
        <f t="shared" si="1"/>
        <v>7</v>
      </c>
      <c r="AM12" s="73"/>
      <c r="AN12" s="73"/>
    </row>
    <row r="13" spans="1:40" s="24" customFormat="1" ht="11.25" customHeight="1" x14ac:dyDescent="0.25">
      <c r="A13" s="1017"/>
      <c r="B13" s="25" t="s">
        <v>16</v>
      </c>
      <c r="C13" s="294">
        <v>4.25</v>
      </c>
      <c r="D13" s="15">
        <f t="shared" si="3"/>
        <v>2</v>
      </c>
      <c r="E13" s="291">
        <v>240.67</v>
      </c>
      <c r="F13" s="291">
        <v>88.07</v>
      </c>
      <c r="G13" s="291">
        <v>17.68</v>
      </c>
      <c r="H13" s="291">
        <v>73</v>
      </c>
      <c r="I13" s="23">
        <f t="shared" ref="I13:I14" si="7">(C13-C8)/150*1000</f>
        <v>0.53333333333333377</v>
      </c>
      <c r="J13" s="1017"/>
      <c r="K13" s="25" t="s">
        <v>16</v>
      </c>
      <c r="L13" s="294">
        <v>7.93</v>
      </c>
      <c r="M13" s="15">
        <f t="shared" si="4"/>
        <v>1</v>
      </c>
      <c r="N13" s="291">
        <v>286.67</v>
      </c>
      <c r="O13" s="291">
        <v>4.5199999999999996</v>
      </c>
      <c r="P13" s="291">
        <v>22.73</v>
      </c>
      <c r="Q13" s="291">
        <v>98.33</v>
      </c>
      <c r="R13" s="23">
        <f t="shared" ref="R13" si="8">(L13-L8)/105*1000</f>
        <v>4.952380952380949</v>
      </c>
      <c r="S13" s="1017"/>
      <c r="T13" s="25" t="s">
        <v>16</v>
      </c>
      <c r="U13" s="294">
        <v>4.2</v>
      </c>
      <c r="V13" s="15">
        <f t="shared" si="5"/>
        <v>2</v>
      </c>
      <c r="W13" s="291">
        <v>303</v>
      </c>
      <c r="X13" s="291">
        <v>3.19</v>
      </c>
      <c r="Y13" s="291">
        <v>34.71</v>
      </c>
      <c r="Z13" s="291">
        <v>111.67</v>
      </c>
      <c r="AA13" s="23">
        <f t="shared" ref="AA13" si="9">(U13-U8)/110*1000</f>
        <v>16.181818181818183</v>
      </c>
      <c r="AB13" s="1017"/>
      <c r="AC13" s="22" t="s">
        <v>16</v>
      </c>
      <c r="AD13" s="330">
        <v>2.75</v>
      </c>
      <c r="AE13" s="15">
        <f t="shared" si="2"/>
        <v>7</v>
      </c>
      <c r="AF13" s="330">
        <v>295.67</v>
      </c>
      <c r="AG13" s="330">
        <v>3.17</v>
      </c>
      <c r="AH13" s="330">
        <v>23.13</v>
      </c>
      <c r="AI13" s="330">
        <v>102.67</v>
      </c>
      <c r="AJ13" s="30">
        <f t="shared" si="6"/>
        <v>3.4666666666666641</v>
      </c>
      <c r="AK13" s="19">
        <f t="shared" si="0"/>
        <v>4.7824999999999998</v>
      </c>
      <c r="AL13" s="20">
        <f t="shared" si="1"/>
        <v>2</v>
      </c>
      <c r="AM13" s="73"/>
      <c r="AN13" s="73"/>
    </row>
    <row r="14" spans="1:40" s="24" customFormat="1" ht="11.25" customHeight="1" x14ac:dyDescent="0.25">
      <c r="A14" s="1017"/>
      <c r="B14" s="26" t="s">
        <v>56</v>
      </c>
      <c r="C14" s="294">
        <v>4.6500000000000004</v>
      </c>
      <c r="D14" s="15">
        <f t="shared" si="3"/>
        <v>1</v>
      </c>
      <c r="E14" s="291">
        <v>183</v>
      </c>
      <c r="F14" s="291">
        <v>70.67</v>
      </c>
      <c r="G14" s="291">
        <v>19.850000000000001</v>
      </c>
      <c r="H14" s="291">
        <v>65</v>
      </c>
      <c r="I14" s="23">
        <f t="shared" si="7"/>
        <v>3.8666666666666671</v>
      </c>
      <c r="J14" s="1017"/>
      <c r="K14" s="26" t="s">
        <v>56</v>
      </c>
      <c r="L14" s="294" t="s">
        <v>30</v>
      </c>
      <c r="M14" s="15"/>
      <c r="N14" s="291" t="s">
        <v>30</v>
      </c>
      <c r="O14" s="291" t="s">
        <v>30</v>
      </c>
      <c r="P14" s="291" t="s">
        <v>30</v>
      </c>
      <c r="Q14" s="291" t="s">
        <v>30</v>
      </c>
      <c r="R14" s="23"/>
      <c r="S14" s="1017"/>
      <c r="T14" s="26" t="s">
        <v>56</v>
      </c>
      <c r="U14" s="294" t="s">
        <v>30</v>
      </c>
      <c r="V14" s="15"/>
      <c r="W14" s="291" t="s">
        <v>30</v>
      </c>
      <c r="X14" s="291" t="s">
        <v>30</v>
      </c>
      <c r="Y14" s="291" t="s">
        <v>30</v>
      </c>
      <c r="Z14" s="291" t="s">
        <v>30</v>
      </c>
      <c r="AA14" s="23"/>
      <c r="AB14" s="1017"/>
      <c r="AC14" s="20" t="s">
        <v>56</v>
      </c>
      <c r="AD14" s="330">
        <v>3.66</v>
      </c>
      <c r="AE14" s="15">
        <f t="shared" si="2"/>
        <v>1</v>
      </c>
      <c r="AF14" s="330">
        <v>311</v>
      </c>
      <c r="AG14" s="330">
        <v>3.2</v>
      </c>
      <c r="AH14" s="330">
        <v>24.93</v>
      </c>
      <c r="AI14" s="330">
        <v>102.67</v>
      </c>
      <c r="AJ14" s="30">
        <f t="shared" si="6"/>
        <v>7.06666666666667</v>
      </c>
      <c r="AK14" s="19">
        <f t="shared" si="0"/>
        <v>4.1550000000000002</v>
      </c>
      <c r="AL14" s="20">
        <f t="shared" si="1"/>
        <v>4</v>
      </c>
      <c r="AM14" s="73"/>
      <c r="AN14" s="73"/>
    </row>
    <row r="15" spans="1:40" s="21" customFormat="1" ht="11.25" customHeight="1" x14ac:dyDescent="0.25">
      <c r="A15" s="1018" t="s">
        <v>18</v>
      </c>
      <c r="B15" s="1019"/>
      <c r="C15" s="29"/>
      <c r="D15" s="30"/>
      <c r="E15" s="27"/>
      <c r="F15" s="27"/>
      <c r="G15" s="27"/>
      <c r="H15" s="27"/>
      <c r="I15" s="18"/>
      <c r="J15" s="1018" t="s">
        <v>18</v>
      </c>
      <c r="K15" s="1019"/>
      <c r="L15" s="29"/>
      <c r="M15" s="30"/>
      <c r="N15" s="27"/>
      <c r="O15" s="27"/>
      <c r="P15" s="27"/>
      <c r="Q15" s="27"/>
      <c r="R15" s="18"/>
      <c r="S15" s="1018" t="s">
        <v>18</v>
      </c>
      <c r="T15" s="1019"/>
      <c r="U15" s="29"/>
      <c r="V15" s="30"/>
      <c r="W15" s="27"/>
      <c r="X15" s="27"/>
      <c r="Y15" s="27"/>
      <c r="Z15" s="27"/>
      <c r="AA15" s="18"/>
      <c r="AB15" s="1018" t="s">
        <v>18</v>
      </c>
      <c r="AC15" s="1020"/>
      <c r="AD15" s="6"/>
      <c r="AE15" s="30"/>
      <c r="AF15" s="27"/>
      <c r="AG15" s="27"/>
      <c r="AH15" s="27"/>
      <c r="AI15" s="27"/>
      <c r="AJ15" s="6"/>
      <c r="AK15" s="31"/>
      <c r="AL15" s="31"/>
    </row>
    <row r="16" spans="1:40" s="35" customFormat="1" ht="11.25" customHeight="1" x14ac:dyDescent="0.25">
      <c r="A16" s="1021" t="s">
        <v>19</v>
      </c>
      <c r="B16" s="1022"/>
      <c r="C16" s="294">
        <v>0.43</v>
      </c>
      <c r="D16" s="15"/>
      <c r="E16" s="291" t="s">
        <v>20</v>
      </c>
      <c r="F16" s="291" t="s">
        <v>20</v>
      </c>
      <c r="G16" s="291">
        <v>3.27</v>
      </c>
      <c r="H16" s="291" t="s">
        <v>20</v>
      </c>
      <c r="I16" s="33"/>
      <c r="J16" s="1021" t="s">
        <v>19</v>
      </c>
      <c r="K16" s="1022"/>
      <c r="L16" s="29" t="s">
        <v>20</v>
      </c>
      <c r="M16" s="15"/>
      <c r="N16" s="6" t="s">
        <v>20</v>
      </c>
      <c r="O16" s="6" t="s">
        <v>20</v>
      </c>
      <c r="P16" s="291" t="s">
        <v>20</v>
      </c>
      <c r="Q16" s="6" t="s">
        <v>20</v>
      </c>
      <c r="R16" s="33"/>
      <c r="S16" s="1021" t="s">
        <v>19</v>
      </c>
      <c r="T16" s="1022"/>
      <c r="U16" s="29" t="s">
        <v>20</v>
      </c>
      <c r="V16" s="15"/>
      <c r="W16" s="291" t="s">
        <v>20</v>
      </c>
      <c r="X16" s="291">
        <v>0.01</v>
      </c>
      <c r="Y16" s="291">
        <v>0.02</v>
      </c>
      <c r="Z16" s="291" t="s">
        <v>20</v>
      </c>
      <c r="AA16" s="33"/>
      <c r="AB16" s="1021" t="s">
        <v>19</v>
      </c>
      <c r="AC16" s="1023"/>
      <c r="AD16" s="330" t="s">
        <v>20</v>
      </c>
      <c r="AE16" s="15"/>
      <c r="AF16" s="330" t="s">
        <v>20</v>
      </c>
      <c r="AG16" s="330" t="s">
        <v>20</v>
      </c>
      <c r="AH16" s="330" t="s">
        <v>20</v>
      </c>
      <c r="AI16" s="330" t="s">
        <v>20</v>
      </c>
      <c r="AJ16" s="521"/>
      <c r="AK16" s="34"/>
      <c r="AL16" s="34"/>
    </row>
    <row r="17" spans="1:38" s="35" customFormat="1" ht="11.25" customHeight="1" x14ac:dyDescent="0.25">
      <c r="A17" s="1021" t="s">
        <v>21</v>
      </c>
      <c r="B17" s="1022"/>
      <c r="C17" s="294">
        <v>0.76</v>
      </c>
      <c r="D17" s="30"/>
      <c r="E17" s="291" t="s">
        <v>20</v>
      </c>
      <c r="F17" s="291" t="s">
        <v>20</v>
      </c>
      <c r="G17" s="291">
        <v>4.67</v>
      </c>
      <c r="H17" s="291" t="s">
        <v>20</v>
      </c>
      <c r="I17" s="33"/>
      <c r="J17" s="1021" t="s">
        <v>21</v>
      </c>
      <c r="K17" s="1022"/>
      <c r="L17" s="29" t="s">
        <v>20</v>
      </c>
      <c r="M17" s="30"/>
      <c r="N17" s="6" t="s">
        <v>20</v>
      </c>
      <c r="O17" s="6" t="s">
        <v>20</v>
      </c>
      <c r="P17" s="291" t="s">
        <v>20</v>
      </c>
      <c r="Q17" s="6" t="s">
        <v>20</v>
      </c>
      <c r="R17" s="33"/>
      <c r="S17" s="1021" t="s">
        <v>21</v>
      </c>
      <c r="T17" s="1022"/>
      <c r="U17" s="29" t="s">
        <v>20</v>
      </c>
      <c r="V17" s="30"/>
      <c r="W17" s="291" t="s">
        <v>20</v>
      </c>
      <c r="X17" s="291">
        <v>0.01</v>
      </c>
      <c r="Y17" s="291">
        <v>0.04</v>
      </c>
      <c r="Z17" s="291" t="s">
        <v>20</v>
      </c>
      <c r="AA17" s="33"/>
      <c r="AB17" s="1021" t="s">
        <v>21</v>
      </c>
      <c r="AC17" s="1023"/>
      <c r="AD17" s="330" t="s">
        <v>20</v>
      </c>
      <c r="AE17" s="30"/>
      <c r="AF17" s="330" t="s">
        <v>20</v>
      </c>
      <c r="AG17" s="330" t="s">
        <v>20</v>
      </c>
      <c r="AH17" s="330" t="s">
        <v>20</v>
      </c>
      <c r="AI17" s="330" t="s">
        <v>20</v>
      </c>
      <c r="AJ17" s="521"/>
      <c r="AK17" s="34"/>
      <c r="AL17" s="34"/>
    </row>
    <row r="18" spans="1:38" s="35" customFormat="1" ht="11.25" customHeight="1" x14ac:dyDescent="0.25">
      <c r="A18" s="36"/>
      <c r="B18" s="522"/>
      <c r="C18" s="29"/>
      <c r="D18" s="30"/>
      <c r="E18" s="6"/>
      <c r="F18" s="6"/>
      <c r="G18" s="6"/>
      <c r="H18" s="6"/>
      <c r="I18" s="33"/>
      <c r="J18" s="36"/>
      <c r="K18" s="522"/>
      <c r="L18" s="29"/>
      <c r="M18" s="30"/>
      <c r="N18" s="6"/>
      <c r="O18" s="6"/>
      <c r="P18" s="6"/>
      <c r="Q18" s="6"/>
      <c r="R18" s="33"/>
      <c r="S18" s="36"/>
      <c r="T18" s="522"/>
      <c r="U18" s="29"/>
      <c r="V18" s="30"/>
      <c r="W18" s="6"/>
      <c r="X18" s="6"/>
      <c r="Y18" s="6"/>
      <c r="Z18" s="6"/>
      <c r="AA18" s="33"/>
      <c r="AB18" s="36"/>
      <c r="AC18" s="37"/>
      <c r="AD18" s="6"/>
      <c r="AE18" s="30"/>
      <c r="AF18" s="6"/>
      <c r="AG18" s="6"/>
      <c r="AH18" s="6"/>
      <c r="AI18" s="6"/>
      <c r="AJ18" s="521"/>
      <c r="AK18" s="34"/>
      <c r="AL18" s="34"/>
    </row>
    <row r="19" spans="1:38" s="21" customFormat="1" ht="13.5" customHeight="1" x14ac:dyDescent="0.25">
      <c r="A19" s="1018" t="s">
        <v>12</v>
      </c>
      <c r="B19" s="1019"/>
      <c r="C19" s="523">
        <f>AVERAGE(C5:C9)</f>
        <v>4.0533333333333337</v>
      </c>
      <c r="D19" s="15">
        <f>RANK(C19,C$19:C$20)</f>
        <v>2</v>
      </c>
      <c r="E19" s="38">
        <f>AVERAGE(E5:E9)</f>
        <v>165.66333333333333</v>
      </c>
      <c r="F19" s="30">
        <f t="shared" ref="F19:H19" si="10">AVERAGE(F5:F9)</f>
        <v>64.223333333333329</v>
      </c>
      <c r="G19" s="30">
        <f t="shared" si="10"/>
        <v>17.2</v>
      </c>
      <c r="H19" s="38">
        <f t="shared" si="10"/>
        <v>73</v>
      </c>
      <c r="I19" s="18"/>
      <c r="J19" s="1018" t="s">
        <v>12</v>
      </c>
      <c r="K19" s="1019"/>
      <c r="L19" s="523">
        <f>AVERAGE(L5:L9)</f>
        <v>7.3049999999999997</v>
      </c>
      <c r="M19" s="15">
        <f>RANK(L19,L$19:L$20)</f>
        <v>2</v>
      </c>
      <c r="N19" s="38">
        <f>AVERAGE(N5:N9)</f>
        <v>321.33500000000004</v>
      </c>
      <c r="O19" s="30">
        <f>AVERAGE(O5:O9)</f>
        <v>4.29</v>
      </c>
      <c r="P19" s="30">
        <f>AVERAGE(P5:P9)</f>
        <v>23.79</v>
      </c>
      <c r="Q19" s="38">
        <f>AVERAGE(Q5:Q9)</f>
        <v>97.335000000000008</v>
      </c>
      <c r="R19" s="18"/>
      <c r="S19" s="1018" t="s">
        <v>12</v>
      </c>
      <c r="T19" s="1019"/>
      <c r="U19" s="523">
        <f>AVERAGE(U5:U9)</f>
        <v>2.7149999999999999</v>
      </c>
      <c r="V19" s="15">
        <f>RANK(U19,U$19:U$20)</f>
        <v>2</v>
      </c>
      <c r="W19" s="38">
        <f>AVERAGE(W5:W9)</f>
        <v>236.33499999999998</v>
      </c>
      <c r="X19" s="30">
        <f>AVERAGE(X5:X9)</f>
        <v>2.8650000000000002</v>
      </c>
      <c r="Y19" s="30">
        <f>AVERAGE(Y5:Y9)</f>
        <v>30.82</v>
      </c>
      <c r="Z19" s="38">
        <f>AVERAGE(Z5:Z9)</f>
        <v>99.5</v>
      </c>
      <c r="AA19" s="18"/>
      <c r="AB19" s="1018" t="s">
        <v>12</v>
      </c>
      <c r="AC19" s="1020"/>
      <c r="AD19" s="30">
        <f>AVERAGE(AD5:AD9)</f>
        <v>2.85</v>
      </c>
      <c r="AE19" s="15">
        <f>RANK(AD19,AD$19:AD$20)</f>
        <v>2</v>
      </c>
      <c r="AF19" s="38">
        <f>AVERAGE(AF5:AF9)</f>
        <v>275.53200000000004</v>
      </c>
      <c r="AG19" s="30">
        <f>AVERAGE(AG5:AG9)</f>
        <v>2.9539999999999997</v>
      </c>
      <c r="AH19" s="30">
        <f>AVERAGE(AH5:AH9)</f>
        <v>23.939999999999998</v>
      </c>
      <c r="AI19" s="38">
        <f>AVERAGE(AI5:AI9)</f>
        <v>101.40200000000002</v>
      </c>
      <c r="AJ19" s="6"/>
      <c r="AK19" s="19">
        <f>AVERAGE(C19,AD19,L19,U19)</f>
        <v>4.230833333333333</v>
      </c>
      <c r="AL19" s="20">
        <f>RANK(AK19,AK$19:AK$20)</f>
        <v>2</v>
      </c>
    </row>
    <row r="20" spans="1:38" s="21" customFormat="1" ht="15" customHeight="1" x14ac:dyDescent="0.25">
      <c r="A20" s="1018" t="s">
        <v>17</v>
      </c>
      <c r="B20" s="1019"/>
      <c r="C20" s="523">
        <f>AVERAGE(C10:C14)</f>
        <v>4.1433333333333335</v>
      </c>
      <c r="D20" s="15">
        <f>RANK(C20,C$19:C$20)</f>
        <v>1</v>
      </c>
      <c r="E20" s="38">
        <f>AVERAGE(E10:E14)</f>
        <v>209.44666666666663</v>
      </c>
      <c r="F20" s="30">
        <f t="shared" ref="F20:H20" si="11">AVERAGE(F10:F14)</f>
        <v>76.523333333333326</v>
      </c>
      <c r="G20" s="30">
        <f t="shared" si="11"/>
        <v>19.026666666666667</v>
      </c>
      <c r="H20" s="38">
        <f t="shared" si="11"/>
        <v>73</v>
      </c>
      <c r="I20" s="18">
        <f>(C20-C19)/150*1000</f>
        <v>0.59999999999999909</v>
      </c>
      <c r="J20" s="1018" t="s">
        <v>17</v>
      </c>
      <c r="K20" s="1019"/>
      <c r="L20" s="523">
        <f>AVERAGE(L10:L14)</f>
        <v>7.79</v>
      </c>
      <c r="M20" s="15">
        <f>RANK(L20,L$19:L$20)</f>
        <v>1</v>
      </c>
      <c r="N20" s="38">
        <f>AVERAGE(N10:N14)</f>
        <v>294</v>
      </c>
      <c r="O20" s="30">
        <f>AVERAGE(O10:O14)</f>
        <v>4.33</v>
      </c>
      <c r="P20" s="30">
        <f>AVERAGE(P10:P14)</f>
        <v>24.055</v>
      </c>
      <c r="Q20" s="38">
        <f>AVERAGE(Q10:Q14)</f>
        <v>98.164999999999992</v>
      </c>
      <c r="R20" s="18">
        <f>(L20-L19)/105*1000</f>
        <v>4.6190476190476222</v>
      </c>
      <c r="S20" s="1018" t="s">
        <v>17</v>
      </c>
      <c r="T20" s="1019"/>
      <c r="U20" s="523">
        <f>AVERAGE(U10:U14)</f>
        <v>4.5</v>
      </c>
      <c r="V20" s="15">
        <f>RANK(U20,U$19:U$20)</f>
        <v>1</v>
      </c>
      <c r="W20" s="38">
        <f>AVERAGE(W10:W14)</f>
        <v>324.16499999999996</v>
      </c>
      <c r="X20" s="30">
        <f>AVERAGE(X10:X14)</f>
        <v>3.2199999999999998</v>
      </c>
      <c r="Y20" s="30">
        <f>AVERAGE(Y10:Y14)</f>
        <v>31.84</v>
      </c>
      <c r="Z20" s="38">
        <f>AVERAGE(Z10:Z14)</f>
        <v>100.83500000000001</v>
      </c>
      <c r="AA20" s="18">
        <f>(U20-U19)/110*1000</f>
        <v>16.22727272727273</v>
      </c>
      <c r="AB20" s="1018" t="s">
        <v>17</v>
      </c>
      <c r="AC20" s="1020"/>
      <c r="AD20" s="30">
        <f>AVERAGE(AD10:AD14)</f>
        <v>3.3520000000000003</v>
      </c>
      <c r="AE20" s="15">
        <f>RANK(AD20,AD$19:AD$20)</f>
        <v>1</v>
      </c>
      <c r="AF20" s="38">
        <f>AVERAGE(AF10:AF14)</f>
        <v>301.73400000000004</v>
      </c>
      <c r="AG20" s="30">
        <f>AVERAGE(AG10:AG14)</f>
        <v>3.1399999999999997</v>
      </c>
      <c r="AH20" s="30">
        <f>AVERAGE(AH10:AH14)</f>
        <v>24.24</v>
      </c>
      <c r="AI20" s="38">
        <f>AVERAGE(AI10:AI14)</f>
        <v>99.00200000000001</v>
      </c>
      <c r="AJ20" s="6">
        <f>(AD20-AD19)/75*1000</f>
        <v>6.6933333333333369</v>
      </c>
      <c r="AK20" s="19">
        <f>AVERAGE(C20,AD20,L20,U20)</f>
        <v>4.9463333333333335</v>
      </c>
      <c r="AL20" s="20">
        <f>RANK(AK20,AK$19:AK$20)</f>
        <v>1</v>
      </c>
    </row>
    <row r="21" spans="1:38" s="21" customFormat="1" ht="6.75" customHeight="1" x14ac:dyDescent="0.25">
      <c r="A21" s="26"/>
      <c r="B21" s="27"/>
      <c r="C21" s="26"/>
      <c r="D21" s="30"/>
      <c r="E21" s="27"/>
      <c r="F21" s="27"/>
      <c r="G21" s="27"/>
      <c r="H21" s="27"/>
      <c r="I21" s="18"/>
      <c r="J21" s="26"/>
      <c r="K21" s="27"/>
      <c r="L21" s="26"/>
      <c r="M21" s="30"/>
      <c r="N21" s="27"/>
      <c r="O21" s="27"/>
      <c r="P21" s="27"/>
      <c r="Q21" s="27"/>
      <c r="R21" s="18"/>
      <c r="S21" s="26"/>
      <c r="T21" s="27"/>
      <c r="U21" s="26"/>
      <c r="V21" s="30"/>
      <c r="W21" s="27"/>
      <c r="X21" s="27"/>
      <c r="Y21" s="27"/>
      <c r="Z21" s="27"/>
      <c r="AA21" s="18"/>
      <c r="AB21" s="26"/>
      <c r="AC21" s="39"/>
      <c r="AD21" s="27"/>
      <c r="AE21" s="30"/>
      <c r="AF21" s="27"/>
      <c r="AG21" s="27"/>
      <c r="AH21" s="27"/>
      <c r="AI21" s="27"/>
      <c r="AJ21" s="6"/>
      <c r="AK21" s="31"/>
      <c r="AL21" s="31"/>
    </row>
    <row r="22" spans="1:38" s="35" customFormat="1" ht="15" customHeight="1" x14ac:dyDescent="0.25">
      <c r="A22" s="1021" t="s">
        <v>22</v>
      </c>
      <c r="B22" s="1022"/>
      <c r="C22" s="294" t="s">
        <v>20</v>
      </c>
      <c r="D22" s="30"/>
      <c r="E22" s="291" t="s">
        <v>20</v>
      </c>
      <c r="F22" s="291">
        <v>4.3</v>
      </c>
      <c r="G22" s="291" t="s">
        <v>20</v>
      </c>
      <c r="H22" s="291" t="s">
        <v>20</v>
      </c>
      <c r="I22" s="33"/>
      <c r="J22" s="1021" t="s">
        <v>22</v>
      </c>
      <c r="K22" s="1022"/>
      <c r="L22" s="294" t="s">
        <v>20</v>
      </c>
      <c r="M22" s="30"/>
      <c r="N22" s="291">
        <v>5.87</v>
      </c>
      <c r="O22" s="291" t="s">
        <v>20</v>
      </c>
      <c r="P22" s="291">
        <v>0.2</v>
      </c>
      <c r="Q22" s="291">
        <v>0.72</v>
      </c>
      <c r="R22" s="33"/>
      <c r="S22" s="1021" t="s">
        <v>22</v>
      </c>
      <c r="T22" s="1022"/>
      <c r="U22" s="294">
        <v>0.63</v>
      </c>
      <c r="V22" s="30"/>
      <c r="W22" s="291">
        <v>27.37</v>
      </c>
      <c r="X22" s="291">
        <v>0.01</v>
      </c>
      <c r="Y22" s="291">
        <v>0.05</v>
      </c>
      <c r="Z22" s="291" t="s">
        <v>20</v>
      </c>
      <c r="AA22" s="33"/>
      <c r="AB22" s="1021" t="s">
        <v>22</v>
      </c>
      <c r="AC22" s="1023"/>
      <c r="AD22" s="330">
        <v>0.38</v>
      </c>
      <c r="AE22" s="30"/>
      <c r="AF22" s="330">
        <v>21.61</v>
      </c>
      <c r="AG22" s="330">
        <v>0.16</v>
      </c>
      <c r="AH22" s="330" t="s">
        <v>20</v>
      </c>
      <c r="AI22" s="330">
        <v>1.79</v>
      </c>
      <c r="AJ22" s="521"/>
      <c r="AK22" s="41"/>
      <c r="AL22" s="41"/>
    </row>
    <row r="23" spans="1:38" s="43" customFormat="1" ht="15" customHeight="1" x14ac:dyDescent="0.25">
      <c r="A23" s="1025" t="s">
        <v>23</v>
      </c>
      <c r="B23" s="1026"/>
      <c r="C23" s="294">
        <v>10.7</v>
      </c>
      <c r="D23" s="30"/>
      <c r="E23" s="291">
        <v>14.51</v>
      </c>
      <c r="F23" s="291">
        <v>3.01</v>
      </c>
      <c r="G23" s="291">
        <v>13.48</v>
      </c>
      <c r="H23" s="291">
        <v>0</v>
      </c>
      <c r="I23" s="33"/>
      <c r="J23" s="1025" t="s">
        <v>23</v>
      </c>
      <c r="K23" s="1026"/>
      <c r="L23" s="294">
        <v>2.85</v>
      </c>
      <c r="M23" s="30"/>
      <c r="N23" s="291">
        <v>0.77</v>
      </c>
      <c r="O23" s="291">
        <v>4.82</v>
      </c>
      <c r="P23" s="291">
        <v>0.34</v>
      </c>
      <c r="Q23" s="291">
        <v>0.3</v>
      </c>
      <c r="R23" s="33"/>
      <c r="S23" s="1025" t="s">
        <v>23</v>
      </c>
      <c r="T23" s="1026"/>
      <c r="U23" s="294">
        <v>7.01</v>
      </c>
      <c r="V23" s="30"/>
      <c r="W23" s="291">
        <v>3.93</v>
      </c>
      <c r="X23" s="291">
        <v>0.09</v>
      </c>
      <c r="Y23" s="291">
        <v>0.06</v>
      </c>
      <c r="Z23" s="291">
        <v>0.76</v>
      </c>
      <c r="AA23" s="33"/>
      <c r="AB23" s="1025" t="s">
        <v>23</v>
      </c>
      <c r="AC23" s="1027"/>
      <c r="AD23" s="330">
        <v>7.71</v>
      </c>
      <c r="AE23" s="30"/>
      <c r="AF23" s="330">
        <v>4.76</v>
      </c>
      <c r="AG23" s="330">
        <v>3.34</v>
      </c>
      <c r="AH23" s="330">
        <v>0.82</v>
      </c>
      <c r="AI23" s="330">
        <v>1.1399999999999999</v>
      </c>
      <c r="AJ23" s="521"/>
      <c r="AK23" s="42"/>
      <c r="AL23" s="42"/>
    </row>
    <row r="24" spans="1:38" s="21" customFormat="1" ht="12" customHeight="1" x14ac:dyDescent="0.25">
      <c r="A24" s="926" t="s">
        <v>24</v>
      </c>
      <c r="B24" s="927"/>
      <c r="C24" s="29"/>
      <c r="D24" s="30"/>
      <c r="E24" s="6"/>
      <c r="F24" s="6"/>
      <c r="G24" s="6"/>
      <c r="H24" s="6"/>
      <c r="I24" s="18"/>
      <c r="J24" s="926" t="s">
        <v>24</v>
      </c>
      <c r="K24" s="927"/>
      <c r="L24" s="29"/>
      <c r="M24" s="30"/>
      <c r="N24" s="6"/>
      <c r="O24" s="6"/>
      <c r="P24" s="6"/>
      <c r="Q24" s="6"/>
      <c r="R24" s="18"/>
      <c r="S24" s="926" t="s">
        <v>24</v>
      </c>
      <c r="T24" s="927"/>
      <c r="U24" s="29"/>
      <c r="V24" s="30"/>
      <c r="W24" s="6"/>
      <c r="X24" s="6"/>
      <c r="Y24" s="6"/>
      <c r="Z24" s="6"/>
      <c r="AA24" s="18"/>
      <c r="AB24" s="926" t="s">
        <v>24</v>
      </c>
      <c r="AC24" s="1024"/>
      <c r="AD24" s="6"/>
      <c r="AE24" s="30"/>
      <c r="AF24" s="6"/>
      <c r="AG24" s="6"/>
      <c r="AH24" s="6"/>
      <c r="AI24" s="6"/>
      <c r="AJ24" s="6"/>
      <c r="AK24" s="20"/>
      <c r="AL24" s="20"/>
    </row>
    <row r="25" spans="1:38" s="21" customFormat="1" ht="12" customHeight="1" x14ac:dyDescent="0.25">
      <c r="A25" s="1018" t="s">
        <v>13</v>
      </c>
      <c r="B25" s="1019"/>
      <c r="C25" s="523">
        <f>AVERAGE(C5,C10)</f>
        <v>3.7249999999999996</v>
      </c>
      <c r="D25" s="38">
        <f>RANK(C25,C$25:C$29)</f>
        <v>3</v>
      </c>
      <c r="E25" s="38">
        <f>AVERAGE(E5,E10)</f>
        <v>182</v>
      </c>
      <c r="F25" s="30">
        <f t="shared" ref="F25:H25" si="12">AVERAGE(F5,F10)</f>
        <v>68.83</v>
      </c>
      <c r="G25" s="30">
        <f t="shared" si="12"/>
        <v>16.52</v>
      </c>
      <c r="H25" s="38">
        <f t="shared" si="12"/>
        <v>81</v>
      </c>
      <c r="I25" s="18">
        <f>(I10)</f>
        <v>-2.6000000000000005</v>
      </c>
      <c r="J25" s="1018" t="s">
        <v>13</v>
      </c>
      <c r="K25" s="1019"/>
      <c r="L25" s="523">
        <f>AVERAGE(L5,L10)</f>
        <v>7.4250000000000007</v>
      </c>
      <c r="M25" s="38">
        <f>RANK(L25,L$25:L$29)</f>
        <v>2</v>
      </c>
      <c r="N25" s="38">
        <f>AVERAGE(N5,N10)</f>
        <v>311</v>
      </c>
      <c r="O25" s="30">
        <f>AVERAGE(O5,O10)</f>
        <v>4.13</v>
      </c>
      <c r="P25" s="30">
        <f>AVERAGE(P5,P10)</f>
        <v>25.324999999999999</v>
      </c>
      <c r="Q25" s="38">
        <f>AVERAGE(Q5,Q10)</f>
        <v>97.335000000000008</v>
      </c>
      <c r="R25" s="18">
        <f>(R10)</f>
        <v>4.2857142857142874</v>
      </c>
      <c r="S25" s="1018" t="s">
        <v>13</v>
      </c>
      <c r="T25" s="1019"/>
      <c r="U25" s="523">
        <f>AVERAGE(U5,U10)</f>
        <v>3.9049999999999998</v>
      </c>
      <c r="V25" s="38">
        <f>RANK(U25,U$25:U$29)</f>
        <v>1</v>
      </c>
      <c r="W25" s="38">
        <f>AVERAGE(W5,W10)</f>
        <v>302.16499999999996</v>
      </c>
      <c r="X25" s="30">
        <f>AVERAGE(X5,X10)</f>
        <v>3.085</v>
      </c>
      <c r="Y25" s="30">
        <f>AVERAGE(Y5,Y10)</f>
        <v>28.939999999999998</v>
      </c>
      <c r="Z25" s="38">
        <f>AVERAGE(Z5,Z10)</f>
        <v>89.664999999999992</v>
      </c>
      <c r="AA25" s="18">
        <f>(AA10)</f>
        <v>16.272727272727273</v>
      </c>
      <c r="AB25" s="1018" t="s">
        <v>13</v>
      </c>
      <c r="AC25" s="1020"/>
      <c r="AD25" s="30">
        <f>AVERAGE(AD5,AD10)</f>
        <v>3.4750000000000001</v>
      </c>
      <c r="AE25" s="38">
        <f>RANK(AD25,AD$25:AD$29)</f>
        <v>1</v>
      </c>
      <c r="AF25" s="38">
        <f t="shared" ref="AF25:AI29" si="13">AVERAGE(AF5,AF10)</f>
        <v>301</v>
      </c>
      <c r="AG25" s="30">
        <f t="shared" si="13"/>
        <v>3.0700000000000003</v>
      </c>
      <c r="AH25" s="30">
        <f t="shared" si="13"/>
        <v>24.134999999999998</v>
      </c>
      <c r="AI25" s="38">
        <f t="shared" si="13"/>
        <v>102.5</v>
      </c>
      <c r="AJ25" s="6">
        <f>(AJ10)</f>
        <v>4.9333333333333345</v>
      </c>
      <c r="AK25" s="19">
        <f>AVERAGE(C25,AD25,L25,U25)</f>
        <v>4.6325000000000003</v>
      </c>
      <c r="AL25" s="20">
        <f>RANK(AK25,AK$25:AK$29)</f>
        <v>1</v>
      </c>
    </row>
    <row r="26" spans="1:38" s="21" customFormat="1" ht="12" customHeight="1" x14ac:dyDescent="0.25">
      <c r="A26" s="1018" t="s">
        <v>14</v>
      </c>
      <c r="B26" s="1019"/>
      <c r="C26" s="294" t="s">
        <v>30</v>
      </c>
      <c r="D26" s="15"/>
      <c r="E26" s="291" t="s">
        <v>30</v>
      </c>
      <c r="F26" s="291" t="s">
        <v>30</v>
      </c>
      <c r="G26" s="291" t="s">
        <v>30</v>
      </c>
      <c r="H26" s="291" t="s">
        <v>30</v>
      </c>
      <c r="I26" s="18"/>
      <c r="J26" s="1018" t="s">
        <v>14</v>
      </c>
      <c r="K26" s="1019"/>
      <c r="L26" s="294" t="s">
        <v>30</v>
      </c>
      <c r="M26" s="15"/>
      <c r="N26" s="291" t="s">
        <v>30</v>
      </c>
      <c r="O26" s="291" t="s">
        <v>30</v>
      </c>
      <c r="P26" s="291" t="s">
        <v>30</v>
      </c>
      <c r="Q26" s="291" t="s">
        <v>30</v>
      </c>
      <c r="R26" s="18"/>
      <c r="S26" s="1018" t="s">
        <v>14</v>
      </c>
      <c r="T26" s="1019"/>
      <c r="U26" s="294" t="s">
        <v>30</v>
      </c>
      <c r="V26" s="15"/>
      <c r="W26" s="291" t="s">
        <v>30</v>
      </c>
      <c r="X26" s="291" t="s">
        <v>30</v>
      </c>
      <c r="Y26" s="291" t="s">
        <v>30</v>
      </c>
      <c r="Z26" s="291" t="s">
        <v>30</v>
      </c>
      <c r="AA26" s="18"/>
      <c r="AB26" s="1018" t="s">
        <v>14</v>
      </c>
      <c r="AC26" s="1020"/>
      <c r="AD26" s="30">
        <f t="shared" ref="AD26:AD29" si="14">AVERAGE(AD6,AD11)</f>
        <v>2.8849999999999998</v>
      </c>
      <c r="AE26" s="38">
        <f t="shared" ref="AE26:AE29" si="15">RANK(AD26,AD$25:AD$29)</f>
        <v>4</v>
      </c>
      <c r="AF26" s="38">
        <f t="shared" si="13"/>
        <v>287.83</v>
      </c>
      <c r="AG26" s="30">
        <f t="shared" si="13"/>
        <v>2.85</v>
      </c>
      <c r="AH26" s="30">
        <f t="shared" si="13"/>
        <v>24</v>
      </c>
      <c r="AI26" s="38">
        <f t="shared" si="13"/>
        <v>88.17</v>
      </c>
      <c r="AJ26" s="6">
        <f t="shared" ref="AJ26:AJ29" si="16">(AJ11)</f>
        <v>7.0666666666666638</v>
      </c>
      <c r="AK26" s="19">
        <f>AVERAGE(C26,AD26,L26,U26)</f>
        <v>2.8849999999999998</v>
      </c>
      <c r="AL26" s="20">
        <f>RANK(AK26,AK$25:AK$29)</f>
        <v>5</v>
      </c>
    </row>
    <row r="27" spans="1:38" s="21" customFormat="1" ht="12" customHeight="1" x14ac:dyDescent="0.25">
      <c r="A27" s="1018" t="s">
        <v>15</v>
      </c>
      <c r="B27" s="1019"/>
      <c r="C27" s="294" t="s">
        <v>30</v>
      </c>
      <c r="D27" s="15"/>
      <c r="E27" s="291" t="s">
        <v>30</v>
      </c>
      <c r="F27" s="291" t="s">
        <v>30</v>
      </c>
      <c r="G27" s="291" t="s">
        <v>30</v>
      </c>
      <c r="H27" s="291" t="s">
        <v>30</v>
      </c>
      <c r="I27" s="18"/>
      <c r="J27" s="1018" t="s">
        <v>15</v>
      </c>
      <c r="K27" s="1019"/>
      <c r="L27" s="294" t="s">
        <v>30</v>
      </c>
      <c r="M27" s="15"/>
      <c r="N27" s="291" t="s">
        <v>30</v>
      </c>
      <c r="O27" s="291" t="s">
        <v>30</v>
      </c>
      <c r="P27" s="291" t="s">
        <v>30</v>
      </c>
      <c r="Q27" s="291" t="s">
        <v>30</v>
      </c>
      <c r="R27" s="18"/>
      <c r="S27" s="1018" t="s">
        <v>15</v>
      </c>
      <c r="T27" s="1019"/>
      <c r="U27" s="294" t="s">
        <v>30</v>
      </c>
      <c r="V27" s="15"/>
      <c r="W27" s="291" t="s">
        <v>30</v>
      </c>
      <c r="X27" s="291" t="s">
        <v>30</v>
      </c>
      <c r="Y27" s="291" t="s">
        <v>30</v>
      </c>
      <c r="Z27" s="291" t="s">
        <v>30</v>
      </c>
      <c r="AA27" s="18"/>
      <c r="AB27" s="1018" t="s">
        <v>15</v>
      </c>
      <c r="AC27" s="1020"/>
      <c r="AD27" s="30">
        <f t="shared" si="14"/>
        <v>3.13</v>
      </c>
      <c r="AE27" s="38">
        <f t="shared" si="15"/>
        <v>3</v>
      </c>
      <c r="AF27" s="38">
        <f t="shared" si="13"/>
        <v>270</v>
      </c>
      <c r="AG27" s="30">
        <f t="shared" si="13"/>
        <v>3.1150000000000002</v>
      </c>
      <c r="AH27" s="30">
        <f t="shared" si="13"/>
        <v>24.22</v>
      </c>
      <c r="AI27" s="38">
        <f t="shared" si="13"/>
        <v>101.5</v>
      </c>
      <c r="AJ27" s="6">
        <f t="shared" si="16"/>
        <v>10.933333333333332</v>
      </c>
      <c r="AK27" s="19">
        <f>AVERAGE(C27,AD27,L27,U27)</f>
        <v>3.13</v>
      </c>
      <c r="AL27" s="20">
        <f>RANK(AK27,AK$25:AK$29)</f>
        <v>4</v>
      </c>
    </row>
    <row r="28" spans="1:38" s="21" customFormat="1" ht="12" customHeight="1" x14ac:dyDescent="0.25">
      <c r="A28" s="1018" t="s">
        <v>16</v>
      </c>
      <c r="B28" s="1019"/>
      <c r="C28" s="523">
        <f>AVERAGE(C8,C13)</f>
        <v>4.21</v>
      </c>
      <c r="D28" s="38">
        <f t="shared" ref="D28:D29" si="17">RANK(C28,C$25:C$29)</f>
        <v>2</v>
      </c>
      <c r="E28" s="38">
        <f t="shared" ref="E28:H29" si="18">AVERAGE(E8,E13)</f>
        <v>210.5</v>
      </c>
      <c r="F28" s="30">
        <f t="shared" si="18"/>
        <v>78.169999999999987</v>
      </c>
      <c r="G28" s="30">
        <f t="shared" si="18"/>
        <v>19.445</v>
      </c>
      <c r="H28" s="38">
        <f t="shared" si="18"/>
        <v>73</v>
      </c>
      <c r="I28" s="18">
        <f t="shared" ref="I28:I29" si="19">(I13)</f>
        <v>0.53333333333333377</v>
      </c>
      <c r="J28" s="1018" t="s">
        <v>16</v>
      </c>
      <c r="K28" s="1019"/>
      <c r="L28" s="523">
        <f t="shared" ref="L28" si="20">AVERAGE(L8,L13)</f>
        <v>7.67</v>
      </c>
      <c r="M28" s="6" t="s">
        <v>30</v>
      </c>
      <c r="N28" s="38">
        <f t="shared" ref="N28:Q28" si="21">AVERAGE(N8,N13)</f>
        <v>304.33500000000004</v>
      </c>
      <c r="O28" s="30">
        <f t="shared" si="21"/>
        <v>4.49</v>
      </c>
      <c r="P28" s="30">
        <f t="shared" si="21"/>
        <v>22.52</v>
      </c>
      <c r="Q28" s="38">
        <f t="shared" si="21"/>
        <v>98.164999999999992</v>
      </c>
      <c r="R28" s="18">
        <f t="shared" ref="R28" si="22">(R13)</f>
        <v>4.952380952380949</v>
      </c>
      <c r="S28" s="1018" t="s">
        <v>16</v>
      </c>
      <c r="T28" s="1019"/>
      <c r="U28" s="523">
        <f t="shared" ref="U28" si="23">AVERAGE(U8,U13)</f>
        <v>3.31</v>
      </c>
      <c r="V28" s="38">
        <f t="shared" ref="V28" si="24">RANK(U28,U$25:U$29)</f>
        <v>2</v>
      </c>
      <c r="W28" s="38">
        <f t="shared" ref="W28:Z28" si="25">AVERAGE(W8,W13)</f>
        <v>258.33499999999998</v>
      </c>
      <c r="X28" s="30">
        <f t="shared" si="25"/>
        <v>3</v>
      </c>
      <c r="Y28" s="30">
        <f t="shared" si="25"/>
        <v>33.72</v>
      </c>
      <c r="Z28" s="38">
        <f t="shared" si="25"/>
        <v>110.67</v>
      </c>
      <c r="AA28" s="18">
        <f t="shared" ref="AA28" si="26">(AA13)</f>
        <v>16.181818181818183</v>
      </c>
      <c r="AB28" s="1018" t="s">
        <v>16</v>
      </c>
      <c r="AC28" s="1020"/>
      <c r="AD28" s="30">
        <f t="shared" si="14"/>
        <v>2.62</v>
      </c>
      <c r="AE28" s="38">
        <f t="shared" si="15"/>
        <v>5</v>
      </c>
      <c r="AF28" s="38">
        <f t="shared" si="13"/>
        <v>280</v>
      </c>
      <c r="AG28" s="30">
        <f t="shared" si="13"/>
        <v>3.05</v>
      </c>
      <c r="AH28" s="30">
        <f t="shared" si="13"/>
        <v>23.43</v>
      </c>
      <c r="AI28" s="38">
        <f t="shared" si="13"/>
        <v>104.67</v>
      </c>
      <c r="AJ28" s="6">
        <f t="shared" si="16"/>
        <v>3.4666666666666641</v>
      </c>
      <c r="AK28" s="19">
        <f>AVERAGE(C28,AD28,L28,U28)</f>
        <v>4.4524999999999997</v>
      </c>
      <c r="AL28" s="20">
        <f>RANK(AK28,AK$25:AK$29)</f>
        <v>2</v>
      </c>
    </row>
    <row r="29" spans="1:38" s="21" customFormat="1" ht="12" customHeight="1" x14ac:dyDescent="0.25">
      <c r="A29" s="1018" t="s">
        <v>56</v>
      </c>
      <c r="B29" s="1019"/>
      <c r="C29" s="523">
        <f>AVERAGE(C9,C14)</f>
        <v>4.3600000000000003</v>
      </c>
      <c r="D29" s="38">
        <f t="shared" si="17"/>
        <v>1</v>
      </c>
      <c r="E29" s="38">
        <f t="shared" si="18"/>
        <v>170.16500000000002</v>
      </c>
      <c r="F29" s="30">
        <f t="shared" si="18"/>
        <v>64.12</v>
      </c>
      <c r="G29" s="30">
        <f t="shared" si="18"/>
        <v>18.375</v>
      </c>
      <c r="H29" s="38">
        <f t="shared" si="18"/>
        <v>65</v>
      </c>
      <c r="I29" s="18">
        <f t="shared" si="19"/>
        <v>3.8666666666666671</v>
      </c>
      <c r="J29" s="1018" t="s">
        <v>56</v>
      </c>
      <c r="K29" s="1019"/>
      <c r="L29" s="294" t="s">
        <v>30</v>
      </c>
      <c r="M29" s="15"/>
      <c r="N29" s="291" t="s">
        <v>30</v>
      </c>
      <c r="O29" s="291" t="s">
        <v>30</v>
      </c>
      <c r="P29" s="291" t="s">
        <v>30</v>
      </c>
      <c r="Q29" s="291" t="s">
        <v>30</v>
      </c>
      <c r="R29" s="18"/>
      <c r="S29" s="1018" t="s">
        <v>56</v>
      </c>
      <c r="T29" s="1019"/>
      <c r="U29" s="294" t="s">
        <v>30</v>
      </c>
      <c r="V29" s="15"/>
      <c r="W29" s="291" t="s">
        <v>30</v>
      </c>
      <c r="X29" s="291" t="s">
        <v>30</v>
      </c>
      <c r="Y29" s="291" t="s">
        <v>30</v>
      </c>
      <c r="Z29" s="291" t="s">
        <v>30</v>
      </c>
      <c r="AA29" s="18"/>
      <c r="AB29" s="1018" t="s">
        <v>56</v>
      </c>
      <c r="AC29" s="1020"/>
      <c r="AD29" s="30">
        <f t="shared" si="14"/>
        <v>3.395</v>
      </c>
      <c r="AE29" s="38">
        <f t="shared" si="15"/>
        <v>2</v>
      </c>
      <c r="AF29" s="38">
        <f t="shared" si="13"/>
        <v>304.33500000000004</v>
      </c>
      <c r="AG29" s="30">
        <f t="shared" si="13"/>
        <v>3.1500000000000004</v>
      </c>
      <c r="AH29" s="30">
        <f t="shared" si="13"/>
        <v>24.664999999999999</v>
      </c>
      <c r="AI29" s="38">
        <f t="shared" si="13"/>
        <v>104.17</v>
      </c>
      <c r="AJ29" s="6">
        <f t="shared" si="16"/>
        <v>7.06666666666667</v>
      </c>
      <c r="AK29" s="19">
        <f>AVERAGE(C29,AD29,L29,U29)</f>
        <v>3.8775000000000004</v>
      </c>
      <c r="AL29" s="20">
        <f>RANK(AK29,AK$25:AK$29)</f>
        <v>3</v>
      </c>
    </row>
    <row r="30" spans="1:38" s="21" customFormat="1" ht="6" customHeight="1" x14ac:dyDescent="0.25">
      <c r="A30" s="26"/>
      <c r="B30" s="27"/>
      <c r="C30" s="29"/>
      <c r="D30" s="30"/>
      <c r="E30" s="6"/>
      <c r="F30" s="6"/>
      <c r="G30" s="6"/>
      <c r="H30" s="6"/>
      <c r="I30" s="18"/>
      <c r="J30" s="26"/>
      <c r="K30" s="27"/>
      <c r="L30" s="29"/>
      <c r="M30" s="30"/>
      <c r="N30" s="6"/>
      <c r="O30" s="6"/>
      <c r="P30" s="6"/>
      <c r="Q30" s="6"/>
      <c r="R30" s="18"/>
      <c r="S30" s="26"/>
      <c r="T30" s="27"/>
      <c r="U30" s="29"/>
      <c r="V30" s="30"/>
      <c r="W30" s="6"/>
      <c r="X30" s="6"/>
      <c r="Y30" s="6"/>
      <c r="Z30" s="6"/>
      <c r="AA30" s="18"/>
      <c r="AB30" s="26"/>
      <c r="AC30" s="39"/>
      <c r="AD30" s="6"/>
      <c r="AE30" s="30"/>
      <c r="AF30" s="6"/>
      <c r="AG30" s="6"/>
      <c r="AH30" s="6"/>
      <c r="AI30" s="6"/>
      <c r="AJ30" s="6"/>
      <c r="AK30" s="19"/>
      <c r="AL30" s="31"/>
    </row>
    <row r="31" spans="1:38" s="35" customFormat="1" ht="12" customHeight="1" x14ac:dyDescent="0.25">
      <c r="A31" s="1021" t="s">
        <v>22</v>
      </c>
      <c r="B31" s="1022"/>
      <c r="C31" s="294">
        <v>0.31</v>
      </c>
      <c r="D31" s="30"/>
      <c r="E31" s="291">
        <v>13.78</v>
      </c>
      <c r="F31" s="291">
        <v>6.52</v>
      </c>
      <c r="G31" s="291" t="s">
        <v>20</v>
      </c>
      <c r="H31" s="291">
        <v>0</v>
      </c>
      <c r="I31" s="33"/>
      <c r="J31" s="1021" t="s">
        <v>22</v>
      </c>
      <c r="K31" s="1022"/>
      <c r="L31" s="294" t="s">
        <v>20</v>
      </c>
      <c r="M31" s="30"/>
      <c r="N31" s="291">
        <v>27.81</v>
      </c>
      <c r="O31" s="291">
        <v>0.09</v>
      </c>
      <c r="P31" s="291">
        <v>0.25</v>
      </c>
      <c r="Q31" s="291">
        <v>0.42</v>
      </c>
      <c r="R31" s="33"/>
      <c r="S31" s="1021" t="s">
        <v>22</v>
      </c>
      <c r="T31" s="1022"/>
      <c r="U31" s="294">
        <v>0.3</v>
      </c>
      <c r="V31" s="30"/>
      <c r="W31" s="291">
        <v>12.71</v>
      </c>
      <c r="X31" s="291">
        <v>0.01</v>
      </c>
      <c r="Y31" s="291">
        <v>0.02</v>
      </c>
      <c r="Z31" s="291">
        <v>1.1100000000000001</v>
      </c>
      <c r="AA31" s="33"/>
      <c r="AB31" s="1021" t="s">
        <v>22</v>
      </c>
      <c r="AC31" s="1023"/>
      <c r="AD31" s="330">
        <v>0.34</v>
      </c>
      <c r="AE31" s="30"/>
      <c r="AF31" s="330">
        <v>23.32</v>
      </c>
      <c r="AG31" s="330" t="s">
        <v>20</v>
      </c>
      <c r="AH31" s="330">
        <v>0.61</v>
      </c>
      <c r="AI31" s="330">
        <v>1.69</v>
      </c>
      <c r="AJ31" s="521"/>
      <c r="AK31" s="19"/>
      <c r="AL31" s="34"/>
    </row>
    <row r="32" spans="1:38" s="43" customFormat="1" ht="12" customHeight="1" x14ac:dyDescent="0.25">
      <c r="A32" s="1025" t="s">
        <v>25</v>
      </c>
      <c r="B32" s="1026"/>
      <c r="C32" s="294">
        <v>5.62</v>
      </c>
      <c r="D32" s="30"/>
      <c r="E32" s="291">
        <v>5.52</v>
      </c>
      <c r="F32" s="291">
        <v>6.96</v>
      </c>
      <c r="G32" s="291">
        <v>9.58</v>
      </c>
      <c r="H32" s="291">
        <v>0</v>
      </c>
      <c r="I32" s="33"/>
      <c r="J32" s="1025" t="s">
        <v>25</v>
      </c>
      <c r="K32" s="1026"/>
      <c r="L32" s="294">
        <v>3.09</v>
      </c>
      <c r="M32" s="30"/>
      <c r="N32" s="291">
        <v>8.81</v>
      </c>
      <c r="O32" s="291">
        <v>2.02</v>
      </c>
      <c r="P32" s="291">
        <v>1.03</v>
      </c>
      <c r="Q32" s="291">
        <v>0.42</v>
      </c>
      <c r="R32" s="33"/>
      <c r="S32" s="1025" t="s">
        <v>25</v>
      </c>
      <c r="T32" s="1026"/>
      <c r="U32" s="294">
        <v>7.99</v>
      </c>
      <c r="V32" s="30"/>
      <c r="W32" s="291">
        <v>4.42</v>
      </c>
      <c r="X32" s="291">
        <v>0.21</v>
      </c>
      <c r="Y32" s="291">
        <v>0.05</v>
      </c>
      <c r="Z32" s="291">
        <v>1.08</v>
      </c>
      <c r="AA32" s="33"/>
      <c r="AB32" s="1025" t="s">
        <v>25</v>
      </c>
      <c r="AC32" s="1027"/>
      <c r="AD32" s="330">
        <v>9.06</v>
      </c>
      <c r="AE32" s="30"/>
      <c r="AF32" s="330">
        <v>6.6</v>
      </c>
      <c r="AG32" s="330">
        <v>5.79</v>
      </c>
      <c r="AH32" s="330">
        <v>2.09</v>
      </c>
      <c r="AI32" s="330">
        <v>1.38</v>
      </c>
      <c r="AJ32" s="521"/>
      <c r="AK32" s="19"/>
      <c r="AL32" s="44"/>
    </row>
    <row r="33" spans="1:38" s="12" customFormat="1" ht="12" customHeight="1" x14ac:dyDescent="0.25">
      <c r="A33" s="926" t="s">
        <v>26</v>
      </c>
      <c r="B33" s="927"/>
      <c r="C33" s="524">
        <f>AVERAGE(C25:C29)</f>
        <v>4.0983333333333336</v>
      </c>
      <c r="D33" s="46"/>
      <c r="E33" s="47">
        <f>AVERAGE(E25:E29)</f>
        <v>187.55499999999998</v>
      </c>
      <c r="F33" s="45">
        <f>AVERAGE(F25:F29)</f>
        <v>70.373333333333335</v>
      </c>
      <c r="G33" s="45">
        <f>AVERAGE(G25:G29)</f>
        <v>18.113333333333333</v>
      </c>
      <c r="H33" s="47">
        <f>AVERAGE(H25:H29)</f>
        <v>73</v>
      </c>
      <c r="I33" s="48"/>
      <c r="J33" s="926" t="s">
        <v>26</v>
      </c>
      <c r="K33" s="927"/>
      <c r="L33" s="524">
        <f>AVERAGE(L25:L29)</f>
        <v>7.5475000000000003</v>
      </c>
      <c r="M33" s="46"/>
      <c r="N33" s="47">
        <f>AVERAGE(N25:N29)</f>
        <v>307.66750000000002</v>
      </c>
      <c r="O33" s="45">
        <f>AVERAGE(O25:O29)</f>
        <v>4.3100000000000005</v>
      </c>
      <c r="P33" s="45">
        <f>AVERAGE(P25:P29)</f>
        <v>23.922499999999999</v>
      </c>
      <c r="Q33" s="47">
        <f>AVERAGE(Q25:Q29)</f>
        <v>97.75</v>
      </c>
      <c r="R33" s="48"/>
      <c r="S33" s="926" t="s">
        <v>26</v>
      </c>
      <c r="T33" s="927"/>
      <c r="U33" s="524">
        <f>AVERAGE(U25:U29)</f>
        <v>3.6074999999999999</v>
      </c>
      <c r="V33" s="46"/>
      <c r="W33" s="47">
        <f>AVERAGE(W25:W29)</f>
        <v>280.25</v>
      </c>
      <c r="X33" s="45">
        <f>AVERAGE(X25:X29)</f>
        <v>3.0425</v>
      </c>
      <c r="Y33" s="45">
        <f>AVERAGE(Y25:Y29)</f>
        <v>31.33</v>
      </c>
      <c r="Z33" s="47">
        <f>AVERAGE(Z25:Z29)</f>
        <v>100.16749999999999</v>
      </c>
      <c r="AA33" s="48"/>
      <c r="AB33" s="926" t="s">
        <v>26</v>
      </c>
      <c r="AC33" s="1024"/>
      <c r="AD33" s="45">
        <f>AVERAGE(AD25:AD29)</f>
        <v>3.101</v>
      </c>
      <c r="AE33" s="46"/>
      <c r="AF33" s="47">
        <f>AVERAGE(AF25:AF29)</f>
        <v>288.63299999999998</v>
      </c>
      <c r="AG33" s="45">
        <f>AVERAGE(AG25:AG29)</f>
        <v>3.0470000000000002</v>
      </c>
      <c r="AH33" s="45">
        <f>AVERAGE(AH25:AH29)</f>
        <v>24.089999999999996</v>
      </c>
      <c r="AI33" s="47">
        <f>AVERAGE(AI25:AI29)</f>
        <v>100.20200000000001</v>
      </c>
      <c r="AJ33" s="45"/>
      <c r="AK33" s="525">
        <f>AVERAGE(C33,AD33,L33,U33)</f>
        <v>4.5885833333333341</v>
      </c>
      <c r="AL33" s="526"/>
    </row>
    <row r="34" spans="1:38" s="12" customFormat="1" ht="6" customHeight="1" x14ac:dyDescent="0.25">
      <c r="A34" s="50"/>
      <c r="B34" s="442"/>
      <c r="C34" s="29"/>
      <c r="D34" s="30"/>
      <c r="E34" s="52"/>
      <c r="F34" s="52"/>
      <c r="G34" s="52"/>
      <c r="H34" s="52"/>
      <c r="I34" s="48"/>
      <c r="J34" s="50"/>
      <c r="K34" s="442"/>
      <c r="L34" s="29"/>
      <c r="M34" s="30"/>
      <c r="N34" s="52"/>
      <c r="O34" s="6"/>
      <c r="P34" s="6"/>
      <c r="Q34" s="6"/>
      <c r="R34" s="48"/>
      <c r="S34" s="50"/>
      <c r="T34" s="442"/>
      <c r="U34" s="29"/>
      <c r="V34" s="30"/>
      <c r="W34" s="52"/>
      <c r="X34" s="6"/>
      <c r="Y34" s="6"/>
      <c r="Z34" s="6"/>
      <c r="AA34" s="48"/>
      <c r="AB34" s="50"/>
      <c r="AC34" s="51"/>
      <c r="AD34" s="6"/>
      <c r="AE34" s="30"/>
      <c r="AF34" s="52"/>
      <c r="AG34" s="6"/>
      <c r="AH34" s="6"/>
      <c r="AI34" s="6"/>
      <c r="AJ34" s="45"/>
      <c r="AK34" s="49"/>
      <c r="AL34" s="49"/>
    </row>
    <row r="35" spans="1:38" s="55" customFormat="1" ht="12.75" customHeight="1" x14ac:dyDescent="0.25">
      <c r="A35" s="1028" t="s">
        <v>27</v>
      </c>
      <c r="B35" s="1029"/>
      <c r="C35" s="29" t="s">
        <v>30</v>
      </c>
      <c r="D35" s="30"/>
      <c r="E35" s="53"/>
      <c r="F35" s="53"/>
      <c r="G35" s="53"/>
      <c r="H35" s="53"/>
      <c r="I35" s="18"/>
      <c r="J35" s="1028" t="s">
        <v>27</v>
      </c>
      <c r="K35" s="1029"/>
      <c r="L35" s="527" t="s">
        <v>30</v>
      </c>
      <c r="M35" s="30"/>
      <c r="N35" s="53"/>
      <c r="O35" s="6"/>
      <c r="P35" s="6"/>
      <c r="Q35" s="6"/>
      <c r="R35" s="18"/>
      <c r="S35" s="1028" t="s">
        <v>27</v>
      </c>
      <c r="T35" s="1029"/>
      <c r="U35" s="527" t="s">
        <v>30</v>
      </c>
      <c r="V35" s="30"/>
      <c r="W35" s="53"/>
      <c r="X35" s="6"/>
      <c r="Y35" s="6"/>
      <c r="Z35" s="6"/>
      <c r="AA35" s="18"/>
      <c r="AB35" s="1028" t="s">
        <v>27</v>
      </c>
      <c r="AC35" s="1030"/>
      <c r="AD35" s="57" t="s">
        <v>323</v>
      </c>
      <c r="AE35" s="30"/>
      <c r="AF35" s="53"/>
      <c r="AG35" s="6"/>
      <c r="AH35" s="6"/>
      <c r="AI35" s="6"/>
      <c r="AJ35" s="6"/>
      <c r="AK35" s="54"/>
      <c r="AL35" s="54"/>
    </row>
    <row r="36" spans="1:38" s="55" customFormat="1" ht="10.5" customHeight="1" x14ac:dyDescent="0.25">
      <c r="A36" s="1028" t="s">
        <v>29</v>
      </c>
      <c r="B36" s="1029"/>
      <c r="C36" s="29" t="s">
        <v>30</v>
      </c>
      <c r="D36" s="30"/>
      <c r="E36" s="56"/>
      <c r="F36" s="56"/>
      <c r="G36" s="56"/>
      <c r="H36" s="56"/>
      <c r="I36" s="58"/>
      <c r="J36" s="1028" t="s">
        <v>29</v>
      </c>
      <c r="K36" s="1029"/>
      <c r="L36" s="29">
        <v>5.95</v>
      </c>
      <c r="M36" s="30"/>
      <c r="N36" s="56"/>
      <c r="O36" s="57"/>
      <c r="P36" s="57"/>
      <c r="Q36" s="57"/>
      <c r="R36" s="58"/>
      <c r="S36" s="1028" t="s">
        <v>29</v>
      </c>
      <c r="T36" s="1029"/>
      <c r="U36" s="29">
        <v>7.7</v>
      </c>
      <c r="V36" s="30"/>
      <c r="W36" s="56"/>
      <c r="X36" s="57"/>
      <c r="Y36" s="57"/>
      <c r="Z36" s="57"/>
      <c r="AA36" s="58"/>
      <c r="AB36" s="1028" t="s">
        <v>29</v>
      </c>
      <c r="AC36" s="1030"/>
      <c r="AD36" s="6">
        <v>8.6</v>
      </c>
      <c r="AE36" s="30"/>
      <c r="AF36" s="56"/>
      <c r="AG36" s="57"/>
      <c r="AH36" s="57"/>
      <c r="AI36" s="57"/>
      <c r="AJ36" s="57"/>
      <c r="AK36" s="54"/>
      <c r="AL36" s="54"/>
    </row>
    <row r="37" spans="1:38" s="21" customFormat="1" ht="13.5" customHeight="1" x14ac:dyDescent="0.25">
      <c r="A37" s="926" t="s">
        <v>31</v>
      </c>
      <c r="B37" s="927"/>
      <c r="C37" s="29"/>
      <c r="D37" s="30"/>
      <c r="E37" s="52"/>
      <c r="F37" s="52"/>
      <c r="G37" s="52"/>
      <c r="H37" s="52"/>
      <c r="I37" s="18"/>
      <c r="J37" s="926" t="s">
        <v>31</v>
      </c>
      <c r="K37" s="927"/>
      <c r="L37" s="29"/>
      <c r="M37" s="30"/>
      <c r="N37" s="52"/>
      <c r="O37" s="6"/>
      <c r="P37" s="6"/>
      <c r="Q37" s="6"/>
      <c r="R37" s="18"/>
      <c r="S37" s="926" t="s">
        <v>31</v>
      </c>
      <c r="T37" s="927"/>
      <c r="U37" s="29"/>
      <c r="V37" s="30"/>
      <c r="W37" s="52"/>
      <c r="X37" s="6"/>
      <c r="Y37" s="6"/>
      <c r="Z37" s="6"/>
      <c r="AA37" s="18"/>
      <c r="AB37" s="926" t="s">
        <v>31</v>
      </c>
      <c r="AC37" s="1024"/>
      <c r="AD37" s="6"/>
      <c r="AE37" s="30"/>
      <c r="AF37" s="52"/>
      <c r="AG37" s="6"/>
      <c r="AH37" s="6"/>
      <c r="AI37" s="6"/>
      <c r="AJ37" s="6"/>
      <c r="AK37" s="31"/>
      <c r="AL37" s="31"/>
    </row>
    <row r="38" spans="1:38" s="21" customFormat="1" ht="10.5" customHeight="1" x14ac:dyDescent="0.25">
      <c r="A38" s="1018" t="s">
        <v>12</v>
      </c>
      <c r="B38" s="1019"/>
      <c r="C38" s="60" t="s">
        <v>270</v>
      </c>
      <c r="D38" s="38"/>
      <c r="E38" s="52" t="s">
        <v>33</v>
      </c>
      <c r="F38" s="52"/>
      <c r="G38" s="52"/>
      <c r="H38" s="52"/>
      <c r="I38" s="18"/>
      <c r="J38" s="1018" t="s">
        <v>12</v>
      </c>
      <c r="K38" s="1019"/>
      <c r="L38" s="60" t="s">
        <v>110</v>
      </c>
      <c r="M38" s="38"/>
      <c r="N38" s="52" t="s">
        <v>33</v>
      </c>
      <c r="O38" s="6"/>
      <c r="P38" s="6"/>
      <c r="Q38" s="6"/>
      <c r="R38" s="18"/>
      <c r="S38" s="1018" t="s">
        <v>12</v>
      </c>
      <c r="T38" s="1019"/>
      <c r="U38" s="60" t="s">
        <v>108</v>
      </c>
      <c r="V38" s="38"/>
      <c r="W38" s="52" t="s">
        <v>33</v>
      </c>
      <c r="X38" s="6"/>
      <c r="Y38" s="6"/>
      <c r="Z38" s="6"/>
      <c r="AA38" s="18"/>
      <c r="AB38" s="1018" t="s">
        <v>12</v>
      </c>
      <c r="AC38" s="1020"/>
      <c r="AD38" s="528" t="s">
        <v>324</v>
      </c>
      <c r="AE38" s="38"/>
      <c r="AF38" s="52" t="s">
        <v>33</v>
      </c>
      <c r="AG38" s="6"/>
      <c r="AH38" s="6"/>
      <c r="AI38" s="6"/>
      <c r="AJ38" s="6"/>
      <c r="AK38" s="31"/>
      <c r="AL38" s="31"/>
    </row>
    <row r="39" spans="1:38" s="21" customFormat="1" ht="10.5" customHeight="1" x14ac:dyDescent="0.25">
      <c r="A39" s="1018" t="s">
        <v>17</v>
      </c>
      <c r="B39" s="1019"/>
      <c r="C39" s="60" t="s">
        <v>273</v>
      </c>
      <c r="D39" s="38"/>
      <c r="E39" s="52"/>
      <c r="F39" s="52"/>
      <c r="G39" s="52"/>
      <c r="H39" s="52"/>
      <c r="I39" s="18"/>
      <c r="J39" s="1018" t="s">
        <v>17</v>
      </c>
      <c r="K39" s="1019"/>
      <c r="L39" s="60" t="s">
        <v>116</v>
      </c>
      <c r="M39" s="38"/>
      <c r="N39" s="52"/>
      <c r="O39" s="6"/>
      <c r="P39" s="6"/>
      <c r="Q39" s="6"/>
      <c r="R39" s="18"/>
      <c r="S39" s="1018" t="s">
        <v>17</v>
      </c>
      <c r="T39" s="1019"/>
      <c r="U39" s="60" t="s">
        <v>114</v>
      </c>
      <c r="V39" s="38"/>
      <c r="W39" s="52"/>
      <c r="X39" s="6"/>
      <c r="Y39" s="6"/>
      <c r="Z39" s="6"/>
      <c r="AA39" s="18"/>
      <c r="AB39" s="1018" t="s">
        <v>17</v>
      </c>
      <c r="AC39" s="1020"/>
      <c r="AD39" s="528" t="s">
        <v>325</v>
      </c>
      <c r="AE39" s="38"/>
      <c r="AF39" s="52"/>
      <c r="AG39" s="6"/>
      <c r="AH39" s="6"/>
      <c r="AI39" s="6"/>
      <c r="AJ39" s="6"/>
      <c r="AK39" s="31"/>
      <c r="AL39" s="31"/>
    </row>
    <row r="40" spans="1:38" s="2" customFormat="1" ht="10.5" customHeight="1" x14ac:dyDescent="0.25">
      <c r="A40" s="1031" t="s">
        <v>35</v>
      </c>
      <c r="B40" s="1032"/>
      <c r="C40" s="60" t="s">
        <v>273</v>
      </c>
      <c r="D40" s="4"/>
      <c r="E40" s="61"/>
      <c r="F40" s="61"/>
      <c r="G40" s="61"/>
      <c r="H40" s="61"/>
      <c r="I40" s="62"/>
      <c r="J40" s="1031" t="s">
        <v>35</v>
      </c>
      <c r="K40" s="1032"/>
      <c r="L40" s="60" t="s">
        <v>116</v>
      </c>
      <c r="M40" s="4"/>
      <c r="N40" s="61"/>
      <c r="O40" s="61"/>
      <c r="P40" s="61"/>
      <c r="Q40" s="61"/>
      <c r="R40" s="62"/>
      <c r="S40" s="1031" t="s">
        <v>35</v>
      </c>
      <c r="T40" s="1032"/>
      <c r="U40" s="60" t="s">
        <v>114</v>
      </c>
      <c r="V40" s="4"/>
      <c r="W40" s="61"/>
      <c r="X40" s="61"/>
      <c r="Y40" s="61"/>
      <c r="Z40" s="61"/>
      <c r="AA40" s="62"/>
      <c r="AB40" s="1031" t="s">
        <v>35</v>
      </c>
      <c r="AC40" s="1033"/>
      <c r="AD40" s="528" t="s">
        <v>325</v>
      </c>
      <c r="AE40" s="4"/>
      <c r="AF40" s="61"/>
      <c r="AG40" s="61"/>
      <c r="AH40" s="61"/>
      <c r="AI40" s="61"/>
      <c r="AJ40" s="61"/>
      <c r="AK40" s="63"/>
      <c r="AL40" s="63"/>
    </row>
    <row r="41" spans="1:38" s="21" customFormat="1" ht="6" customHeight="1" x14ac:dyDescent="0.25">
      <c r="A41" s="26"/>
      <c r="B41" s="27"/>
      <c r="C41" s="29"/>
      <c r="D41" s="38"/>
      <c r="E41" s="52"/>
      <c r="F41" s="52"/>
      <c r="G41" s="52"/>
      <c r="H41" s="52"/>
      <c r="I41" s="18"/>
      <c r="J41" s="26"/>
      <c r="K41" s="27"/>
      <c r="L41" s="29" t="s">
        <v>326</v>
      </c>
      <c r="M41" s="38"/>
      <c r="N41" s="52"/>
      <c r="O41" s="6"/>
      <c r="P41" s="6"/>
      <c r="Q41" s="6"/>
      <c r="R41" s="18"/>
      <c r="S41" s="26"/>
      <c r="T41" s="27"/>
      <c r="U41" s="29" t="s">
        <v>326</v>
      </c>
      <c r="V41" s="38"/>
      <c r="W41" s="52"/>
      <c r="X41" s="6"/>
      <c r="Y41" s="6"/>
      <c r="Z41" s="6"/>
      <c r="AA41" s="18"/>
      <c r="AB41" s="26"/>
      <c r="AC41" s="39"/>
      <c r="AD41" s="6"/>
      <c r="AE41" s="38"/>
      <c r="AF41" s="52"/>
      <c r="AG41" s="6"/>
      <c r="AH41" s="6"/>
      <c r="AI41" s="6"/>
      <c r="AJ41" s="6"/>
      <c r="AK41" s="31"/>
      <c r="AL41" s="31"/>
    </row>
    <row r="42" spans="1:38" s="21" customFormat="1" ht="10.5" customHeight="1" x14ac:dyDescent="0.25">
      <c r="A42" s="926" t="s">
        <v>3</v>
      </c>
      <c r="B42" s="927"/>
      <c r="C42" s="29"/>
      <c r="D42" s="30"/>
      <c r="E42" s="52"/>
      <c r="F42" s="52"/>
      <c r="G42" s="52"/>
      <c r="H42" s="52"/>
      <c r="I42" s="18"/>
      <c r="J42" s="926" t="s">
        <v>3</v>
      </c>
      <c r="K42" s="927"/>
      <c r="L42" s="29"/>
      <c r="M42" s="30"/>
      <c r="N42" s="52"/>
      <c r="O42" s="6"/>
      <c r="P42" s="6"/>
      <c r="Q42" s="6"/>
      <c r="R42" s="18"/>
      <c r="S42" s="926" t="s">
        <v>3</v>
      </c>
      <c r="T42" s="927"/>
      <c r="U42" s="29"/>
      <c r="V42" s="30"/>
      <c r="W42" s="52"/>
      <c r="X42" s="6"/>
      <c r="Y42" s="6"/>
      <c r="Z42" s="6"/>
      <c r="AA42" s="18"/>
      <c r="AB42" s="926" t="s">
        <v>3</v>
      </c>
      <c r="AC42" s="1024"/>
      <c r="AD42" s="6"/>
      <c r="AE42" s="30"/>
      <c r="AF42" s="52"/>
      <c r="AG42" s="6"/>
      <c r="AH42" s="6"/>
      <c r="AI42" s="6"/>
      <c r="AJ42" s="6"/>
      <c r="AK42" s="31"/>
      <c r="AL42" s="31"/>
    </row>
    <row r="43" spans="1:38" s="21" customFormat="1" ht="10.5" customHeight="1" x14ac:dyDescent="0.25">
      <c r="A43" s="1018" t="s">
        <v>13</v>
      </c>
      <c r="B43" s="1019"/>
      <c r="C43" s="500" t="s">
        <v>327</v>
      </c>
      <c r="D43" s="30"/>
      <c r="E43" s="52"/>
      <c r="F43" s="52"/>
      <c r="G43" s="52"/>
      <c r="H43" s="52"/>
      <c r="I43" s="18"/>
      <c r="J43" s="1018" t="s">
        <v>13</v>
      </c>
      <c r="K43" s="1019"/>
      <c r="L43" s="500" t="s">
        <v>327</v>
      </c>
      <c r="M43" s="30"/>
      <c r="N43" s="52"/>
      <c r="O43" s="6"/>
      <c r="P43" s="6"/>
      <c r="Q43" s="6"/>
      <c r="R43" s="18"/>
      <c r="S43" s="1018" t="s">
        <v>13</v>
      </c>
      <c r="T43" s="1019"/>
      <c r="U43" s="500" t="s">
        <v>327</v>
      </c>
      <c r="V43" s="30"/>
      <c r="W43" s="52"/>
      <c r="X43" s="6"/>
      <c r="Y43" s="6"/>
      <c r="Z43" s="6"/>
      <c r="AA43" s="18"/>
      <c r="AB43" s="1018" t="s">
        <v>13</v>
      </c>
      <c r="AC43" s="1020"/>
      <c r="AD43" s="529" t="s">
        <v>327</v>
      </c>
      <c r="AE43" s="30"/>
      <c r="AF43" s="52"/>
      <c r="AG43" s="6"/>
      <c r="AH43" s="6"/>
      <c r="AI43" s="6"/>
      <c r="AJ43" s="6"/>
      <c r="AK43" s="31"/>
      <c r="AL43" s="31"/>
    </row>
    <row r="44" spans="1:38" s="21" customFormat="1" ht="10.5" customHeight="1" x14ac:dyDescent="0.25">
      <c r="A44" s="1018" t="s">
        <v>14</v>
      </c>
      <c r="B44" s="1019"/>
      <c r="C44" s="500" t="s">
        <v>30</v>
      </c>
      <c r="D44" s="30"/>
      <c r="E44" s="52"/>
      <c r="F44" s="52"/>
      <c r="G44" s="52"/>
      <c r="H44" s="52"/>
      <c r="I44" s="18"/>
      <c r="J44" s="1018" t="s">
        <v>14</v>
      </c>
      <c r="K44" s="1019"/>
      <c r="L44" s="500" t="s">
        <v>30</v>
      </c>
      <c r="M44" s="30"/>
      <c r="N44" s="52"/>
      <c r="O44" s="6"/>
      <c r="P44" s="6"/>
      <c r="Q44" s="6"/>
      <c r="R44" s="18"/>
      <c r="S44" s="1018" t="s">
        <v>14</v>
      </c>
      <c r="T44" s="1019"/>
      <c r="U44" s="500" t="s">
        <v>30</v>
      </c>
      <c r="V44" s="30"/>
      <c r="W44" s="52"/>
      <c r="X44" s="6"/>
      <c r="Y44" s="6"/>
      <c r="Z44" s="6"/>
      <c r="AA44" s="18"/>
      <c r="AB44" s="1018" t="s">
        <v>14</v>
      </c>
      <c r="AC44" s="1020"/>
      <c r="AD44" s="529" t="s">
        <v>328</v>
      </c>
      <c r="AE44" s="30"/>
      <c r="AF44" s="52"/>
      <c r="AG44" s="6"/>
      <c r="AH44" s="6"/>
      <c r="AI44" s="6"/>
      <c r="AJ44" s="6"/>
      <c r="AK44" s="31"/>
      <c r="AL44" s="31"/>
    </row>
    <row r="45" spans="1:38" s="21" customFormat="1" ht="10.5" customHeight="1" x14ac:dyDescent="0.25">
      <c r="A45" s="1018" t="s">
        <v>15</v>
      </c>
      <c r="B45" s="1019"/>
      <c r="C45" s="500" t="s">
        <v>30</v>
      </c>
      <c r="D45" s="30"/>
      <c r="E45" s="52"/>
      <c r="F45" s="52"/>
      <c r="G45" s="52"/>
      <c r="H45" s="52"/>
      <c r="I45" s="18"/>
      <c r="J45" s="1018" t="s">
        <v>15</v>
      </c>
      <c r="K45" s="1019"/>
      <c r="L45" s="500" t="s">
        <v>30</v>
      </c>
      <c r="M45" s="30"/>
      <c r="N45" s="52"/>
      <c r="O45" s="6"/>
      <c r="P45" s="6"/>
      <c r="Q45" s="6"/>
      <c r="R45" s="18"/>
      <c r="S45" s="1018" t="s">
        <v>15</v>
      </c>
      <c r="T45" s="1019"/>
      <c r="U45" s="500" t="s">
        <v>30</v>
      </c>
      <c r="V45" s="30"/>
      <c r="W45" s="52"/>
      <c r="X45" s="6"/>
      <c r="Y45" s="6"/>
      <c r="Z45" s="6"/>
      <c r="AA45" s="18"/>
      <c r="AB45" s="1018" t="s">
        <v>15</v>
      </c>
      <c r="AC45" s="1020"/>
      <c r="AD45" s="529" t="s">
        <v>329</v>
      </c>
      <c r="AE45" s="30"/>
      <c r="AF45" s="52"/>
      <c r="AG45" s="6"/>
      <c r="AH45" s="6"/>
      <c r="AI45" s="6"/>
      <c r="AJ45" s="6"/>
      <c r="AK45" s="31"/>
      <c r="AL45" s="31"/>
    </row>
    <row r="46" spans="1:38" s="21" customFormat="1" ht="10.5" customHeight="1" x14ac:dyDescent="0.25">
      <c r="A46" s="1018" t="s">
        <v>16</v>
      </c>
      <c r="B46" s="1019"/>
      <c r="C46" s="500" t="s">
        <v>330</v>
      </c>
      <c r="D46" s="30"/>
      <c r="E46" s="52"/>
      <c r="F46" s="52"/>
      <c r="G46" s="52"/>
      <c r="H46" s="52"/>
      <c r="I46" s="18"/>
      <c r="J46" s="1018" t="s">
        <v>16</v>
      </c>
      <c r="K46" s="1019"/>
      <c r="L46" s="500" t="s">
        <v>330</v>
      </c>
      <c r="M46" s="30"/>
      <c r="N46" s="52"/>
      <c r="O46" s="6"/>
      <c r="P46" s="6"/>
      <c r="Q46" s="6"/>
      <c r="R46" s="18"/>
      <c r="S46" s="1018" t="s">
        <v>16</v>
      </c>
      <c r="T46" s="1019"/>
      <c r="U46" s="500" t="s">
        <v>330</v>
      </c>
      <c r="V46" s="30"/>
      <c r="W46" s="52"/>
      <c r="X46" s="6"/>
      <c r="Y46" s="6"/>
      <c r="Z46" s="6"/>
      <c r="AA46" s="18"/>
      <c r="AB46" s="1018" t="s">
        <v>16</v>
      </c>
      <c r="AC46" s="1020"/>
      <c r="AD46" s="529" t="s">
        <v>330</v>
      </c>
      <c r="AE46" s="30"/>
      <c r="AF46" s="52"/>
      <c r="AG46" s="6"/>
      <c r="AH46" s="6"/>
      <c r="AI46" s="6"/>
      <c r="AJ46" s="6"/>
      <c r="AK46" s="31"/>
      <c r="AL46" s="31"/>
    </row>
    <row r="47" spans="1:38" s="21" customFormat="1" ht="10.5" customHeight="1" x14ac:dyDescent="0.25">
      <c r="A47" s="1018" t="s">
        <v>56</v>
      </c>
      <c r="B47" s="1019"/>
      <c r="C47" s="500" t="s">
        <v>331</v>
      </c>
      <c r="D47" s="30"/>
      <c r="E47" s="52"/>
      <c r="F47" s="52"/>
      <c r="G47" s="52"/>
      <c r="H47" s="52"/>
      <c r="I47" s="18"/>
      <c r="J47" s="1018" t="s">
        <v>56</v>
      </c>
      <c r="K47" s="1019"/>
      <c r="L47" s="500" t="s">
        <v>30</v>
      </c>
      <c r="M47" s="30"/>
      <c r="N47" s="52"/>
      <c r="O47" s="6"/>
      <c r="P47" s="6"/>
      <c r="Q47" s="6"/>
      <c r="R47" s="18"/>
      <c r="S47" s="1018" t="s">
        <v>56</v>
      </c>
      <c r="T47" s="1019"/>
      <c r="U47" s="500" t="s">
        <v>30</v>
      </c>
      <c r="V47" s="30"/>
      <c r="W47" s="52"/>
      <c r="X47" s="6"/>
      <c r="Y47" s="6"/>
      <c r="Z47" s="6"/>
      <c r="AA47" s="18"/>
      <c r="AB47" s="1018" t="s">
        <v>56</v>
      </c>
      <c r="AC47" s="1020"/>
      <c r="AD47" s="529" t="s">
        <v>332</v>
      </c>
      <c r="AE47" s="30"/>
      <c r="AF47" s="52"/>
      <c r="AG47" s="6"/>
      <c r="AH47" s="6"/>
      <c r="AI47" s="6"/>
      <c r="AJ47" s="6"/>
      <c r="AK47" s="31"/>
      <c r="AL47" s="31"/>
    </row>
    <row r="48" spans="1:38" s="2" customFormat="1" ht="45.75" customHeight="1" x14ac:dyDescent="0.25">
      <c r="A48" s="1034" t="s">
        <v>40</v>
      </c>
      <c r="B48" s="1035"/>
      <c r="C48" s="67" t="s">
        <v>30</v>
      </c>
      <c r="D48" s="68"/>
      <c r="E48" s="69"/>
      <c r="F48" s="69"/>
      <c r="G48" s="69"/>
      <c r="H48" s="69"/>
      <c r="I48" s="70"/>
      <c r="J48" s="1034" t="s">
        <v>40</v>
      </c>
      <c r="K48" s="1035"/>
      <c r="L48" s="67" t="s">
        <v>239</v>
      </c>
      <c r="M48" s="68"/>
      <c r="N48" s="69"/>
      <c r="O48" s="69"/>
      <c r="P48" s="69"/>
      <c r="Q48" s="69"/>
      <c r="R48" s="70"/>
      <c r="S48" s="1034" t="s">
        <v>40</v>
      </c>
      <c r="T48" s="1035"/>
      <c r="U48" s="67" t="s">
        <v>313</v>
      </c>
      <c r="V48" s="68"/>
      <c r="W48" s="69"/>
      <c r="X48" s="69"/>
      <c r="Y48" s="69"/>
      <c r="Z48" s="69"/>
      <c r="AA48" s="70"/>
      <c r="AB48" s="1034" t="s">
        <v>40</v>
      </c>
      <c r="AC48" s="1036"/>
      <c r="AD48" s="530" t="s">
        <v>333</v>
      </c>
      <c r="AE48" s="68"/>
      <c r="AF48" s="69"/>
      <c r="AG48" s="69"/>
      <c r="AH48" s="69"/>
      <c r="AI48" s="69"/>
      <c r="AJ48" s="69"/>
      <c r="AK48" s="71"/>
      <c r="AL48" s="71"/>
    </row>
  </sheetData>
  <mergeCells count="138">
    <mergeCell ref="A47:B47"/>
    <mergeCell ref="J47:K47"/>
    <mergeCell ref="S47:T47"/>
    <mergeCell ref="AB47:AC47"/>
    <mergeCell ref="A48:B48"/>
    <mergeCell ref="J48:K48"/>
    <mergeCell ref="S48:T48"/>
    <mergeCell ref="AB48:AC48"/>
    <mergeCell ref="A45:B45"/>
    <mergeCell ref="J45:K45"/>
    <mergeCell ref="S45:T45"/>
    <mergeCell ref="AB45:AC45"/>
    <mergeCell ref="A46:B46"/>
    <mergeCell ref="J46:K46"/>
    <mergeCell ref="S46:T46"/>
    <mergeCell ref="AB46:AC46"/>
    <mergeCell ref="A43:B43"/>
    <mergeCell ref="J43:K43"/>
    <mergeCell ref="S43:T43"/>
    <mergeCell ref="AB43:AC43"/>
    <mergeCell ref="A44:B44"/>
    <mergeCell ref="J44:K44"/>
    <mergeCell ref="S44:T44"/>
    <mergeCell ref="AB44:AC44"/>
    <mergeCell ref="A40:B40"/>
    <mergeCell ref="J40:K40"/>
    <mergeCell ref="S40:T40"/>
    <mergeCell ref="AB40:AC40"/>
    <mergeCell ref="A42:B42"/>
    <mergeCell ref="J42:K42"/>
    <mergeCell ref="S42:T42"/>
    <mergeCell ref="AB42:AC42"/>
    <mergeCell ref="A38:B38"/>
    <mergeCell ref="J38:K38"/>
    <mergeCell ref="S38:T38"/>
    <mergeCell ref="AB38:AC38"/>
    <mergeCell ref="A39:B39"/>
    <mergeCell ref="J39:K39"/>
    <mergeCell ref="S39:T39"/>
    <mergeCell ref="AB39:AC39"/>
    <mergeCell ref="A36:B36"/>
    <mergeCell ref="J36:K36"/>
    <mergeCell ref="S36:T36"/>
    <mergeCell ref="AB36:AC36"/>
    <mergeCell ref="A37:B37"/>
    <mergeCell ref="J37:K37"/>
    <mergeCell ref="S37:T37"/>
    <mergeCell ref="AB37:AC37"/>
    <mergeCell ref="A33:B33"/>
    <mergeCell ref="J33:K33"/>
    <mergeCell ref="S33:T33"/>
    <mergeCell ref="AB33:AC33"/>
    <mergeCell ref="A35:B35"/>
    <mergeCell ref="J35:K35"/>
    <mergeCell ref="S35:T35"/>
    <mergeCell ref="AB35:AC35"/>
    <mergeCell ref="A31:B31"/>
    <mergeCell ref="J31:K31"/>
    <mergeCell ref="S31:T31"/>
    <mergeCell ref="AB31:AC31"/>
    <mergeCell ref="A32:B32"/>
    <mergeCell ref="J32:K32"/>
    <mergeCell ref="S32:T32"/>
    <mergeCell ref="AB32:AC32"/>
    <mergeCell ref="A28:B28"/>
    <mergeCell ref="J28:K28"/>
    <mergeCell ref="S28:T28"/>
    <mergeCell ref="AB28:AC28"/>
    <mergeCell ref="A29:B29"/>
    <mergeCell ref="J29:K29"/>
    <mergeCell ref="S29:T29"/>
    <mergeCell ref="AB29:AC29"/>
    <mergeCell ref="A26:B26"/>
    <mergeCell ref="J26:K26"/>
    <mergeCell ref="S26:T26"/>
    <mergeCell ref="AB26:AC26"/>
    <mergeCell ref="A27:B27"/>
    <mergeCell ref="J27:K27"/>
    <mergeCell ref="S27:T27"/>
    <mergeCell ref="AB27:AC27"/>
    <mergeCell ref="A24:B24"/>
    <mergeCell ref="J24:K24"/>
    <mergeCell ref="S24:T24"/>
    <mergeCell ref="AB24:AC24"/>
    <mergeCell ref="A25:B25"/>
    <mergeCell ref="J25:K25"/>
    <mergeCell ref="S25:T25"/>
    <mergeCell ref="AB25:AC25"/>
    <mergeCell ref="A22:B22"/>
    <mergeCell ref="J22:K22"/>
    <mergeCell ref="S22:T22"/>
    <mergeCell ref="AB22:AC22"/>
    <mergeCell ref="A23:B23"/>
    <mergeCell ref="J23:K23"/>
    <mergeCell ref="S23:T23"/>
    <mergeCell ref="AB23:AC23"/>
    <mergeCell ref="A19:B19"/>
    <mergeCell ref="J19:K19"/>
    <mergeCell ref="S19:T19"/>
    <mergeCell ref="AB19:AC19"/>
    <mergeCell ref="A20:B20"/>
    <mergeCell ref="J20:K20"/>
    <mergeCell ref="S20:T20"/>
    <mergeCell ref="AB20:AC20"/>
    <mergeCell ref="A16:B16"/>
    <mergeCell ref="J16:K16"/>
    <mergeCell ref="S16:T16"/>
    <mergeCell ref="AB16:AC16"/>
    <mergeCell ref="A17:B17"/>
    <mergeCell ref="J17:K17"/>
    <mergeCell ref="S17:T17"/>
    <mergeCell ref="AB17:AC17"/>
    <mergeCell ref="A10:A14"/>
    <mergeCell ref="J10:J14"/>
    <mergeCell ref="S10:S14"/>
    <mergeCell ref="AB10:AB14"/>
    <mergeCell ref="A15:B15"/>
    <mergeCell ref="J15:K15"/>
    <mergeCell ref="S15:T15"/>
    <mergeCell ref="AB15:AC15"/>
    <mergeCell ref="AK3:AK4"/>
    <mergeCell ref="AL3:AL4"/>
    <mergeCell ref="A5:A9"/>
    <mergeCell ref="J5:J9"/>
    <mergeCell ref="S5:S9"/>
    <mergeCell ref="AB5:AB9"/>
    <mergeCell ref="S3:S4"/>
    <mergeCell ref="T3:T4"/>
    <mergeCell ref="U3:AA3"/>
    <mergeCell ref="AB3:AB4"/>
    <mergeCell ref="AC3:AC4"/>
    <mergeCell ref="AD3:AJ3"/>
    <mergeCell ref="A3:A4"/>
    <mergeCell ref="B3:B4"/>
    <mergeCell ref="C3:I3"/>
    <mergeCell ref="J3:J4"/>
    <mergeCell ref="K3:K4"/>
    <mergeCell ref="L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H27" sqref="H27"/>
    </sheetView>
  </sheetViews>
  <sheetFormatPr defaultRowHeight="13.5" x14ac:dyDescent="0.25"/>
  <cols>
    <col min="1" max="1" width="8.28515625" style="7" customWidth="1"/>
    <col min="2" max="2" width="9.85546875" style="7" customWidth="1"/>
    <col min="3" max="3" width="8.5703125" style="3" customWidth="1"/>
    <col min="4" max="4" width="8.5703125" style="73" customWidth="1"/>
    <col min="5" max="5" width="8.5703125" style="5" customWidth="1"/>
    <col min="6" max="8" width="8.5703125" style="3" customWidth="1"/>
    <col min="9" max="9" width="15.85546875" style="3" customWidth="1"/>
    <col min="10" max="16384" width="9.140625" style="7"/>
  </cols>
  <sheetData>
    <row r="1" spans="1:10" ht="12.75" customHeight="1" x14ac:dyDescent="0.25">
      <c r="A1" s="2" t="s">
        <v>334</v>
      </c>
      <c r="B1" s="2"/>
      <c r="D1" s="4"/>
      <c r="I1" s="6"/>
    </row>
    <row r="2" spans="1:10" ht="12.75" customHeight="1" x14ac:dyDescent="0.25">
      <c r="A2" s="2" t="s">
        <v>335</v>
      </c>
      <c r="B2" s="2"/>
      <c r="D2" s="4"/>
      <c r="I2" s="6"/>
    </row>
    <row r="3" spans="1:10" s="8" customFormat="1" ht="8.25" customHeight="1" x14ac:dyDescent="0.25">
      <c r="A3" s="1011" t="s">
        <v>2</v>
      </c>
      <c r="B3" s="1012" t="s">
        <v>3</v>
      </c>
      <c r="C3" s="1013" t="s">
        <v>251</v>
      </c>
      <c r="D3" s="1014"/>
      <c r="E3" s="1014"/>
      <c r="F3" s="1013"/>
      <c r="G3" s="1013"/>
      <c r="H3" s="1013"/>
      <c r="I3" s="1013"/>
    </row>
    <row r="4" spans="1:10" s="12" customFormat="1" ht="37.5" customHeight="1" x14ac:dyDescent="0.25">
      <c r="A4" s="915"/>
      <c r="B4" s="1012"/>
      <c r="C4" s="511" t="s">
        <v>7</v>
      </c>
      <c r="D4" s="512" t="s">
        <v>6</v>
      </c>
      <c r="E4" s="513" t="s">
        <v>8</v>
      </c>
      <c r="F4" s="512" t="s">
        <v>9</v>
      </c>
      <c r="G4" s="512" t="s">
        <v>322</v>
      </c>
      <c r="H4" s="512" t="s">
        <v>10</v>
      </c>
      <c r="I4" s="514" t="s">
        <v>98</v>
      </c>
      <c r="J4" s="412"/>
    </row>
    <row r="5" spans="1:10" s="21" customFormat="1" ht="9.75" customHeight="1" x14ac:dyDescent="0.25">
      <c r="A5" s="1009" t="s">
        <v>179</v>
      </c>
      <c r="B5" s="421" t="s">
        <v>13</v>
      </c>
      <c r="C5" s="269">
        <v>2.99</v>
      </c>
      <c r="D5" s="517">
        <f t="shared" ref="D5:D28" si="0">RANK(C5,C$5:C$28)</f>
        <v>15</v>
      </c>
      <c r="E5" s="271">
        <v>275.67</v>
      </c>
      <c r="F5" s="272">
        <v>3.14</v>
      </c>
      <c r="G5" s="272">
        <v>23.47</v>
      </c>
      <c r="H5" s="271">
        <v>91.67</v>
      </c>
      <c r="I5" s="519"/>
      <c r="J5" s="7"/>
    </row>
    <row r="6" spans="1:10" s="21" customFormat="1" ht="9.75" customHeight="1" x14ac:dyDescent="0.25">
      <c r="A6" s="1010"/>
      <c r="B6" s="26" t="s">
        <v>14</v>
      </c>
      <c r="C6" s="281">
        <v>2.86</v>
      </c>
      <c r="D6" s="15">
        <f t="shared" si="0"/>
        <v>19</v>
      </c>
      <c r="E6" s="283">
        <v>271</v>
      </c>
      <c r="F6" s="284">
        <v>2.62</v>
      </c>
      <c r="G6" s="284">
        <v>23.2</v>
      </c>
      <c r="H6" s="283">
        <v>91.67</v>
      </c>
      <c r="I6" s="18"/>
      <c r="J6" s="7"/>
    </row>
    <row r="7" spans="1:10" s="21" customFormat="1" ht="9.75" customHeight="1" x14ac:dyDescent="0.25">
      <c r="A7" s="1010"/>
      <c r="B7" s="26" t="s">
        <v>15</v>
      </c>
      <c r="C7" s="281">
        <v>2.48</v>
      </c>
      <c r="D7" s="15">
        <f t="shared" si="0"/>
        <v>22</v>
      </c>
      <c r="E7" s="283">
        <v>273</v>
      </c>
      <c r="F7" s="284">
        <v>2.79</v>
      </c>
      <c r="G7" s="284">
        <v>23.27</v>
      </c>
      <c r="H7" s="283">
        <v>96.67</v>
      </c>
      <c r="I7" s="18"/>
      <c r="J7" s="7"/>
    </row>
    <row r="8" spans="1:10" s="21" customFormat="1" ht="9.75" customHeight="1" x14ac:dyDescent="0.25">
      <c r="A8" s="1010"/>
      <c r="B8" s="26" t="s">
        <v>16</v>
      </c>
      <c r="C8" s="281">
        <v>2.95</v>
      </c>
      <c r="D8" s="15">
        <f t="shared" si="0"/>
        <v>17</v>
      </c>
      <c r="E8" s="283">
        <v>275.67</v>
      </c>
      <c r="F8" s="284">
        <v>3</v>
      </c>
      <c r="G8" s="284">
        <v>23.47</v>
      </c>
      <c r="H8" s="283">
        <v>98</v>
      </c>
      <c r="I8" s="18"/>
      <c r="J8" s="7"/>
    </row>
    <row r="9" spans="1:10" s="21" customFormat="1" ht="9.75" customHeight="1" x14ac:dyDescent="0.25">
      <c r="A9" s="1010"/>
      <c r="B9" s="26" t="s">
        <v>56</v>
      </c>
      <c r="C9" s="281">
        <v>2.17</v>
      </c>
      <c r="D9" s="15">
        <f t="shared" si="0"/>
        <v>24</v>
      </c>
      <c r="E9" s="283">
        <v>262</v>
      </c>
      <c r="F9" s="284">
        <v>2.65</v>
      </c>
      <c r="G9" s="284">
        <v>23</v>
      </c>
      <c r="H9" s="283">
        <v>96.33</v>
      </c>
      <c r="I9" s="18"/>
      <c r="J9" s="7"/>
    </row>
    <row r="10" spans="1:10" s="21" customFormat="1" ht="9.75" customHeight="1" x14ac:dyDescent="0.25">
      <c r="A10" s="1010"/>
      <c r="B10" s="26" t="s">
        <v>57</v>
      </c>
      <c r="C10" s="281">
        <v>2.81</v>
      </c>
      <c r="D10" s="15">
        <f t="shared" si="0"/>
        <v>21</v>
      </c>
      <c r="E10" s="283">
        <v>275.67</v>
      </c>
      <c r="F10" s="284">
        <v>2.88</v>
      </c>
      <c r="G10" s="284">
        <v>23.4</v>
      </c>
      <c r="H10" s="283">
        <v>97.33</v>
      </c>
      <c r="I10" s="18"/>
      <c r="J10" s="7"/>
    </row>
    <row r="11" spans="1:10" s="21" customFormat="1" ht="9.75" customHeight="1" x14ac:dyDescent="0.25">
      <c r="A11" s="1010"/>
      <c r="B11" s="26" t="s">
        <v>58</v>
      </c>
      <c r="C11" s="281">
        <v>2.94</v>
      </c>
      <c r="D11" s="15">
        <f t="shared" si="0"/>
        <v>18</v>
      </c>
      <c r="E11" s="283">
        <v>278</v>
      </c>
      <c r="F11" s="284">
        <v>3.13</v>
      </c>
      <c r="G11" s="284">
        <v>23.37</v>
      </c>
      <c r="H11" s="283">
        <v>96.33</v>
      </c>
      <c r="I11" s="18"/>
      <c r="J11" s="7"/>
    </row>
    <row r="12" spans="1:10" s="21" customFormat="1" ht="9.75" customHeight="1" x14ac:dyDescent="0.25">
      <c r="A12" s="1010"/>
      <c r="B12" s="26" t="s">
        <v>59</v>
      </c>
      <c r="C12" s="281">
        <v>3.08</v>
      </c>
      <c r="D12" s="15">
        <f t="shared" si="0"/>
        <v>12</v>
      </c>
      <c r="E12" s="283">
        <v>287</v>
      </c>
      <c r="F12" s="284">
        <v>3</v>
      </c>
      <c r="G12" s="284">
        <v>24</v>
      </c>
      <c r="H12" s="283">
        <v>101</v>
      </c>
      <c r="I12" s="18"/>
      <c r="J12" s="7"/>
    </row>
    <row r="13" spans="1:10" s="21" customFormat="1" ht="9.75" customHeight="1" x14ac:dyDescent="0.25">
      <c r="A13" s="1010"/>
      <c r="B13" s="26" t="s">
        <v>99</v>
      </c>
      <c r="C13" s="281">
        <v>3.14</v>
      </c>
      <c r="D13" s="15">
        <f t="shared" si="0"/>
        <v>11</v>
      </c>
      <c r="E13" s="283">
        <v>264.33</v>
      </c>
      <c r="F13" s="284">
        <v>2.98</v>
      </c>
      <c r="G13" s="284">
        <v>23.57</v>
      </c>
      <c r="H13" s="283">
        <v>89.33</v>
      </c>
      <c r="I13" s="18"/>
      <c r="J13" s="7"/>
    </row>
    <row r="14" spans="1:10" s="21" customFormat="1" ht="9.75" customHeight="1" x14ac:dyDescent="0.25">
      <c r="A14" s="1010"/>
      <c r="B14" s="26" t="s">
        <v>100</v>
      </c>
      <c r="C14" s="281">
        <v>3.07</v>
      </c>
      <c r="D14" s="15">
        <f t="shared" si="0"/>
        <v>13</v>
      </c>
      <c r="E14" s="283">
        <v>273.33</v>
      </c>
      <c r="F14" s="284">
        <v>3.12</v>
      </c>
      <c r="G14" s="284">
        <v>23.97</v>
      </c>
      <c r="H14" s="283">
        <v>99.33</v>
      </c>
      <c r="I14" s="18"/>
      <c r="J14" s="7"/>
    </row>
    <row r="15" spans="1:10" s="21" customFormat="1" ht="9.75" customHeight="1" x14ac:dyDescent="0.25">
      <c r="A15" s="1010"/>
      <c r="B15" s="26" t="s">
        <v>180</v>
      </c>
      <c r="C15" s="281">
        <v>2.34</v>
      </c>
      <c r="D15" s="15">
        <f t="shared" si="0"/>
        <v>23</v>
      </c>
      <c r="E15" s="283">
        <v>277.67</v>
      </c>
      <c r="F15" s="284">
        <v>2.91</v>
      </c>
      <c r="G15" s="284">
        <v>23.77</v>
      </c>
      <c r="H15" s="283">
        <v>102</v>
      </c>
      <c r="I15" s="18"/>
      <c r="J15" s="7"/>
    </row>
    <row r="16" spans="1:10" s="21" customFormat="1" ht="9.75" customHeight="1" x14ac:dyDescent="0.25">
      <c r="A16" s="1010"/>
      <c r="B16" s="26" t="s">
        <v>181</v>
      </c>
      <c r="C16" s="281">
        <v>3.21</v>
      </c>
      <c r="D16" s="15">
        <f t="shared" si="0"/>
        <v>8</v>
      </c>
      <c r="E16" s="283">
        <v>278</v>
      </c>
      <c r="F16" s="284">
        <v>3.51</v>
      </c>
      <c r="G16" s="284">
        <v>24.73</v>
      </c>
      <c r="H16" s="283">
        <v>103.33</v>
      </c>
      <c r="I16" s="18"/>
      <c r="J16" s="7"/>
    </row>
    <row r="17" spans="1:10" s="24" customFormat="1" ht="9.75" customHeight="1" x14ac:dyDescent="0.25">
      <c r="A17" s="1017" t="s">
        <v>188</v>
      </c>
      <c r="B17" s="25" t="s">
        <v>13</v>
      </c>
      <c r="C17" s="281">
        <v>3.23</v>
      </c>
      <c r="D17" s="15">
        <f t="shared" si="0"/>
        <v>6</v>
      </c>
      <c r="E17" s="283">
        <v>291.33</v>
      </c>
      <c r="F17" s="284">
        <v>3.39</v>
      </c>
      <c r="G17" s="284">
        <v>24.2</v>
      </c>
      <c r="H17" s="283">
        <v>90</v>
      </c>
      <c r="I17" s="23">
        <f t="shared" ref="I17:I28" si="1">(C17-C5)/75*1000</f>
        <v>3.1999999999999971</v>
      </c>
      <c r="J17" s="73"/>
    </row>
    <row r="18" spans="1:10" s="24" customFormat="1" ht="9.75" customHeight="1" x14ac:dyDescent="0.25">
      <c r="A18" s="1017"/>
      <c r="B18" s="25" t="s">
        <v>14</v>
      </c>
      <c r="C18" s="281">
        <v>3.03</v>
      </c>
      <c r="D18" s="15">
        <f t="shared" si="0"/>
        <v>14</v>
      </c>
      <c r="E18" s="283">
        <v>273</v>
      </c>
      <c r="F18" s="284">
        <v>2.89</v>
      </c>
      <c r="G18" s="284">
        <v>23.67</v>
      </c>
      <c r="H18" s="283">
        <v>88.67</v>
      </c>
      <c r="I18" s="23">
        <f t="shared" si="1"/>
        <v>2.2666666666666657</v>
      </c>
      <c r="J18" s="73"/>
    </row>
    <row r="19" spans="1:10" s="24" customFormat="1" ht="9.75" customHeight="1" x14ac:dyDescent="0.25">
      <c r="A19" s="1017"/>
      <c r="B19" s="25" t="s">
        <v>15</v>
      </c>
      <c r="C19" s="281">
        <v>3.23</v>
      </c>
      <c r="D19" s="15">
        <f t="shared" si="0"/>
        <v>6</v>
      </c>
      <c r="E19" s="283">
        <v>275.33</v>
      </c>
      <c r="F19" s="284">
        <v>2.87</v>
      </c>
      <c r="G19" s="284">
        <v>23.73</v>
      </c>
      <c r="H19" s="283">
        <v>90.33</v>
      </c>
      <c r="I19" s="23">
        <f t="shared" si="1"/>
        <v>10</v>
      </c>
      <c r="J19" s="73"/>
    </row>
    <row r="20" spans="1:10" s="24" customFormat="1" ht="9.75" customHeight="1" x14ac:dyDescent="0.25">
      <c r="A20" s="1017"/>
      <c r="B20" s="25" t="s">
        <v>16</v>
      </c>
      <c r="C20" s="281">
        <v>3.24</v>
      </c>
      <c r="D20" s="15">
        <f t="shared" si="0"/>
        <v>5</v>
      </c>
      <c r="E20" s="283">
        <v>291.33</v>
      </c>
      <c r="F20" s="284">
        <v>3.33</v>
      </c>
      <c r="G20" s="284">
        <v>24.2</v>
      </c>
      <c r="H20" s="283">
        <v>92.67</v>
      </c>
      <c r="I20" s="23">
        <f t="shared" si="1"/>
        <v>3.8666666666666671</v>
      </c>
      <c r="J20" s="73"/>
    </row>
    <row r="21" spans="1:10" s="24" customFormat="1" ht="9.75" customHeight="1" x14ac:dyDescent="0.25">
      <c r="A21" s="1017"/>
      <c r="B21" s="26" t="s">
        <v>56</v>
      </c>
      <c r="C21" s="281">
        <v>2.99</v>
      </c>
      <c r="D21" s="15">
        <f t="shared" si="0"/>
        <v>15</v>
      </c>
      <c r="E21" s="283">
        <v>273.33</v>
      </c>
      <c r="F21" s="284">
        <v>2.76</v>
      </c>
      <c r="G21" s="284">
        <v>23.4</v>
      </c>
      <c r="H21" s="283">
        <v>89</v>
      </c>
      <c r="I21" s="23">
        <f t="shared" si="1"/>
        <v>10.933333333333337</v>
      </c>
      <c r="J21" s="73"/>
    </row>
    <row r="22" spans="1:10" s="24" customFormat="1" ht="9.75" customHeight="1" x14ac:dyDescent="0.25">
      <c r="A22" s="1017"/>
      <c r="B22" s="25" t="s">
        <v>57</v>
      </c>
      <c r="C22" s="281">
        <v>3.2</v>
      </c>
      <c r="D22" s="15">
        <f t="shared" si="0"/>
        <v>9</v>
      </c>
      <c r="E22" s="283">
        <v>284.33</v>
      </c>
      <c r="F22" s="284">
        <v>3.05</v>
      </c>
      <c r="G22" s="284">
        <v>24</v>
      </c>
      <c r="H22" s="283">
        <v>90.33</v>
      </c>
      <c r="I22" s="23">
        <f t="shared" si="1"/>
        <v>5.2000000000000011</v>
      </c>
      <c r="J22" s="73"/>
    </row>
    <row r="23" spans="1:10" s="24" customFormat="1" ht="9.75" customHeight="1" x14ac:dyDescent="0.25">
      <c r="A23" s="1017"/>
      <c r="B23" s="25" t="s">
        <v>58</v>
      </c>
      <c r="C23" s="281">
        <v>3.2</v>
      </c>
      <c r="D23" s="15">
        <f t="shared" si="0"/>
        <v>9</v>
      </c>
      <c r="E23" s="283">
        <v>284.67</v>
      </c>
      <c r="F23" s="284">
        <v>3.11</v>
      </c>
      <c r="G23" s="284">
        <v>24.2</v>
      </c>
      <c r="H23" s="283">
        <v>89.67</v>
      </c>
      <c r="I23" s="23">
        <f t="shared" si="1"/>
        <v>3.4666666666666694</v>
      </c>
      <c r="J23" s="73"/>
    </row>
    <row r="24" spans="1:10" s="24" customFormat="1" ht="9.75" customHeight="1" x14ac:dyDescent="0.25">
      <c r="A24" s="1017"/>
      <c r="B24" s="26" t="s">
        <v>59</v>
      </c>
      <c r="C24" s="281">
        <v>3.32</v>
      </c>
      <c r="D24" s="15">
        <f t="shared" si="0"/>
        <v>3</v>
      </c>
      <c r="E24" s="283">
        <v>291</v>
      </c>
      <c r="F24" s="284">
        <v>3.3</v>
      </c>
      <c r="G24" s="284">
        <v>24.43</v>
      </c>
      <c r="H24" s="283">
        <v>100.33</v>
      </c>
      <c r="I24" s="23">
        <f t="shared" si="1"/>
        <v>3.1999999999999971</v>
      </c>
      <c r="J24" s="73"/>
    </row>
    <row r="25" spans="1:10" s="24" customFormat="1" ht="9.75" customHeight="1" x14ac:dyDescent="0.25">
      <c r="A25" s="1017"/>
      <c r="B25" s="25" t="s">
        <v>99</v>
      </c>
      <c r="C25" s="281">
        <v>3.38</v>
      </c>
      <c r="D25" s="15">
        <f t="shared" si="0"/>
        <v>2</v>
      </c>
      <c r="E25" s="283">
        <v>277.67</v>
      </c>
      <c r="F25" s="284">
        <v>2.96</v>
      </c>
      <c r="G25" s="284">
        <v>24.57</v>
      </c>
      <c r="H25" s="283">
        <v>86.67</v>
      </c>
      <c r="I25" s="23">
        <f t="shared" si="1"/>
        <v>3.1999999999999971</v>
      </c>
      <c r="J25" s="73"/>
    </row>
    <row r="26" spans="1:10" s="24" customFormat="1" ht="9.75" customHeight="1" x14ac:dyDescent="0.25">
      <c r="A26" s="1017"/>
      <c r="B26" s="26" t="s">
        <v>100</v>
      </c>
      <c r="C26" s="281">
        <v>3.27</v>
      </c>
      <c r="D26" s="15">
        <f t="shared" si="0"/>
        <v>4</v>
      </c>
      <c r="E26" s="283">
        <v>284.33</v>
      </c>
      <c r="F26" s="291">
        <v>3.16</v>
      </c>
      <c r="G26" s="291">
        <v>24.83</v>
      </c>
      <c r="H26" s="283">
        <v>94.67</v>
      </c>
      <c r="I26" s="23">
        <f t="shared" si="1"/>
        <v>2.6666666666666692</v>
      </c>
      <c r="J26" s="73"/>
    </row>
    <row r="27" spans="1:10" s="24" customFormat="1" ht="9.75" customHeight="1" x14ac:dyDescent="0.25">
      <c r="A27" s="1017"/>
      <c r="B27" s="25" t="s">
        <v>180</v>
      </c>
      <c r="C27" s="281">
        <v>2.85</v>
      </c>
      <c r="D27" s="15">
        <f t="shared" si="0"/>
        <v>20</v>
      </c>
      <c r="E27" s="283">
        <v>286.67</v>
      </c>
      <c r="F27" s="291">
        <v>2.87</v>
      </c>
      <c r="G27" s="291">
        <v>24.2</v>
      </c>
      <c r="H27" s="283">
        <v>99.67</v>
      </c>
      <c r="I27" s="23">
        <f t="shared" si="1"/>
        <v>6.8000000000000034</v>
      </c>
      <c r="J27" s="73"/>
    </row>
    <row r="28" spans="1:10" s="24" customFormat="1" ht="9.75" customHeight="1" x14ac:dyDescent="0.25">
      <c r="A28" s="1017"/>
      <c r="B28" s="25" t="s">
        <v>181</v>
      </c>
      <c r="C28" s="281">
        <v>3.74</v>
      </c>
      <c r="D28" s="15">
        <f t="shared" si="0"/>
        <v>1</v>
      </c>
      <c r="E28" s="283">
        <v>293.67</v>
      </c>
      <c r="F28" s="291">
        <v>3.53</v>
      </c>
      <c r="G28" s="291">
        <v>25.13</v>
      </c>
      <c r="H28" s="283">
        <v>101.33</v>
      </c>
      <c r="I28" s="23">
        <f t="shared" si="1"/>
        <v>7.06666666666667</v>
      </c>
      <c r="J28" s="73"/>
    </row>
    <row r="29" spans="1:10" s="21" customFormat="1" ht="9.75" customHeight="1" x14ac:dyDescent="0.25">
      <c r="A29" s="1018" t="s">
        <v>18</v>
      </c>
      <c r="B29" s="1020"/>
      <c r="C29" s="6"/>
      <c r="D29" s="30"/>
      <c r="E29" s="27"/>
      <c r="F29" s="27"/>
      <c r="G29" s="27"/>
      <c r="H29" s="27"/>
      <c r="I29" s="18"/>
    </row>
    <row r="30" spans="1:10" s="35" customFormat="1" ht="9.75" customHeight="1" x14ac:dyDescent="0.25">
      <c r="A30" s="1021" t="s">
        <v>19</v>
      </c>
      <c r="B30" s="1023"/>
      <c r="C30" s="27" t="s">
        <v>20</v>
      </c>
      <c r="D30" s="15"/>
      <c r="E30" s="27" t="s">
        <v>20</v>
      </c>
      <c r="F30" s="27" t="s">
        <v>20</v>
      </c>
      <c r="G30" s="27" t="s">
        <v>20</v>
      </c>
      <c r="H30" s="291">
        <v>2.73</v>
      </c>
      <c r="I30" s="33"/>
    </row>
    <row r="31" spans="1:10" s="35" customFormat="1" ht="9.75" customHeight="1" x14ac:dyDescent="0.25">
      <c r="A31" s="1021" t="s">
        <v>21</v>
      </c>
      <c r="B31" s="1022"/>
      <c r="C31" s="26" t="s">
        <v>20</v>
      </c>
      <c r="D31" s="30"/>
      <c r="E31" s="27" t="s">
        <v>20</v>
      </c>
      <c r="F31" s="27" t="s">
        <v>20</v>
      </c>
      <c r="G31" s="27" t="s">
        <v>20</v>
      </c>
      <c r="H31" s="291">
        <v>2.88</v>
      </c>
      <c r="I31" s="33"/>
    </row>
    <row r="32" spans="1:10" s="35" customFormat="1" ht="9.75" customHeight="1" x14ac:dyDescent="0.25">
      <c r="A32" s="36"/>
      <c r="B32" s="522"/>
      <c r="C32" s="29"/>
      <c r="D32" s="30"/>
      <c r="E32" s="6"/>
      <c r="F32" s="6"/>
      <c r="G32" s="6"/>
      <c r="H32" s="6"/>
      <c r="I32" s="33"/>
    </row>
    <row r="33" spans="1:9" s="21" customFormat="1" ht="9.75" customHeight="1" x14ac:dyDescent="0.25">
      <c r="A33" s="1018" t="s">
        <v>12</v>
      </c>
      <c r="B33" s="1019"/>
      <c r="C33" s="523">
        <f>AVERAGE(C5:C16)</f>
        <v>2.8366666666666664</v>
      </c>
      <c r="D33" s="15">
        <f>RANK(C33,C$33:C$34)</f>
        <v>2</v>
      </c>
      <c r="E33" s="38">
        <f>AVERAGE(E5:E16)</f>
        <v>274.27833333333336</v>
      </c>
      <c r="F33" s="30">
        <f>AVERAGE(F5:F16)</f>
        <v>2.9774999999999996</v>
      </c>
      <c r="G33" s="30">
        <f>AVERAGE(G5:G16)</f>
        <v>23.60166666666667</v>
      </c>
      <c r="H33" s="38">
        <f>AVERAGE(H5:H16)</f>
        <v>96.915833333333339</v>
      </c>
      <c r="I33" s="18"/>
    </row>
    <row r="34" spans="1:9" s="21" customFormat="1" ht="9.75" customHeight="1" x14ac:dyDescent="0.25">
      <c r="A34" s="1018" t="s">
        <v>17</v>
      </c>
      <c r="B34" s="1019"/>
      <c r="C34" s="523">
        <f>AVERAGE(C17:C28)</f>
        <v>3.223333333333334</v>
      </c>
      <c r="D34" s="15">
        <f>RANK(C34,C$33:C$34)</f>
        <v>1</v>
      </c>
      <c r="E34" s="38">
        <f>AVERAGE(E17:E28)</f>
        <v>283.88833333333332</v>
      </c>
      <c r="F34" s="30">
        <f>AVERAGE(F17:F28)</f>
        <v>3.1016666666666666</v>
      </c>
      <c r="G34" s="30">
        <f>AVERAGE(G17:G28)</f>
        <v>24.213333333333335</v>
      </c>
      <c r="H34" s="38">
        <f>AVERAGE(H17:H28)</f>
        <v>92.778333333333322</v>
      </c>
      <c r="I34" s="18">
        <f>(C34-C33)/75*1000</f>
        <v>5.1555555555555674</v>
      </c>
    </row>
    <row r="35" spans="1:9" s="21" customFormat="1" ht="9.75" customHeight="1" x14ac:dyDescent="0.25">
      <c r="A35" s="26"/>
      <c r="B35" s="27"/>
      <c r="C35" s="26"/>
      <c r="D35" s="30"/>
      <c r="E35" s="27"/>
      <c r="F35" s="27"/>
      <c r="G35" s="27"/>
      <c r="H35" s="27"/>
      <c r="I35" s="18"/>
    </row>
    <row r="36" spans="1:9" s="35" customFormat="1" ht="9.75" customHeight="1" x14ac:dyDescent="0.25">
      <c r="A36" s="1021" t="s">
        <v>22</v>
      </c>
      <c r="B36" s="1022"/>
      <c r="C36" s="294" t="s">
        <v>20</v>
      </c>
      <c r="D36" s="30"/>
      <c r="E36" s="291">
        <v>7.9</v>
      </c>
      <c r="F36" s="291" t="s">
        <v>20</v>
      </c>
      <c r="G36" s="291" t="s">
        <v>20</v>
      </c>
      <c r="H36" s="291">
        <v>1.57</v>
      </c>
      <c r="I36" s="33"/>
    </row>
    <row r="37" spans="1:9" s="43" customFormat="1" ht="9.75" customHeight="1" x14ac:dyDescent="0.25">
      <c r="A37" s="1025" t="s">
        <v>23</v>
      </c>
      <c r="B37" s="1026"/>
      <c r="C37" s="294">
        <v>12.75</v>
      </c>
      <c r="D37" s="30"/>
      <c r="E37" s="291">
        <v>2.79</v>
      </c>
      <c r="F37" s="291">
        <v>7.13</v>
      </c>
      <c r="G37" s="291">
        <v>2.95</v>
      </c>
      <c r="H37" s="291">
        <v>1.63</v>
      </c>
      <c r="I37" s="33"/>
    </row>
    <row r="38" spans="1:9" s="21" customFormat="1" ht="9.75" customHeight="1" x14ac:dyDescent="0.25">
      <c r="A38" s="926" t="s">
        <v>24</v>
      </c>
      <c r="B38" s="927"/>
      <c r="C38" s="29"/>
      <c r="D38" s="30"/>
      <c r="E38" s="6"/>
      <c r="F38" s="6"/>
      <c r="G38" s="6"/>
      <c r="H38" s="6"/>
      <c r="I38" s="18"/>
    </row>
    <row r="39" spans="1:9" s="21" customFormat="1" ht="9.75" customHeight="1" x14ac:dyDescent="0.25">
      <c r="A39" s="1018" t="s">
        <v>13</v>
      </c>
      <c r="B39" s="1019"/>
      <c r="C39" s="523">
        <f t="shared" ref="C39:C50" si="2">AVERAGE(C5,C17)</f>
        <v>3.1100000000000003</v>
      </c>
      <c r="D39" s="38">
        <f t="shared" ref="D39:D50" si="3">RANK(C39,C$39:C$50)</f>
        <v>5</v>
      </c>
      <c r="E39" s="38">
        <f>AVERAGE(E5,E17)</f>
        <v>283.5</v>
      </c>
      <c r="F39" s="30">
        <f>AVERAGE(F5,F17)</f>
        <v>3.2650000000000001</v>
      </c>
      <c r="G39" s="30">
        <f>AVERAGE(G5,G17)</f>
        <v>23.835000000000001</v>
      </c>
      <c r="H39" s="38">
        <f>AVERAGE(H5,H17)</f>
        <v>90.835000000000008</v>
      </c>
      <c r="I39" s="18">
        <f t="shared" ref="I39:I50" si="4">(I17)</f>
        <v>3.1999999999999971</v>
      </c>
    </row>
    <row r="40" spans="1:9" s="21" customFormat="1" ht="9.75" customHeight="1" x14ac:dyDescent="0.25">
      <c r="A40" s="1018" t="s">
        <v>14</v>
      </c>
      <c r="B40" s="1019"/>
      <c r="C40" s="523">
        <f t="shared" si="2"/>
        <v>2.9449999999999998</v>
      </c>
      <c r="D40" s="38">
        <f t="shared" si="3"/>
        <v>9</v>
      </c>
      <c r="E40" s="38">
        <f t="shared" ref="E40:H49" si="5">AVERAGE(E6,E18)</f>
        <v>272</v>
      </c>
      <c r="F40" s="30">
        <f t="shared" si="5"/>
        <v>2.7549999999999999</v>
      </c>
      <c r="G40" s="30">
        <f t="shared" si="5"/>
        <v>23.435000000000002</v>
      </c>
      <c r="H40" s="38">
        <f t="shared" si="5"/>
        <v>90.17</v>
      </c>
      <c r="I40" s="18">
        <f t="shared" si="4"/>
        <v>2.2666666666666657</v>
      </c>
    </row>
    <row r="41" spans="1:9" s="21" customFormat="1" ht="9.75" customHeight="1" x14ac:dyDescent="0.25">
      <c r="A41" s="1018" t="s">
        <v>15</v>
      </c>
      <c r="B41" s="1019"/>
      <c r="C41" s="523">
        <f t="shared" si="2"/>
        <v>2.855</v>
      </c>
      <c r="D41" s="38">
        <f t="shared" si="3"/>
        <v>10</v>
      </c>
      <c r="E41" s="38">
        <f t="shared" si="5"/>
        <v>274.16499999999996</v>
      </c>
      <c r="F41" s="30">
        <f t="shared" si="5"/>
        <v>2.83</v>
      </c>
      <c r="G41" s="30">
        <f t="shared" si="5"/>
        <v>23.5</v>
      </c>
      <c r="H41" s="38">
        <f t="shared" si="5"/>
        <v>93.5</v>
      </c>
      <c r="I41" s="18">
        <f t="shared" si="4"/>
        <v>10</v>
      </c>
    </row>
    <row r="42" spans="1:9" s="21" customFormat="1" ht="9.75" customHeight="1" x14ac:dyDescent="0.25">
      <c r="A42" s="1018" t="s">
        <v>16</v>
      </c>
      <c r="B42" s="1019"/>
      <c r="C42" s="523">
        <f t="shared" si="2"/>
        <v>3.0950000000000002</v>
      </c>
      <c r="D42" s="38">
        <f t="shared" si="3"/>
        <v>6</v>
      </c>
      <c r="E42" s="38">
        <f t="shared" si="5"/>
        <v>283.5</v>
      </c>
      <c r="F42" s="30">
        <f t="shared" si="5"/>
        <v>3.165</v>
      </c>
      <c r="G42" s="30">
        <f t="shared" si="5"/>
        <v>23.835000000000001</v>
      </c>
      <c r="H42" s="38">
        <f t="shared" si="5"/>
        <v>95.335000000000008</v>
      </c>
      <c r="I42" s="18">
        <f t="shared" si="4"/>
        <v>3.8666666666666671</v>
      </c>
    </row>
    <row r="43" spans="1:9" s="21" customFormat="1" ht="9.75" customHeight="1" x14ac:dyDescent="0.25">
      <c r="A43" s="1018" t="s">
        <v>56</v>
      </c>
      <c r="B43" s="1019"/>
      <c r="C43" s="523">
        <f t="shared" si="2"/>
        <v>2.58</v>
      </c>
      <c r="D43" s="38">
        <f t="shared" si="3"/>
        <v>12</v>
      </c>
      <c r="E43" s="38">
        <f t="shared" si="5"/>
        <v>267.66499999999996</v>
      </c>
      <c r="F43" s="30">
        <f t="shared" si="5"/>
        <v>2.7050000000000001</v>
      </c>
      <c r="G43" s="30">
        <f t="shared" si="5"/>
        <v>23.2</v>
      </c>
      <c r="H43" s="38">
        <f t="shared" si="5"/>
        <v>92.664999999999992</v>
      </c>
      <c r="I43" s="18">
        <f t="shared" si="4"/>
        <v>10.933333333333337</v>
      </c>
    </row>
    <row r="44" spans="1:9" s="21" customFormat="1" ht="9.75" customHeight="1" x14ac:dyDescent="0.25">
      <c r="A44" s="1018" t="s">
        <v>57</v>
      </c>
      <c r="B44" s="1019"/>
      <c r="C44" s="523">
        <f t="shared" si="2"/>
        <v>3.0049999999999999</v>
      </c>
      <c r="D44" s="38">
        <f t="shared" si="3"/>
        <v>8</v>
      </c>
      <c r="E44" s="38">
        <f t="shared" si="5"/>
        <v>280</v>
      </c>
      <c r="F44" s="30">
        <f t="shared" si="5"/>
        <v>2.9649999999999999</v>
      </c>
      <c r="G44" s="30">
        <f t="shared" si="5"/>
        <v>23.7</v>
      </c>
      <c r="H44" s="38">
        <f t="shared" si="5"/>
        <v>93.83</v>
      </c>
      <c r="I44" s="18">
        <f t="shared" si="4"/>
        <v>5.2000000000000011</v>
      </c>
    </row>
    <row r="45" spans="1:9" s="21" customFormat="1" ht="9.75" customHeight="1" x14ac:dyDescent="0.25">
      <c r="A45" s="1018" t="s">
        <v>58</v>
      </c>
      <c r="B45" s="1019"/>
      <c r="C45" s="523">
        <f t="shared" si="2"/>
        <v>3.0700000000000003</v>
      </c>
      <c r="D45" s="38">
        <f t="shared" si="3"/>
        <v>7</v>
      </c>
      <c r="E45" s="38">
        <f t="shared" si="5"/>
        <v>281.33500000000004</v>
      </c>
      <c r="F45" s="30">
        <f t="shared" si="5"/>
        <v>3.12</v>
      </c>
      <c r="G45" s="30">
        <f t="shared" si="5"/>
        <v>23.785</v>
      </c>
      <c r="H45" s="38">
        <f t="shared" si="5"/>
        <v>93</v>
      </c>
      <c r="I45" s="18">
        <f t="shared" si="4"/>
        <v>3.4666666666666694</v>
      </c>
    </row>
    <row r="46" spans="1:9" s="21" customFormat="1" ht="9.75" customHeight="1" x14ac:dyDescent="0.25">
      <c r="A46" s="1018" t="s">
        <v>59</v>
      </c>
      <c r="B46" s="1019"/>
      <c r="C46" s="523">
        <f t="shared" si="2"/>
        <v>3.2</v>
      </c>
      <c r="D46" s="38">
        <f t="shared" si="3"/>
        <v>3</v>
      </c>
      <c r="E46" s="38">
        <f t="shared" si="5"/>
        <v>289</v>
      </c>
      <c r="F46" s="30">
        <f t="shared" si="5"/>
        <v>3.15</v>
      </c>
      <c r="G46" s="30">
        <f t="shared" si="5"/>
        <v>24.215</v>
      </c>
      <c r="H46" s="38">
        <f t="shared" si="5"/>
        <v>100.66499999999999</v>
      </c>
      <c r="I46" s="18">
        <f t="shared" si="4"/>
        <v>3.1999999999999971</v>
      </c>
    </row>
    <row r="47" spans="1:9" s="21" customFormat="1" ht="9.75" customHeight="1" x14ac:dyDescent="0.25">
      <c r="A47" s="1018" t="s">
        <v>99</v>
      </c>
      <c r="B47" s="1019"/>
      <c r="C47" s="523">
        <f t="shared" si="2"/>
        <v>3.26</v>
      </c>
      <c r="D47" s="38">
        <f t="shared" si="3"/>
        <v>2</v>
      </c>
      <c r="E47" s="38">
        <f t="shared" si="5"/>
        <v>271</v>
      </c>
      <c r="F47" s="30">
        <f t="shared" si="5"/>
        <v>2.9699999999999998</v>
      </c>
      <c r="G47" s="30">
        <f t="shared" si="5"/>
        <v>24.07</v>
      </c>
      <c r="H47" s="38">
        <f t="shared" si="5"/>
        <v>88</v>
      </c>
      <c r="I47" s="18">
        <f t="shared" si="4"/>
        <v>3.1999999999999971</v>
      </c>
    </row>
    <row r="48" spans="1:9" s="21" customFormat="1" ht="9.75" customHeight="1" x14ac:dyDescent="0.25">
      <c r="A48" s="1018" t="s">
        <v>100</v>
      </c>
      <c r="B48" s="1019"/>
      <c r="C48" s="523">
        <f t="shared" si="2"/>
        <v>3.17</v>
      </c>
      <c r="D48" s="38">
        <f t="shared" si="3"/>
        <v>4</v>
      </c>
      <c r="E48" s="38">
        <f t="shared" si="5"/>
        <v>278.83</v>
      </c>
      <c r="F48" s="30">
        <f t="shared" si="5"/>
        <v>3.14</v>
      </c>
      <c r="G48" s="30">
        <f t="shared" si="5"/>
        <v>24.4</v>
      </c>
      <c r="H48" s="38">
        <f t="shared" si="5"/>
        <v>97</v>
      </c>
      <c r="I48" s="18">
        <f t="shared" si="4"/>
        <v>2.6666666666666692</v>
      </c>
    </row>
    <row r="49" spans="1:9" s="21" customFormat="1" ht="9.75" customHeight="1" x14ac:dyDescent="0.25">
      <c r="A49" s="1018" t="s">
        <v>180</v>
      </c>
      <c r="B49" s="1019"/>
      <c r="C49" s="523">
        <f t="shared" si="2"/>
        <v>2.5949999999999998</v>
      </c>
      <c r="D49" s="38">
        <f t="shared" si="3"/>
        <v>11</v>
      </c>
      <c r="E49" s="38">
        <f t="shared" si="5"/>
        <v>282.17</v>
      </c>
      <c r="F49" s="30">
        <f t="shared" si="5"/>
        <v>2.89</v>
      </c>
      <c r="G49" s="30">
        <f t="shared" si="5"/>
        <v>23.984999999999999</v>
      </c>
      <c r="H49" s="38">
        <f t="shared" si="5"/>
        <v>100.83500000000001</v>
      </c>
      <c r="I49" s="18">
        <f t="shared" si="4"/>
        <v>6.8000000000000034</v>
      </c>
    </row>
    <row r="50" spans="1:9" s="21" customFormat="1" ht="9.75" customHeight="1" x14ac:dyDescent="0.25">
      <c r="A50" s="1018" t="s">
        <v>181</v>
      </c>
      <c r="B50" s="1019"/>
      <c r="C50" s="523">
        <f t="shared" si="2"/>
        <v>3.4750000000000001</v>
      </c>
      <c r="D50" s="38">
        <f t="shared" si="3"/>
        <v>1</v>
      </c>
      <c r="E50" s="38">
        <f>AVERAGE(E16,E28)</f>
        <v>285.83500000000004</v>
      </c>
      <c r="F50" s="30">
        <f>AVERAGE(F16,F28)</f>
        <v>3.5199999999999996</v>
      </c>
      <c r="G50" s="30">
        <f>AVERAGE(G16,G28)</f>
        <v>24.93</v>
      </c>
      <c r="H50" s="38">
        <f>AVERAGE(H16,H28)</f>
        <v>102.33</v>
      </c>
      <c r="I50" s="18">
        <f t="shared" si="4"/>
        <v>7.06666666666667</v>
      </c>
    </row>
    <row r="51" spans="1:9" s="21" customFormat="1" ht="6" customHeight="1" x14ac:dyDescent="0.25">
      <c r="A51" s="26"/>
      <c r="B51" s="27"/>
      <c r="C51" s="29"/>
      <c r="D51" s="30"/>
      <c r="E51" s="6"/>
      <c r="F51" s="6"/>
      <c r="G51" s="6"/>
      <c r="H51" s="6"/>
      <c r="I51" s="18"/>
    </row>
    <row r="52" spans="1:9" s="35" customFormat="1" ht="9.75" customHeight="1" x14ac:dyDescent="0.25">
      <c r="A52" s="1021" t="s">
        <v>22</v>
      </c>
      <c r="B52" s="1022"/>
      <c r="C52" s="294">
        <v>0.43</v>
      </c>
      <c r="D52" s="30"/>
      <c r="E52" s="291">
        <v>12.92</v>
      </c>
      <c r="F52" s="291">
        <v>0.23</v>
      </c>
      <c r="G52" s="291">
        <v>0.54</v>
      </c>
      <c r="H52" s="291">
        <v>1.93</v>
      </c>
      <c r="I52" s="33"/>
    </row>
    <row r="53" spans="1:9" s="43" customFormat="1" ht="9.75" customHeight="1" x14ac:dyDescent="0.25">
      <c r="A53" s="1025" t="s">
        <v>25</v>
      </c>
      <c r="B53" s="1026"/>
      <c r="C53" s="294">
        <v>12.42</v>
      </c>
      <c r="D53" s="30"/>
      <c r="E53" s="291">
        <v>4.01</v>
      </c>
      <c r="F53" s="291">
        <v>6.55</v>
      </c>
      <c r="G53" s="291">
        <v>1.97</v>
      </c>
      <c r="H53" s="291">
        <v>1.76</v>
      </c>
      <c r="I53" s="33"/>
    </row>
    <row r="54" spans="1:9" s="12" customFormat="1" ht="9.75" customHeight="1" x14ac:dyDescent="0.25">
      <c r="A54" s="926" t="s">
        <v>26</v>
      </c>
      <c r="B54" s="927"/>
      <c r="C54" s="524">
        <f>AVERAGE(C39:C50)</f>
        <v>3.03</v>
      </c>
      <c r="D54" s="46"/>
      <c r="E54" s="47">
        <f>AVERAGE(E39:E50)</f>
        <v>279.08333333333331</v>
      </c>
      <c r="F54" s="45">
        <f>AVERAGE(F39:F50)</f>
        <v>3.0395833333333329</v>
      </c>
      <c r="G54" s="45">
        <f>AVERAGE(G39:G50)</f>
        <v>23.907500000000002</v>
      </c>
      <c r="H54" s="47">
        <f>AVERAGE(H39:H50)</f>
        <v>94.84708333333333</v>
      </c>
      <c r="I54" s="48"/>
    </row>
    <row r="55" spans="1:9" s="12" customFormat="1" ht="3.75" customHeight="1" x14ac:dyDescent="0.25">
      <c r="A55" s="50"/>
      <c r="B55" s="442"/>
      <c r="C55" s="29"/>
      <c r="D55" s="30"/>
      <c r="E55" s="52"/>
      <c r="F55" s="6"/>
      <c r="G55" s="6"/>
      <c r="H55" s="6"/>
      <c r="I55" s="48"/>
    </row>
    <row r="56" spans="1:9" s="55" customFormat="1" ht="9.75" customHeight="1" x14ac:dyDescent="0.25">
      <c r="A56" s="1028" t="s">
        <v>27</v>
      </c>
      <c r="B56" s="1029"/>
      <c r="C56" s="527" t="s">
        <v>30</v>
      </c>
      <c r="D56" s="30"/>
      <c r="E56" s="53"/>
      <c r="F56" s="6"/>
      <c r="G56" s="6"/>
      <c r="H56" s="6"/>
      <c r="I56" s="18"/>
    </row>
    <row r="57" spans="1:9" s="55" customFormat="1" ht="9.75" customHeight="1" x14ac:dyDescent="0.25">
      <c r="A57" s="1028" t="s">
        <v>29</v>
      </c>
      <c r="B57" s="1029"/>
      <c r="C57" s="29">
        <v>8.6300000000000008</v>
      </c>
      <c r="D57" s="30"/>
      <c r="E57" s="56"/>
      <c r="F57" s="57"/>
      <c r="G57" s="57"/>
      <c r="H57" s="57"/>
      <c r="I57" s="58"/>
    </row>
    <row r="58" spans="1:9" s="21" customFormat="1" ht="9.75" customHeight="1" x14ac:dyDescent="0.25">
      <c r="A58" s="926" t="s">
        <v>31</v>
      </c>
      <c r="B58" s="927"/>
      <c r="C58" s="29"/>
      <c r="D58" s="30"/>
      <c r="E58" s="52"/>
      <c r="F58" s="6"/>
      <c r="G58" s="6"/>
      <c r="H58" s="6"/>
      <c r="I58" s="18"/>
    </row>
    <row r="59" spans="1:9" s="21" customFormat="1" ht="9.75" customHeight="1" x14ac:dyDescent="0.25">
      <c r="A59" s="1018" t="s">
        <v>12</v>
      </c>
      <c r="B59" s="1019"/>
      <c r="C59" s="60" t="s">
        <v>324</v>
      </c>
      <c r="D59" s="38"/>
      <c r="E59" s="52" t="s">
        <v>33</v>
      </c>
      <c r="F59" s="6"/>
      <c r="G59" s="6"/>
      <c r="H59" s="6"/>
      <c r="I59" s="18"/>
    </row>
    <row r="60" spans="1:9" s="21" customFormat="1" ht="9.75" customHeight="1" x14ac:dyDescent="0.25">
      <c r="A60" s="1018" t="s">
        <v>17</v>
      </c>
      <c r="B60" s="1019"/>
      <c r="C60" s="60" t="s">
        <v>325</v>
      </c>
      <c r="D60" s="38"/>
      <c r="E60" s="52"/>
      <c r="F60" s="6"/>
      <c r="G60" s="6"/>
      <c r="H60" s="6"/>
      <c r="I60" s="18"/>
    </row>
    <row r="61" spans="1:9" s="2" customFormat="1" ht="9.75" customHeight="1" x14ac:dyDescent="0.25">
      <c r="A61" s="1031" t="s">
        <v>35</v>
      </c>
      <c r="B61" s="1032"/>
      <c r="C61" s="60" t="s">
        <v>325</v>
      </c>
      <c r="D61" s="4"/>
      <c r="E61" s="61"/>
      <c r="F61" s="61"/>
      <c r="G61" s="61"/>
      <c r="H61" s="61"/>
      <c r="I61" s="62"/>
    </row>
    <row r="62" spans="1:9" s="21" customFormat="1" ht="5.25" customHeight="1" x14ac:dyDescent="0.25">
      <c r="A62" s="26"/>
      <c r="B62" s="27"/>
      <c r="C62" s="29"/>
      <c r="D62" s="38"/>
      <c r="E62" s="52"/>
      <c r="F62" s="6"/>
      <c r="G62" s="6"/>
      <c r="H62" s="6"/>
      <c r="I62" s="18"/>
    </row>
    <row r="63" spans="1:9" s="21" customFormat="1" ht="9.75" customHeight="1" x14ac:dyDescent="0.25">
      <c r="A63" s="926" t="s">
        <v>3</v>
      </c>
      <c r="B63" s="927"/>
      <c r="C63" s="29"/>
      <c r="D63" s="30"/>
      <c r="E63" s="52"/>
      <c r="F63" s="6"/>
      <c r="G63" s="6"/>
      <c r="H63" s="6"/>
      <c r="I63" s="18"/>
    </row>
    <row r="64" spans="1:9" s="21" customFormat="1" ht="9.75" customHeight="1" x14ac:dyDescent="0.25">
      <c r="A64" s="1018" t="s">
        <v>13</v>
      </c>
      <c r="B64" s="1019"/>
      <c r="C64" s="500" t="s">
        <v>336</v>
      </c>
      <c r="D64" s="30"/>
      <c r="E64" s="52"/>
      <c r="F64" s="6"/>
      <c r="G64" s="6"/>
      <c r="H64" s="6"/>
      <c r="I64" s="18"/>
    </row>
    <row r="65" spans="1:9" s="21" customFormat="1" ht="9.75" customHeight="1" x14ac:dyDescent="0.25">
      <c r="A65" s="1018" t="s">
        <v>14</v>
      </c>
      <c r="B65" s="1019"/>
      <c r="C65" s="500" t="s">
        <v>337</v>
      </c>
      <c r="D65" s="30"/>
      <c r="E65" s="52"/>
      <c r="F65" s="6"/>
      <c r="G65" s="6"/>
      <c r="H65" s="6"/>
      <c r="I65" s="18"/>
    </row>
    <row r="66" spans="1:9" s="21" customFormat="1" ht="9.75" customHeight="1" x14ac:dyDescent="0.25">
      <c r="A66" s="1018" t="s">
        <v>15</v>
      </c>
      <c r="B66" s="1019"/>
      <c r="C66" s="500" t="s">
        <v>338</v>
      </c>
      <c r="D66" s="30"/>
      <c r="E66" s="52"/>
      <c r="F66" s="6"/>
      <c r="G66" s="6"/>
      <c r="H66" s="6"/>
      <c r="I66" s="18"/>
    </row>
    <row r="67" spans="1:9" s="21" customFormat="1" ht="9.75" customHeight="1" x14ac:dyDescent="0.25">
      <c r="A67" s="1018" t="s">
        <v>16</v>
      </c>
      <c r="B67" s="1019"/>
      <c r="C67" s="500" t="s">
        <v>339</v>
      </c>
      <c r="D67" s="30"/>
      <c r="E67" s="52"/>
      <c r="F67" s="6"/>
      <c r="G67" s="6"/>
      <c r="H67" s="6"/>
      <c r="I67" s="18"/>
    </row>
    <row r="68" spans="1:9" s="21" customFormat="1" ht="9.75" customHeight="1" x14ac:dyDescent="0.25">
      <c r="A68" s="1018" t="s">
        <v>56</v>
      </c>
      <c r="B68" s="1019"/>
      <c r="C68" s="500" t="s">
        <v>340</v>
      </c>
      <c r="D68" s="30"/>
      <c r="E68" s="52"/>
      <c r="F68" s="6"/>
      <c r="G68" s="6"/>
      <c r="H68" s="6"/>
      <c r="I68" s="18"/>
    </row>
    <row r="69" spans="1:9" s="21" customFormat="1" ht="9.75" customHeight="1" x14ac:dyDescent="0.25">
      <c r="A69" s="1018" t="s">
        <v>57</v>
      </c>
      <c r="B69" s="1019"/>
      <c r="C69" s="500" t="s">
        <v>341</v>
      </c>
      <c r="D69" s="30"/>
      <c r="E69" s="52"/>
      <c r="F69" s="6"/>
      <c r="G69" s="6"/>
      <c r="H69" s="6"/>
      <c r="I69" s="18"/>
    </row>
    <row r="70" spans="1:9" s="21" customFormat="1" ht="9.75" customHeight="1" x14ac:dyDescent="0.25">
      <c r="A70" s="1018" t="s">
        <v>58</v>
      </c>
      <c r="B70" s="1019"/>
      <c r="C70" s="500" t="s">
        <v>342</v>
      </c>
      <c r="D70" s="30"/>
      <c r="E70" s="52"/>
      <c r="F70" s="6"/>
      <c r="G70" s="6"/>
      <c r="H70" s="6"/>
      <c r="I70" s="18"/>
    </row>
    <row r="71" spans="1:9" s="21" customFormat="1" ht="9.75" customHeight="1" x14ac:dyDescent="0.25">
      <c r="A71" s="1018" t="s">
        <v>59</v>
      </c>
      <c r="B71" s="1019"/>
      <c r="C71" s="500" t="s">
        <v>329</v>
      </c>
      <c r="D71" s="30"/>
      <c r="E71" s="52"/>
      <c r="F71" s="6"/>
      <c r="G71" s="6"/>
      <c r="H71" s="6"/>
      <c r="I71" s="18"/>
    </row>
    <row r="72" spans="1:9" s="21" customFormat="1" ht="9.75" customHeight="1" x14ac:dyDescent="0.25">
      <c r="A72" s="1018" t="s">
        <v>99</v>
      </c>
      <c r="B72" s="1019"/>
      <c r="C72" s="500" t="s">
        <v>328</v>
      </c>
      <c r="D72" s="30"/>
      <c r="E72" s="52"/>
      <c r="F72" s="6"/>
      <c r="G72" s="6"/>
      <c r="H72" s="6"/>
      <c r="I72" s="18"/>
    </row>
    <row r="73" spans="1:9" s="21" customFormat="1" ht="9.75" customHeight="1" x14ac:dyDescent="0.25">
      <c r="A73" s="1018" t="s">
        <v>100</v>
      </c>
      <c r="B73" s="1019"/>
      <c r="C73" s="500" t="s">
        <v>343</v>
      </c>
      <c r="D73" s="30"/>
      <c r="E73" s="52"/>
      <c r="F73" s="6"/>
      <c r="G73" s="6"/>
      <c r="H73" s="6"/>
      <c r="I73" s="18"/>
    </row>
    <row r="74" spans="1:9" s="21" customFormat="1" ht="9.75" customHeight="1" x14ac:dyDescent="0.25">
      <c r="A74" s="1018" t="s">
        <v>180</v>
      </c>
      <c r="B74" s="1019"/>
      <c r="C74" s="500" t="s">
        <v>344</v>
      </c>
      <c r="D74" s="30"/>
      <c r="E74" s="52"/>
      <c r="F74" s="6"/>
      <c r="G74" s="6"/>
      <c r="H74" s="6"/>
      <c r="I74" s="18"/>
    </row>
    <row r="75" spans="1:9" s="21" customFormat="1" ht="9.75" customHeight="1" x14ac:dyDescent="0.25">
      <c r="A75" s="1018" t="s">
        <v>181</v>
      </c>
      <c r="B75" s="1019"/>
      <c r="C75" s="500" t="s">
        <v>345</v>
      </c>
      <c r="D75" s="30"/>
      <c r="E75" s="52"/>
      <c r="F75" s="6"/>
      <c r="G75" s="6"/>
      <c r="H75" s="6"/>
      <c r="I75" s="18"/>
    </row>
    <row r="76" spans="1:9" s="2" customFormat="1" ht="9.75" customHeight="1" x14ac:dyDescent="0.25">
      <c r="A76" s="1034" t="s">
        <v>40</v>
      </c>
      <c r="B76" s="1035"/>
      <c r="C76" s="67" t="s">
        <v>346</v>
      </c>
      <c r="D76" s="68"/>
      <c r="E76" s="69"/>
      <c r="F76" s="69"/>
      <c r="G76" s="69"/>
      <c r="H76" s="69"/>
      <c r="I76" s="70"/>
    </row>
  </sheetData>
  <mergeCells count="48">
    <mergeCell ref="A76:B76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64:B64"/>
    <mergeCell ref="A50:B50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3:B63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37:B37"/>
    <mergeCell ref="A3:A4"/>
    <mergeCell ref="B3:B4"/>
    <mergeCell ref="C3:I3"/>
    <mergeCell ref="A5:A16"/>
    <mergeCell ref="A17:A28"/>
    <mergeCell ref="A29:B29"/>
    <mergeCell ref="A30:B30"/>
    <mergeCell ref="A31:B31"/>
    <mergeCell ref="A33:B33"/>
    <mergeCell ref="A34:B34"/>
    <mergeCell ref="A36:B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workbookViewId="0">
      <selection activeCell="N11" sqref="N11"/>
    </sheetView>
  </sheetViews>
  <sheetFormatPr defaultRowHeight="13.5" x14ac:dyDescent="0.25"/>
  <cols>
    <col min="1" max="1" width="7.5703125" style="254" customWidth="1"/>
    <col min="2" max="2" width="6.7109375" style="254" customWidth="1"/>
    <col min="3" max="3" width="5.140625" style="388" customWidth="1"/>
    <col min="4" max="4" width="5.140625" style="386" customWidth="1"/>
    <col min="5" max="5" width="5.140625" style="531" customWidth="1"/>
    <col min="6" max="6" width="5.140625" style="386" customWidth="1"/>
    <col min="7" max="7" width="8.7109375" style="388" customWidth="1"/>
    <col min="8" max="8" width="5.140625" style="388" customWidth="1"/>
    <col min="9" max="9" width="5.140625" style="386" customWidth="1"/>
    <col min="10" max="10" width="5.140625" style="531" customWidth="1"/>
    <col min="11" max="12" width="5.140625" style="388" customWidth="1"/>
    <col min="13" max="13" width="5.140625" style="386" customWidth="1"/>
    <col min="14" max="14" width="9.28515625" style="388" customWidth="1"/>
    <col min="15" max="15" width="6.7109375" style="254" customWidth="1"/>
    <col min="16" max="16" width="6.5703125" style="254" customWidth="1"/>
    <col min="17" max="17" width="5" style="388" customWidth="1"/>
    <col min="18" max="18" width="3.5703125" style="386" customWidth="1"/>
    <col min="19" max="19" width="4.42578125" style="531" customWidth="1"/>
    <col min="20" max="20" width="4.28515625" style="388" customWidth="1"/>
    <col min="21" max="21" width="5.5703125" style="388" customWidth="1"/>
    <col min="22" max="22" width="5" style="388" customWidth="1"/>
    <col min="23" max="23" width="9.28515625" style="388" customWidth="1"/>
    <col min="24" max="24" width="5.140625" style="388" customWidth="1"/>
    <col min="25" max="25" width="3" style="386" customWidth="1"/>
    <col min="26" max="26" width="5.140625" style="531" customWidth="1"/>
    <col min="27" max="27" width="5.140625" style="388" customWidth="1"/>
    <col min="28" max="28" width="4.5703125" style="388" customWidth="1"/>
    <col min="29" max="29" width="5.140625" style="388" customWidth="1"/>
    <col min="30" max="30" width="8.28515625" style="388" customWidth="1"/>
    <col min="31" max="31" width="6.7109375" style="254" customWidth="1"/>
    <col min="32" max="32" width="6.5703125" style="254" customWidth="1"/>
    <col min="33" max="33" width="9.85546875" style="388" customWidth="1"/>
    <col min="34" max="34" width="9.85546875" style="386" customWidth="1"/>
    <col min="35" max="35" width="9.85546875" style="531" customWidth="1"/>
    <col min="36" max="39" width="9.85546875" style="388" customWidth="1"/>
    <col min="40" max="40" width="6.7109375" style="254" customWidth="1"/>
    <col min="41" max="41" width="10.42578125" style="254" customWidth="1"/>
    <col min="42" max="42" width="7.140625" style="388" customWidth="1"/>
    <col min="43" max="43" width="4.5703125" style="386" customWidth="1"/>
    <col min="44" max="44" width="7.140625" style="531" customWidth="1"/>
    <col min="45" max="47" width="7.140625" style="388" customWidth="1"/>
    <col min="48" max="48" width="10.140625" style="388" customWidth="1"/>
    <col min="49" max="50" width="7.140625" style="254" customWidth="1"/>
    <col min="51" max="16384" width="9.140625" style="254"/>
  </cols>
  <sheetData>
    <row r="1" spans="1:50" ht="16.5" customHeight="1" x14ac:dyDescent="0.25">
      <c r="A1" s="249" t="s">
        <v>347</v>
      </c>
      <c r="O1" s="249" t="s">
        <v>348</v>
      </c>
      <c r="AE1" s="249" t="s">
        <v>348</v>
      </c>
      <c r="AN1" s="249" t="s">
        <v>348</v>
      </c>
    </row>
    <row r="2" spans="1:50" ht="16.5" customHeight="1" x14ac:dyDescent="0.25">
      <c r="A2" s="254" t="s">
        <v>349</v>
      </c>
      <c r="B2" s="249"/>
      <c r="D2" s="251"/>
      <c r="F2" s="250"/>
      <c r="G2" s="252"/>
      <c r="I2" s="251"/>
      <c r="M2" s="250"/>
      <c r="N2" s="252"/>
      <c r="P2" s="249"/>
      <c r="R2" s="251"/>
      <c r="W2" s="252"/>
      <c r="Y2" s="251"/>
      <c r="AD2" s="252"/>
      <c r="AF2" s="249"/>
      <c r="AH2" s="251"/>
      <c r="AM2" s="252"/>
      <c r="AO2" s="249"/>
      <c r="AQ2" s="251"/>
      <c r="AV2" s="252"/>
    </row>
    <row r="3" spans="1:50" s="258" customFormat="1" ht="15" customHeight="1" x14ac:dyDescent="0.25">
      <c r="A3" s="866" t="s">
        <v>2</v>
      </c>
      <c r="B3" s="865" t="s">
        <v>3</v>
      </c>
      <c r="C3" s="868" t="s">
        <v>170</v>
      </c>
      <c r="D3" s="869"/>
      <c r="E3" s="869"/>
      <c r="F3" s="868"/>
      <c r="G3" s="868"/>
      <c r="H3" s="868" t="s">
        <v>250</v>
      </c>
      <c r="I3" s="869"/>
      <c r="J3" s="869"/>
      <c r="K3" s="868"/>
      <c r="L3" s="868"/>
      <c r="M3" s="868"/>
      <c r="N3" s="868"/>
      <c r="O3" s="866" t="s">
        <v>2</v>
      </c>
      <c r="P3" s="974" t="s">
        <v>3</v>
      </c>
      <c r="Q3" s="868" t="s">
        <v>143</v>
      </c>
      <c r="R3" s="869"/>
      <c r="S3" s="869"/>
      <c r="T3" s="868"/>
      <c r="U3" s="868"/>
      <c r="V3" s="868"/>
      <c r="W3" s="868"/>
      <c r="X3" s="868" t="s">
        <v>93</v>
      </c>
      <c r="Y3" s="869"/>
      <c r="Z3" s="869"/>
      <c r="AA3" s="868"/>
      <c r="AB3" s="868"/>
      <c r="AC3" s="868"/>
      <c r="AD3" s="868"/>
      <c r="AE3" s="866" t="s">
        <v>2</v>
      </c>
      <c r="AF3" s="865" t="s">
        <v>3</v>
      </c>
      <c r="AG3" s="868" t="s">
        <v>145</v>
      </c>
      <c r="AH3" s="869"/>
      <c r="AI3" s="869"/>
      <c r="AJ3" s="868"/>
      <c r="AK3" s="868"/>
      <c r="AL3" s="868"/>
      <c r="AM3" s="868"/>
      <c r="AN3" s="866" t="s">
        <v>2</v>
      </c>
      <c r="AO3" s="865" t="s">
        <v>3</v>
      </c>
      <c r="AP3" s="868" t="s">
        <v>350</v>
      </c>
      <c r="AQ3" s="869"/>
      <c r="AR3" s="869"/>
      <c r="AS3" s="868"/>
      <c r="AT3" s="868"/>
      <c r="AU3" s="868"/>
      <c r="AV3" s="868"/>
      <c r="AW3" s="867" t="s">
        <v>5</v>
      </c>
      <c r="AX3" s="873" t="s">
        <v>6</v>
      </c>
    </row>
    <row r="4" spans="1:50" s="267" customFormat="1" ht="88.5" customHeight="1" x14ac:dyDescent="0.25">
      <c r="A4" s="866"/>
      <c r="B4" s="865"/>
      <c r="C4" s="263" t="s">
        <v>7</v>
      </c>
      <c r="D4" s="264" t="s">
        <v>6</v>
      </c>
      <c r="E4" s="265" t="s">
        <v>351</v>
      </c>
      <c r="F4" s="264" t="s">
        <v>10</v>
      </c>
      <c r="G4" s="266" t="s">
        <v>98</v>
      </c>
      <c r="H4" s="263" t="s">
        <v>7</v>
      </c>
      <c r="I4" s="264" t="s">
        <v>6</v>
      </c>
      <c r="J4" s="265" t="s">
        <v>175</v>
      </c>
      <c r="K4" s="264" t="s">
        <v>9</v>
      </c>
      <c r="L4" s="264" t="s">
        <v>322</v>
      </c>
      <c r="M4" s="264" t="s">
        <v>10</v>
      </c>
      <c r="N4" s="266" t="s">
        <v>98</v>
      </c>
      <c r="O4" s="866"/>
      <c r="P4" s="974"/>
      <c r="Q4" s="263" t="s">
        <v>7</v>
      </c>
      <c r="R4" s="264" t="s">
        <v>6</v>
      </c>
      <c r="S4" s="265" t="s">
        <v>175</v>
      </c>
      <c r="T4" s="264" t="s">
        <v>9</v>
      </c>
      <c r="U4" s="264" t="s">
        <v>322</v>
      </c>
      <c r="V4" s="264" t="s">
        <v>10</v>
      </c>
      <c r="W4" s="266" t="s">
        <v>98</v>
      </c>
      <c r="X4" s="263" t="s">
        <v>7</v>
      </c>
      <c r="Y4" s="264" t="s">
        <v>6</v>
      </c>
      <c r="Z4" s="265" t="s">
        <v>175</v>
      </c>
      <c r="AA4" s="264" t="s">
        <v>9</v>
      </c>
      <c r="AB4" s="264" t="s">
        <v>322</v>
      </c>
      <c r="AC4" s="264" t="s">
        <v>10</v>
      </c>
      <c r="AD4" s="266" t="s">
        <v>98</v>
      </c>
      <c r="AE4" s="866"/>
      <c r="AF4" s="865"/>
      <c r="AG4" s="263" t="s">
        <v>7</v>
      </c>
      <c r="AH4" s="264" t="s">
        <v>6</v>
      </c>
      <c r="AI4" s="265" t="s">
        <v>175</v>
      </c>
      <c r="AJ4" s="264" t="s">
        <v>9</v>
      </c>
      <c r="AK4" s="264" t="s">
        <v>322</v>
      </c>
      <c r="AL4" s="264" t="s">
        <v>10</v>
      </c>
      <c r="AM4" s="266" t="s">
        <v>98</v>
      </c>
      <c r="AN4" s="866"/>
      <c r="AO4" s="865"/>
      <c r="AP4" s="263" t="s">
        <v>7</v>
      </c>
      <c r="AQ4" s="264" t="s">
        <v>6</v>
      </c>
      <c r="AR4" s="265" t="s">
        <v>175</v>
      </c>
      <c r="AS4" s="264" t="s">
        <v>9</v>
      </c>
      <c r="AT4" s="264" t="s">
        <v>322</v>
      </c>
      <c r="AU4" s="264" t="s">
        <v>10</v>
      </c>
      <c r="AV4" s="266" t="s">
        <v>98</v>
      </c>
      <c r="AW4" s="981"/>
      <c r="AX4" s="874"/>
    </row>
    <row r="5" spans="1:50" s="280" customFormat="1" ht="15.75" customHeight="1" x14ac:dyDescent="0.25">
      <c r="A5" s="1037" t="s">
        <v>12</v>
      </c>
      <c r="B5" s="532" t="s">
        <v>13</v>
      </c>
      <c r="C5" s="294">
        <v>1.96</v>
      </c>
      <c r="D5" s="282">
        <f t="shared" ref="D5:D30" si="0">RANK(C5,C$5:C$30)</f>
        <v>16</v>
      </c>
      <c r="E5" s="284">
        <v>87.33</v>
      </c>
      <c r="F5" s="283">
        <v>58</v>
      </c>
      <c r="G5" s="285"/>
      <c r="H5" s="269">
        <v>3.73</v>
      </c>
      <c r="I5" s="533">
        <f t="shared" ref="I5:I14" si="1">RANK(H5,H$5:H$30)</f>
        <v>14</v>
      </c>
      <c r="J5" s="271">
        <v>219.33</v>
      </c>
      <c r="K5" s="272">
        <v>3.24</v>
      </c>
      <c r="L5" s="272">
        <v>18.940000000000001</v>
      </c>
      <c r="M5" s="271">
        <v>80.67</v>
      </c>
      <c r="N5" s="534"/>
      <c r="O5" s="1037" t="s">
        <v>12</v>
      </c>
      <c r="P5" s="282" t="s">
        <v>13</v>
      </c>
      <c r="Q5" s="294">
        <v>3.95</v>
      </c>
      <c r="R5" s="282">
        <f>RANK(Q5,Q$5:Q$30)</f>
        <v>13</v>
      </c>
      <c r="S5" s="291">
        <v>358.33</v>
      </c>
      <c r="T5" s="291">
        <v>2.0099999999999998</v>
      </c>
      <c r="U5" s="291">
        <v>22.75</v>
      </c>
      <c r="V5" s="291">
        <v>77.33</v>
      </c>
      <c r="W5" s="278"/>
      <c r="X5" s="518">
        <v>4.2300000000000004</v>
      </c>
      <c r="Y5" s="282">
        <f t="shared" ref="Y5:Y13" si="2">RANK(X5,X$5:X$30)</f>
        <v>19</v>
      </c>
      <c r="Z5" s="518">
        <v>143.09</v>
      </c>
      <c r="AA5" s="518">
        <v>2.69</v>
      </c>
      <c r="AB5" s="518">
        <v>19.899999999999999</v>
      </c>
      <c r="AC5" s="518">
        <v>72.33</v>
      </c>
      <c r="AD5" s="278"/>
      <c r="AE5" s="1037" t="s">
        <v>12</v>
      </c>
      <c r="AF5" s="532" t="s">
        <v>13</v>
      </c>
      <c r="AG5" s="294">
        <v>2.09</v>
      </c>
      <c r="AH5" s="282">
        <f t="shared" ref="AH5:AH30" si="3">RANK(AG5,AG$5:AG$30)</f>
        <v>20</v>
      </c>
      <c r="AI5" s="518">
        <v>188</v>
      </c>
      <c r="AJ5" s="518">
        <v>1.27</v>
      </c>
      <c r="AK5" s="518">
        <v>28.13</v>
      </c>
      <c r="AL5" s="518">
        <v>116.33</v>
      </c>
      <c r="AM5" s="278"/>
      <c r="AN5" s="1037" t="s">
        <v>12</v>
      </c>
      <c r="AO5" s="282" t="s">
        <v>13</v>
      </c>
      <c r="AP5" s="516">
        <v>3.12</v>
      </c>
      <c r="AQ5" s="270">
        <f t="shared" ref="AQ5:AQ13" si="4">RANK(AP5,AP$5:AP$30)</f>
        <v>19</v>
      </c>
      <c r="AR5" s="271">
        <v>198.67</v>
      </c>
      <c r="AS5" s="518">
        <v>2.95</v>
      </c>
      <c r="AT5" s="518">
        <v>21.2</v>
      </c>
      <c r="AU5" s="271">
        <v>71.67</v>
      </c>
      <c r="AV5" s="276"/>
      <c r="AW5" s="278">
        <f t="shared" ref="AW5:AW30" si="5">AVERAGE(Q5,AG5,C5,H5,X5,AP5)</f>
        <v>3.18</v>
      </c>
      <c r="AX5" s="279">
        <f t="shared" ref="AX5:AX30" si="6">RANK(AW5,AW$5:AW$30)</f>
        <v>24</v>
      </c>
    </row>
    <row r="6" spans="1:50" s="280" customFormat="1" ht="15.75" customHeight="1" x14ac:dyDescent="0.25">
      <c r="A6" s="1038"/>
      <c r="B6" s="532" t="s">
        <v>14</v>
      </c>
      <c r="C6" s="294">
        <v>2.2000000000000002</v>
      </c>
      <c r="D6" s="282">
        <f t="shared" si="0"/>
        <v>9</v>
      </c>
      <c r="E6" s="284">
        <v>110.13</v>
      </c>
      <c r="F6" s="283">
        <v>54.33</v>
      </c>
      <c r="G6" s="285"/>
      <c r="H6" s="281">
        <v>3.78</v>
      </c>
      <c r="I6" s="295">
        <f t="shared" si="1"/>
        <v>13</v>
      </c>
      <c r="J6" s="283">
        <v>202.33</v>
      </c>
      <c r="K6" s="284">
        <v>3.75</v>
      </c>
      <c r="L6" s="284">
        <v>18.5</v>
      </c>
      <c r="M6" s="283">
        <v>77.33</v>
      </c>
      <c r="N6" s="535"/>
      <c r="O6" s="1038"/>
      <c r="P6" s="282" t="s">
        <v>14</v>
      </c>
      <c r="Q6" s="294">
        <v>3.55</v>
      </c>
      <c r="R6" s="282">
        <f t="shared" ref="R6:R30" si="7">RANK(Q6,Q$5:Q$30)</f>
        <v>17</v>
      </c>
      <c r="S6" s="291">
        <v>346.67</v>
      </c>
      <c r="T6" s="291">
        <v>1.34</v>
      </c>
      <c r="U6" s="291">
        <v>22.09</v>
      </c>
      <c r="V6" s="291">
        <v>79.67</v>
      </c>
      <c r="W6" s="278"/>
      <c r="X6" s="291">
        <v>3.92</v>
      </c>
      <c r="Y6" s="282">
        <f t="shared" si="2"/>
        <v>21</v>
      </c>
      <c r="Z6" s="291">
        <v>135.94999999999999</v>
      </c>
      <c r="AA6" s="291">
        <v>2.36</v>
      </c>
      <c r="AB6" s="291">
        <v>19.73</v>
      </c>
      <c r="AC6" s="291">
        <v>91.33</v>
      </c>
      <c r="AD6" s="278"/>
      <c r="AE6" s="1038"/>
      <c r="AF6" s="532" t="s">
        <v>14</v>
      </c>
      <c r="AG6" s="294">
        <v>3.36</v>
      </c>
      <c r="AH6" s="282">
        <f t="shared" si="3"/>
        <v>16</v>
      </c>
      <c r="AI6" s="291">
        <v>205.33</v>
      </c>
      <c r="AJ6" s="291">
        <v>1.6</v>
      </c>
      <c r="AK6" s="291">
        <v>26.4</v>
      </c>
      <c r="AL6" s="291">
        <v>105</v>
      </c>
      <c r="AM6" s="278"/>
      <c r="AN6" s="1038"/>
      <c r="AO6" s="282" t="s">
        <v>14</v>
      </c>
      <c r="AP6" s="294">
        <v>3.11</v>
      </c>
      <c r="AQ6" s="282">
        <f t="shared" si="4"/>
        <v>20</v>
      </c>
      <c r="AR6" s="283">
        <v>200.67</v>
      </c>
      <c r="AS6" s="291">
        <v>2.81</v>
      </c>
      <c r="AT6" s="291">
        <v>18.23</v>
      </c>
      <c r="AU6" s="283">
        <v>71.67</v>
      </c>
      <c r="AV6" s="278"/>
      <c r="AW6" s="278">
        <f t="shared" si="5"/>
        <v>3.32</v>
      </c>
      <c r="AX6" s="279">
        <f t="shared" si="6"/>
        <v>19</v>
      </c>
    </row>
    <row r="7" spans="1:50" s="280" customFormat="1" ht="15.75" customHeight="1" x14ac:dyDescent="0.25">
      <c r="A7" s="1038"/>
      <c r="B7" s="532" t="s">
        <v>15</v>
      </c>
      <c r="C7" s="294">
        <v>1.97</v>
      </c>
      <c r="D7" s="282">
        <f t="shared" si="0"/>
        <v>14</v>
      </c>
      <c r="E7" s="284">
        <v>91.37</v>
      </c>
      <c r="F7" s="283">
        <v>67.33</v>
      </c>
      <c r="G7" s="285"/>
      <c r="H7" s="281">
        <v>3.26</v>
      </c>
      <c r="I7" s="295">
        <f t="shared" si="1"/>
        <v>19</v>
      </c>
      <c r="J7" s="283">
        <v>185.33</v>
      </c>
      <c r="K7" s="284">
        <v>3.46</v>
      </c>
      <c r="L7" s="284">
        <v>24.55</v>
      </c>
      <c r="M7" s="283">
        <v>80.67</v>
      </c>
      <c r="N7" s="535"/>
      <c r="O7" s="1038"/>
      <c r="P7" s="282" t="s">
        <v>15</v>
      </c>
      <c r="Q7" s="294">
        <v>3.99</v>
      </c>
      <c r="R7" s="282">
        <f t="shared" si="7"/>
        <v>11</v>
      </c>
      <c r="S7" s="291">
        <v>371.67</v>
      </c>
      <c r="T7" s="291">
        <v>1.97</v>
      </c>
      <c r="U7" s="291">
        <v>21.73</v>
      </c>
      <c r="V7" s="291">
        <v>84</v>
      </c>
      <c r="W7" s="278"/>
      <c r="X7" s="291">
        <v>4.58</v>
      </c>
      <c r="Y7" s="282">
        <f t="shared" si="2"/>
        <v>17</v>
      </c>
      <c r="Z7" s="291">
        <v>145.71</v>
      </c>
      <c r="AA7" s="291">
        <v>2.63</v>
      </c>
      <c r="AB7" s="291">
        <v>25.6</v>
      </c>
      <c r="AC7" s="291">
        <v>72.67</v>
      </c>
      <c r="AD7" s="278"/>
      <c r="AE7" s="1038"/>
      <c r="AF7" s="532" t="s">
        <v>15</v>
      </c>
      <c r="AG7" s="294">
        <v>4.16</v>
      </c>
      <c r="AH7" s="282">
        <f t="shared" si="3"/>
        <v>9</v>
      </c>
      <c r="AI7" s="291">
        <v>205.33</v>
      </c>
      <c r="AJ7" s="291">
        <v>2.0099999999999998</v>
      </c>
      <c r="AK7" s="291">
        <v>25.57</v>
      </c>
      <c r="AL7" s="291">
        <v>103.33</v>
      </c>
      <c r="AM7" s="278"/>
      <c r="AN7" s="1038"/>
      <c r="AO7" s="282" t="s">
        <v>15</v>
      </c>
      <c r="AP7" s="294">
        <v>2.76</v>
      </c>
      <c r="AQ7" s="282">
        <f t="shared" si="4"/>
        <v>23</v>
      </c>
      <c r="AR7" s="283">
        <v>172</v>
      </c>
      <c r="AS7" s="291">
        <v>3.24</v>
      </c>
      <c r="AT7" s="291">
        <v>26.87</v>
      </c>
      <c r="AU7" s="283">
        <v>73.67</v>
      </c>
      <c r="AV7" s="278"/>
      <c r="AW7" s="278">
        <f t="shared" si="5"/>
        <v>3.4533333333333331</v>
      </c>
      <c r="AX7" s="279">
        <f t="shared" si="6"/>
        <v>15</v>
      </c>
    </row>
    <row r="8" spans="1:50" s="280" customFormat="1" ht="15.75" customHeight="1" x14ac:dyDescent="0.25">
      <c r="A8" s="1038"/>
      <c r="B8" s="532" t="s">
        <v>16</v>
      </c>
      <c r="C8" s="294">
        <v>1.93</v>
      </c>
      <c r="D8" s="282">
        <f t="shared" si="0"/>
        <v>19</v>
      </c>
      <c r="E8" s="284">
        <v>111.03</v>
      </c>
      <c r="F8" s="283">
        <v>63.67</v>
      </c>
      <c r="G8" s="285"/>
      <c r="H8" s="281">
        <v>2.71</v>
      </c>
      <c r="I8" s="295">
        <f t="shared" si="1"/>
        <v>20</v>
      </c>
      <c r="J8" s="283">
        <v>225.33</v>
      </c>
      <c r="K8" s="284">
        <v>2.61</v>
      </c>
      <c r="L8" s="284">
        <v>17.71</v>
      </c>
      <c r="M8" s="283">
        <v>96.33</v>
      </c>
      <c r="N8" s="535"/>
      <c r="O8" s="1038"/>
      <c r="P8" s="282" t="s">
        <v>16</v>
      </c>
      <c r="Q8" s="294"/>
      <c r="R8" s="282"/>
      <c r="S8" s="291"/>
      <c r="T8" s="291"/>
      <c r="U8" s="291"/>
      <c r="V8" s="291"/>
      <c r="W8" s="278"/>
      <c r="X8" s="291">
        <v>4.63</v>
      </c>
      <c r="Y8" s="282">
        <f t="shared" si="2"/>
        <v>16</v>
      </c>
      <c r="Z8" s="291">
        <v>135.96</v>
      </c>
      <c r="AA8" s="291">
        <v>2.81</v>
      </c>
      <c r="AB8" s="291">
        <v>19.3</v>
      </c>
      <c r="AC8" s="291">
        <v>88.33</v>
      </c>
      <c r="AD8" s="278"/>
      <c r="AE8" s="1038"/>
      <c r="AF8" s="532" t="s">
        <v>16</v>
      </c>
      <c r="AG8" s="294">
        <v>3.86</v>
      </c>
      <c r="AH8" s="282">
        <f t="shared" si="3"/>
        <v>12</v>
      </c>
      <c r="AI8" s="291">
        <v>229.33</v>
      </c>
      <c r="AJ8" s="291">
        <v>1.69</v>
      </c>
      <c r="AK8" s="291">
        <v>24.57</v>
      </c>
      <c r="AL8" s="291">
        <v>105.33</v>
      </c>
      <c r="AM8" s="278"/>
      <c r="AN8" s="1038"/>
      <c r="AO8" s="282" t="s">
        <v>16</v>
      </c>
      <c r="AP8" s="294">
        <v>3.47</v>
      </c>
      <c r="AQ8" s="282">
        <f t="shared" si="4"/>
        <v>12</v>
      </c>
      <c r="AR8" s="283">
        <v>257.67</v>
      </c>
      <c r="AS8" s="291">
        <v>2.84</v>
      </c>
      <c r="AT8" s="291">
        <v>20.47</v>
      </c>
      <c r="AU8" s="283">
        <v>85.67</v>
      </c>
      <c r="AV8" s="278"/>
      <c r="AW8" s="278">
        <f t="shared" si="5"/>
        <v>3.3199999999999994</v>
      </c>
      <c r="AX8" s="279">
        <f t="shared" si="6"/>
        <v>20</v>
      </c>
    </row>
    <row r="9" spans="1:50" s="280" customFormat="1" ht="15.75" customHeight="1" x14ac:dyDescent="0.25">
      <c r="A9" s="1038"/>
      <c r="B9" s="532" t="s">
        <v>56</v>
      </c>
      <c r="C9" s="294">
        <v>2.08</v>
      </c>
      <c r="D9" s="282">
        <f t="shared" si="0"/>
        <v>12</v>
      </c>
      <c r="E9" s="284">
        <v>74.2</v>
      </c>
      <c r="F9" s="283">
        <v>67.33</v>
      </c>
      <c r="G9" s="285"/>
      <c r="H9" s="281">
        <v>3.66</v>
      </c>
      <c r="I9" s="295">
        <f t="shared" si="1"/>
        <v>17</v>
      </c>
      <c r="J9" s="283">
        <v>216.67</v>
      </c>
      <c r="K9" s="284">
        <v>3.19</v>
      </c>
      <c r="L9" s="284">
        <v>24.05</v>
      </c>
      <c r="M9" s="283">
        <v>93.33</v>
      </c>
      <c r="N9" s="535"/>
      <c r="O9" s="1038"/>
      <c r="P9" s="282" t="s">
        <v>56</v>
      </c>
      <c r="Q9" s="294">
        <v>3.88</v>
      </c>
      <c r="R9" s="282">
        <f t="shared" si="7"/>
        <v>16</v>
      </c>
      <c r="S9" s="291">
        <v>346.67</v>
      </c>
      <c r="T9" s="291">
        <v>1.85</v>
      </c>
      <c r="U9" s="291">
        <v>21.1</v>
      </c>
      <c r="V9" s="291">
        <v>77</v>
      </c>
      <c r="W9" s="278"/>
      <c r="X9" s="291">
        <v>5.24</v>
      </c>
      <c r="Y9" s="282">
        <f t="shared" si="2"/>
        <v>8</v>
      </c>
      <c r="Z9" s="291">
        <v>163.1</v>
      </c>
      <c r="AA9" s="291">
        <v>2.82</v>
      </c>
      <c r="AB9" s="291">
        <v>26.03</v>
      </c>
      <c r="AC9" s="291">
        <v>88.67</v>
      </c>
      <c r="AD9" s="278"/>
      <c r="AE9" s="1038"/>
      <c r="AF9" s="532" t="s">
        <v>56</v>
      </c>
      <c r="AG9" s="294">
        <v>1.65</v>
      </c>
      <c r="AH9" s="282">
        <f t="shared" si="3"/>
        <v>22</v>
      </c>
      <c r="AI9" s="291">
        <v>213.67</v>
      </c>
      <c r="AJ9" s="291">
        <v>1.05</v>
      </c>
      <c r="AK9" s="291">
        <v>24.43</v>
      </c>
      <c r="AL9" s="291">
        <v>103</v>
      </c>
      <c r="AM9" s="278"/>
      <c r="AN9" s="1038"/>
      <c r="AO9" s="282" t="s">
        <v>56</v>
      </c>
      <c r="AP9" s="294">
        <v>3.17</v>
      </c>
      <c r="AQ9" s="282">
        <f t="shared" si="4"/>
        <v>17</v>
      </c>
      <c r="AR9" s="283">
        <v>234</v>
      </c>
      <c r="AS9" s="291">
        <v>2.7</v>
      </c>
      <c r="AT9" s="291">
        <v>28</v>
      </c>
      <c r="AU9" s="283">
        <v>81.67</v>
      </c>
      <c r="AV9" s="278"/>
      <c r="AW9" s="278">
        <f t="shared" si="5"/>
        <v>3.28</v>
      </c>
      <c r="AX9" s="279">
        <f t="shared" si="6"/>
        <v>22</v>
      </c>
    </row>
    <row r="10" spans="1:50" s="280" customFormat="1" ht="15.75" customHeight="1" x14ac:dyDescent="0.25">
      <c r="A10" s="1038"/>
      <c r="B10" s="532" t="s">
        <v>57</v>
      </c>
      <c r="C10" s="294">
        <v>1.73</v>
      </c>
      <c r="D10" s="282">
        <f t="shared" si="0"/>
        <v>24</v>
      </c>
      <c r="E10" s="284">
        <v>77.8</v>
      </c>
      <c r="F10" s="283">
        <v>57.33</v>
      </c>
      <c r="G10" s="285"/>
      <c r="H10" s="281">
        <v>4.1399999999999997</v>
      </c>
      <c r="I10" s="295">
        <f t="shared" si="1"/>
        <v>10</v>
      </c>
      <c r="J10" s="283">
        <v>216.67</v>
      </c>
      <c r="K10" s="284">
        <v>3.49</v>
      </c>
      <c r="L10" s="284">
        <v>19.21</v>
      </c>
      <c r="M10" s="283">
        <v>78</v>
      </c>
      <c r="N10" s="535"/>
      <c r="O10" s="1038"/>
      <c r="P10" s="282" t="s">
        <v>57</v>
      </c>
      <c r="Q10" s="294"/>
      <c r="R10" s="282"/>
      <c r="S10" s="291"/>
      <c r="T10" s="291"/>
      <c r="U10" s="291"/>
      <c r="V10" s="291"/>
      <c r="W10" s="278"/>
      <c r="X10" s="291">
        <v>5.19</v>
      </c>
      <c r="Y10" s="282">
        <f t="shared" si="2"/>
        <v>9</v>
      </c>
      <c r="Z10" s="291">
        <v>143.81</v>
      </c>
      <c r="AA10" s="291">
        <v>3.11</v>
      </c>
      <c r="AB10" s="291">
        <v>20.77</v>
      </c>
      <c r="AC10" s="291">
        <v>72.67</v>
      </c>
      <c r="AD10" s="278"/>
      <c r="AE10" s="1038"/>
      <c r="AF10" s="532" t="s">
        <v>57</v>
      </c>
      <c r="AG10" s="294">
        <v>1.65</v>
      </c>
      <c r="AH10" s="282">
        <f t="shared" si="3"/>
        <v>22</v>
      </c>
      <c r="AI10" s="291">
        <v>231</v>
      </c>
      <c r="AJ10" s="291">
        <v>0.89</v>
      </c>
      <c r="AK10" s="291">
        <v>26.33</v>
      </c>
      <c r="AL10" s="291">
        <v>115</v>
      </c>
      <c r="AM10" s="278"/>
      <c r="AN10" s="1038"/>
      <c r="AO10" s="282" t="s">
        <v>57</v>
      </c>
      <c r="AP10" s="294">
        <v>2.42</v>
      </c>
      <c r="AQ10" s="282">
        <f t="shared" si="4"/>
        <v>24</v>
      </c>
      <c r="AR10" s="283">
        <v>199.33</v>
      </c>
      <c r="AS10" s="291">
        <v>2.98</v>
      </c>
      <c r="AT10" s="291">
        <v>21.17</v>
      </c>
      <c r="AU10" s="283">
        <v>74.33</v>
      </c>
      <c r="AV10" s="278"/>
      <c r="AW10" s="278">
        <f t="shared" si="5"/>
        <v>3.0260000000000002</v>
      </c>
      <c r="AX10" s="279">
        <f t="shared" si="6"/>
        <v>25</v>
      </c>
    </row>
    <row r="11" spans="1:50" s="280" customFormat="1" ht="15.75" customHeight="1" x14ac:dyDescent="0.25">
      <c r="A11" s="1038"/>
      <c r="B11" s="532" t="s">
        <v>58</v>
      </c>
      <c r="C11" s="294">
        <v>1.9</v>
      </c>
      <c r="D11" s="282">
        <f t="shared" si="0"/>
        <v>20</v>
      </c>
      <c r="E11" s="284">
        <v>102.07</v>
      </c>
      <c r="F11" s="283">
        <v>57.67</v>
      </c>
      <c r="G11" s="285"/>
      <c r="H11" s="281">
        <v>4.01</v>
      </c>
      <c r="I11" s="295">
        <f t="shared" si="1"/>
        <v>12</v>
      </c>
      <c r="J11" s="283">
        <v>221.67</v>
      </c>
      <c r="K11" s="284">
        <v>3.27</v>
      </c>
      <c r="L11" s="284">
        <v>21.77</v>
      </c>
      <c r="M11" s="283">
        <v>79.33</v>
      </c>
      <c r="N11" s="535"/>
      <c r="O11" s="1038"/>
      <c r="P11" s="282" t="s">
        <v>58</v>
      </c>
      <c r="Q11" s="294">
        <v>4.3600000000000003</v>
      </c>
      <c r="R11" s="282">
        <f t="shared" si="7"/>
        <v>7</v>
      </c>
      <c r="S11" s="291">
        <v>328.33</v>
      </c>
      <c r="T11" s="291">
        <v>2.17</v>
      </c>
      <c r="U11" s="291">
        <v>22.41</v>
      </c>
      <c r="V11" s="291">
        <v>80.67</v>
      </c>
      <c r="W11" s="278"/>
      <c r="X11" s="291">
        <v>4.3600000000000003</v>
      </c>
      <c r="Y11" s="282">
        <f t="shared" si="2"/>
        <v>18</v>
      </c>
      <c r="Z11" s="291">
        <v>150</v>
      </c>
      <c r="AA11" s="291">
        <v>2.7</v>
      </c>
      <c r="AB11" s="291">
        <v>23.9</v>
      </c>
      <c r="AC11" s="291">
        <v>71.33</v>
      </c>
      <c r="AD11" s="278"/>
      <c r="AE11" s="1038"/>
      <c r="AF11" s="532" t="s">
        <v>58</v>
      </c>
      <c r="AG11" s="294">
        <v>1.96</v>
      </c>
      <c r="AH11" s="282">
        <f t="shared" si="3"/>
        <v>21</v>
      </c>
      <c r="AI11" s="291">
        <v>212.67</v>
      </c>
      <c r="AJ11" s="291">
        <v>1.17</v>
      </c>
      <c r="AK11" s="291">
        <v>27.97</v>
      </c>
      <c r="AL11" s="291">
        <v>118.33</v>
      </c>
      <c r="AM11" s="278"/>
      <c r="AN11" s="1038"/>
      <c r="AO11" s="282" t="s">
        <v>58</v>
      </c>
      <c r="AP11" s="294">
        <v>2.77</v>
      </c>
      <c r="AQ11" s="282">
        <f t="shared" si="4"/>
        <v>22</v>
      </c>
      <c r="AR11" s="283">
        <v>214.67</v>
      </c>
      <c r="AS11" s="291">
        <v>3.27</v>
      </c>
      <c r="AT11" s="291">
        <v>24.97</v>
      </c>
      <c r="AU11" s="283">
        <v>72.33</v>
      </c>
      <c r="AV11" s="278"/>
      <c r="AW11" s="278">
        <f t="shared" si="5"/>
        <v>3.2266666666666666</v>
      </c>
      <c r="AX11" s="279">
        <f t="shared" si="6"/>
        <v>23</v>
      </c>
    </row>
    <row r="12" spans="1:50" s="280" customFormat="1" ht="15.75" customHeight="1" x14ac:dyDescent="0.25">
      <c r="A12" s="1038"/>
      <c r="B12" s="532" t="s">
        <v>59</v>
      </c>
      <c r="C12" s="294">
        <v>1.89</v>
      </c>
      <c r="D12" s="282">
        <f t="shared" si="0"/>
        <v>22</v>
      </c>
      <c r="E12" s="284">
        <v>95.4</v>
      </c>
      <c r="F12" s="283">
        <v>60.67</v>
      </c>
      <c r="G12" s="285"/>
      <c r="H12" s="281">
        <v>4.78</v>
      </c>
      <c r="I12" s="295">
        <f t="shared" si="1"/>
        <v>3</v>
      </c>
      <c r="J12" s="283">
        <v>230</v>
      </c>
      <c r="K12" s="284">
        <v>3.74</v>
      </c>
      <c r="L12" s="284">
        <v>20.25</v>
      </c>
      <c r="M12" s="283">
        <v>79.67</v>
      </c>
      <c r="N12" s="535"/>
      <c r="O12" s="1038"/>
      <c r="P12" s="282" t="s">
        <v>59</v>
      </c>
      <c r="Q12" s="294">
        <v>5.13</v>
      </c>
      <c r="R12" s="282">
        <f t="shared" si="7"/>
        <v>5</v>
      </c>
      <c r="S12" s="291">
        <v>335</v>
      </c>
      <c r="T12" s="291">
        <v>2.4300000000000002</v>
      </c>
      <c r="U12" s="291">
        <v>22.62</v>
      </c>
      <c r="V12" s="291">
        <v>83.33</v>
      </c>
      <c r="W12" s="278"/>
      <c r="X12" s="291">
        <v>5.09</v>
      </c>
      <c r="Y12" s="282">
        <f t="shared" si="2"/>
        <v>11</v>
      </c>
      <c r="Z12" s="291">
        <v>146.66999999999999</v>
      </c>
      <c r="AA12" s="291">
        <v>2.94</v>
      </c>
      <c r="AB12" s="291">
        <v>20.87</v>
      </c>
      <c r="AC12" s="291">
        <v>71.33</v>
      </c>
      <c r="AD12" s="278"/>
      <c r="AE12" s="1038"/>
      <c r="AF12" s="532" t="s">
        <v>59</v>
      </c>
      <c r="AG12" s="294">
        <v>1.43</v>
      </c>
      <c r="AH12" s="282">
        <f t="shared" si="3"/>
        <v>24</v>
      </c>
      <c r="AI12" s="291">
        <v>213</v>
      </c>
      <c r="AJ12" s="291">
        <v>0.87</v>
      </c>
      <c r="AK12" s="291">
        <v>21.83</v>
      </c>
      <c r="AL12" s="291">
        <v>115.67</v>
      </c>
      <c r="AM12" s="278"/>
      <c r="AN12" s="1038"/>
      <c r="AO12" s="282" t="s">
        <v>59</v>
      </c>
      <c r="AP12" s="294">
        <v>3.34</v>
      </c>
      <c r="AQ12" s="282">
        <f t="shared" si="4"/>
        <v>14</v>
      </c>
      <c r="AR12" s="283">
        <v>216</v>
      </c>
      <c r="AS12" s="291">
        <v>3.41</v>
      </c>
      <c r="AT12" s="291">
        <v>23.03</v>
      </c>
      <c r="AU12" s="283">
        <v>76.33</v>
      </c>
      <c r="AV12" s="278"/>
      <c r="AW12" s="278">
        <f t="shared" si="5"/>
        <v>3.61</v>
      </c>
      <c r="AX12" s="279">
        <f t="shared" si="6"/>
        <v>14</v>
      </c>
    </row>
    <row r="13" spans="1:50" s="280" customFormat="1" ht="15.75" customHeight="1" x14ac:dyDescent="0.25">
      <c r="A13" s="1038"/>
      <c r="B13" s="532" t="s">
        <v>99</v>
      </c>
      <c r="C13" s="294">
        <v>1.98</v>
      </c>
      <c r="D13" s="282">
        <f t="shared" si="0"/>
        <v>13</v>
      </c>
      <c r="E13" s="284">
        <v>96.93</v>
      </c>
      <c r="F13" s="283">
        <v>59.67</v>
      </c>
      <c r="G13" s="285"/>
      <c r="H13" s="281">
        <v>3.49</v>
      </c>
      <c r="I13" s="295">
        <f t="shared" si="1"/>
        <v>18</v>
      </c>
      <c r="J13" s="283">
        <v>214.33</v>
      </c>
      <c r="K13" s="284">
        <v>2.97</v>
      </c>
      <c r="L13" s="284">
        <v>21.42</v>
      </c>
      <c r="M13" s="283">
        <v>79.33</v>
      </c>
      <c r="N13" s="535"/>
      <c r="O13" s="1038"/>
      <c r="P13" s="282" t="s">
        <v>99</v>
      </c>
      <c r="Q13" s="294">
        <v>3.42</v>
      </c>
      <c r="R13" s="282">
        <f t="shared" si="7"/>
        <v>18</v>
      </c>
      <c r="S13" s="291">
        <v>346.67</v>
      </c>
      <c r="T13" s="291">
        <v>1.74</v>
      </c>
      <c r="U13" s="291">
        <v>22.71</v>
      </c>
      <c r="V13" s="291">
        <v>77.67</v>
      </c>
      <c r="W13" s="278"/>
      <c r="X13" s="291">
        <v>5.18</v>
      </c>
      <c r="Y13" s="282">
        <f t="shared" si="2"/>
        <v>10</v>
      </c>
      <c r="Z13" s="291">
        <v>130.94999999999999</v>
      </c>
      <c r="AA13" s="291">
        <v>3.69</v>
      </c>
      <c r="AB13" s="291">
        <v>23.13</v>
      </c>
      <c r="AC13" s="291">
        <v>72.33</v>
      </c>
      <c r="AD13" s="278"/>
      <c r="AE13" s="1038"/>
      <c r="AF13" s="532" t="s">
        <v>99</v>
      </c>
      <c r="AG13" s="294">
        <v>2.71</v>
      </c>
      <c r="AH13" s="282">
        <f t="shared" si="3"/>
        <v>19</v>
      </c>
      <c r="AI13" s="291">
        <v>237</v>
      </c>
      <c r="AJ13" s="291">
        <v>1.34</v>
      </c>
      <c r="AK13" s="291">
        <v>26.93</v>
      </c>
      <c r="AL13" s="291">
        <v>119.67</v>
      </c>
      <c r="AM13" s="278"/>
      <c r="AN13" s="1038"/>
      <c r="AO13" s="282" t="s">
        <v>99</v>
      </c>
      <c r="AP13" s="294">
        <v>3.33</v>
      </c>
      <c r="AQ13" s="282">
        <f t="shared" si="4"/>
        <v>15</v>
      </c>
      <c r="AR13" s="283">
        <v>213</v>
      </c>
      <c r="AS13" s="291">
        <v>3.2</v>
      </c>
      <c r="AT13" s="291">
        <v>22.17</v>
      </c>
      <c r="AU13" s="283">
        <v>72.33</v>
      </c>
      <c r="AV13" s="278"/>
      <c r="AW13" s="278">
        <f t="shared" si="5"/>
        <v>3.3516666666666666</v>
      </c>
      <c r="AX13" s="279">
        <f t="shared" si="6"/>
        <v>18</v>
      </c>
    </row>
    <row r="14" spans="1:50" s="280" customFormat="1" ht="15.75" customHeight="1" x14ac:dyDescent="0.25">
      <c r="A14" s="1038"/>
      <c r="B14" s="532" t="s">
        <v>100</v>
      </c>
      <c r="C14" s="294"/>
      <c r="D14" s="282"/>
      <c r="E14" s="284"/>
      <c r="F14" s="283"/>
      <c r="G14" s="285"/>
      <c r="H14" s="281">
        <v>3.73</v>
      </c>
      <c r="I14" s="295">
        <f t="shared" si="1"/>
        <v>14</v>
      </c>
      <c r="J14" s="283">
        <v>217.67</v>
      </c>
      <c r="K14" s="284">
        <v>3</v>
      </c>
      <c r="L14" s="284">
        <v>18.64</v>
      </c>
      <c r="M14" s="283">
        <v>77.67</v>
      </c>
      <c r="N14" s="535"/>
      <c r="O14" s="1038"/>
      <c r="P14" s="282" t="s">
        <v>100</v>
      </c>
      <c r="Q14" s="294"/>
      <c r="R14" s="282"/>
      <c r="S14" s="291"/>
      <c r="T14" s="291"/>
      <c r="U14" s="291"/>
      <c r="V14" s="291"/>
      <c r="W14" s="278"/>
      <c r="X14" s="330"/>
      <c r="Y14" s="282"/>
      <c r="Z14" s="330"/>
      <c r="AA14" s="330"/>
      <c r="AB14" s="330"/>
      <c r="AC14" s="330"/>
      <c r="AD14" s="278"/>
      <c r="AE14" s="1038"/>
      <c r="AF14" s="532" t="s">
        <v>100</v>
      </c>
      <c r="AG14" s="294"/>
      <c r="AH14" s="282"/>
      <c r="AI14" s="291"/>
      <c r="AJ14" s="291"/>
      <c r="AK14" s="291"/>
      <c r="AL14" s="291"/>
      <c r="AM14" s="278"/>
      <c r="AN14" s="1038"/>
      <c r="AO14" s="282" t="s">
        <v>100</v>
      </c>
      <c r="AP14" s="294"/>
      <c r="AQ14" s="282"/>
      <c r="AR14" s="283"/>
      <c r="AS14" s="291"/>
      <c r="AT14" s="291"/>
      <c r="AU14" s="283"/>
      <c r="AV14" s="278"/>
      <c r="AW14" s="278">
        <f t="shared" si="5"/>
        <v>3.73</v>
      </c>
      <c r="AX14" s="279">
        <f t="shared" si="6"/>
        <v>13</v>
      </c>
    </row>
    <row r="15" spans="1:50" s="280" customFormat="1" ht="15.75" customHeight="1" x14ac:dyDescent="0.25">
      <c r="A15" s="1038"/>
      <c r="B15" s="532" t="s">
        <v>180</v>
      </c>
      <c r="C15" s="294">
        <v>1.97</v>
      </c>
      <c r="D15" s="282">
        <f t="shared" si="0"/>
        <v>14</v>
      </c>
      <c r="E15" s="284">
        <v>103.87</v>
      </c>
      <c r="F15" s="283">
        <v>59.33</v>
      </c>
      <c r="G15" s="285"/>
      <c r="H15" s="281"/>
      <c r="I15" s="295"/>
      <c r="J15" s="283"/>
      <c r="K15" s="284"/>
      <c r="L15" s="284"/>
      <c r="M15" s="283"/>
      <c r="N15" s="535"/>
      <c r="O15" s="1038"/>
      <c r="P15" s="282" t="s">
        <v>180</v>
      </c>
      <c r="Q15" s="294">
        <v>3.89</v>
      </c>
      <c r="R15" s="282">
        <f t="shared" si="7"/>
        <v>15</v>
      </c>
      <c r="S15" s="291">
        <v>326.67</v>
      </c>
      <c r="T15" s="291">
        <v>1.95</v>
      </c>
      <c r="U15" s="291">
        <v>23.38</v>
      </c>
      <c r="V15" s="291">
        <v>79.33</v>
      </c>
      <c r="W15" s="278"/>
      <c r="X15" s="291">
        <v>3.88</v>
      </c>
      <c r="Y15" s="282">
        <f t="shared" ref="Y15:Y26" si="8">RANK(X15,X$5:X$30)</f>
        <v>22</v>
      </c>
      <c r="Z15" s="291">
        <v>140.71</v>
      </c>
      <c r="AA15" s="291">
        <v>2.93</v>
      </c>
      <c r="AB15" s="291">
        <v>25.67</v>
      </c>
      <c r="AC15" s="291">
        <v>72.67</v>
      </c>
      <c r="AD15" s="278"/>
      <c r="AE15" s="1038"/>
      <c r="AF15" s="532" t="s">
        <v>180</v>
      </c>
      <c r="AG15" s="294">
        <v>3.43</v>
      </c>
      <c r="AH15" s="282">
        <f t="shared" si="3"/>
        <v>15</v>
      </c>
      <c r="AI15" s="291">
        <v>239.33</v>
      </c>
      <c r="AJ15" s="291">
        <v>1.58</v>
      </c>
      <c r="AK15" s="291">
        <v>24.43</v>
      </c>
      <c r="AL15" s="291">
        <v>119.33</v>
      </c>
      <c r="AM15" s="278"/>
      <c r="AN15" s="1038"/>
      <c r="AO15" s="282" t="s">
        <v>180</v>
      </c>
      <c r="AP15" s="294">
        <v>3.31</v>
      </c>
      <c r="AQ15" s="282">
        <f t="shared" ref="AQ15:AQ30" si="9">RANK(AP15,AP$5:AP$30)</f>
        <v>16</v>
      </c>
      <c r="AR15" s="283">
        <v>169.33</v>
      </c>
      <c r="AS15" s="291">
        <v>3.42</v>
      </c>
      <c r="AT15" s="291">
        <v>25.97</v>
      </c>
      <c r="AU15" s="283">
        <v>72.33</v>
      </c>
      <c r="AV15" s="278"/>
      <c r="AW15" s="278">
        <f t="shared" si="5"/>
        <v>3.2960000000000003</v>
      </c>
      <c r="AX15" s="279">
        <f t="shared" si="6"/>
        <v>21</v>
      </c>
    </row>
    <row r="16" spans="1:50" s="280" customFormat="1" ht="15.75" customHeight="1" x14ac:dyDescent="0.25">
      <c r="A16" s="1038"/>
      <c r="B16" s="532" t="s">
        <v>181</v>
      </c>
      <c r="C16" s="294">
        <v>1.9</v>
      </c>
      <c r="D16" s="282">
        <f t="shared" si="0"/>
        <v>20</v>
      </c>
      <c r="E16" s="284">
        <v>79.930000000000007</v>
      </c>
      <c r="F16" s="283">
        <v>63</v>
      </c>
      <c r="G16" s="285"/>
      <c r="H16" s="281"/>
      <c r="I16" s="295"/>
      <c r="J16" s="283"/>
      <c r="K16" s="284"/>
      <c r="L16" s="284"/>
      <c r="M16" s="283"/>
      <c r="N16" s="535"/>
      <c r="O16" s="1038"/>
      <c r="P16" s="282" t="s">
        <v>181</v>
      </c>
      <c r="Q16" s="294"/>
      <c r="R16" s="282"/>
      <c r="S16" s="291"/>
      <c r="T16" s="291"/>
      <c r="U16" s="291"/>
      <c r="V16" s="291"/>
      <c r="W16" s="278"/>
      <c r="X16" s="291">
        <v>2.8</v>
      </c>
      <c r="Y16" s="282">
        <f t="shared" si="8"/>
        <v>24</v>
      </c>
      <c r="Z16" s="291">
        <v>149.52000000000001</v>
      </c>
      <c r="AA16" s="291">
        <v>2.83</v>
      </c>
      <c r="AB16" s="291">
        <v>18.399999999999999</v>
      </c>
      <c r="AC16" s="291">
        <v>91.67</v>
      </c>
      <c r="AD16" s="278"/>
      <c r="AE16" s="1038"/>
      <c r="AF16" s="532" t="s">
        <v>181</v>
      </c>
      <c r="AG16" s="294">
        <v>3.09</v>
      </c>
      <c r="AH16" s="282">
        <f t="shared" si="3"/>
        <v>17</v>
      </c>
      <c r="AI16" s="291">
        <v>191.67</v>
      </c>
      <c r="AJ16" s="291">
        <v>1.75</v>
      </c>
      <c r="AK16" s="291">
        <v>25.17</v>
      </c>
      <c r="AL16" s="291">
        <v>117.67</v>
      </c>
      <c r="AM16" s="278"/>
      <c r="AN16" s="1038"/>
      <c r="AO16" s="282" t="s">
        <v>181</v>
      </c>
      <c r="AP16" s="294">
        <v>2.84</v>
      </c>
      <c r="AQ16" s="282">
        <f t="shared" si="9"/>
        <v>21</v>
      </c>
      <c r="AR16" s="283">
        <v>219</v>
      </c>
      <c r="AS16" s="291">
        <v>2.75</v>
      </c>
      <c r="AT16" s="291">
        <v>22.23</v>
      </c>
      <c r="AU16" s="283">
        <v>85.67</v>
      </c>
      <c r="AV16" s="278"/>
      <c r="AW16" s="278">
        <f t="shared" si="5"/>
        <v>2.6574999999999998</v>
      </c>
      <c r="AX16" s="279">
        <f t="shared" si="6"/>
        <v>26</v>
      </c>
    </row>
    <row r="17" spans="1:50" s="280" customFormat="1" ht="15.75" customHeight="1" x14ac:dyDescent="0.25">
      <c r="A17" s="1038"/>
      <c r="B17" s="532" t="s">
        <v>182</v>
      </c>
      <c r="C17" s="294">
        <v>1.96</v>
      </c>
      <c r="D17" s="282">
        <f t="shared" si="0"/>
        <v>16</v>
      </c>
      <c r="E17" s="284">
        <v>97.73</v>
      </c>
      <c r="F17" s="283">
        <v>58</v>
      </c>
      <c r="G17" s="285"/>
      <c r="H17" s="281"/>
      <c r="I17" s="295"/>
      <c r="J17" s="283"/>
      <c r="K17" s="284"/>
      <c r="L17" s="284"/>
      <c r="M17" s="283"/>
      <c r="N17" s="535"/>
      <c r="O17" s="1038"/>
      <c r="P17" s="282" t="s">
        <v>182</v>
      </c>
      <c r="Q17" s="294">
        <v>4.01</v>
      </c>
      <c r="R17" s="282">
        <f t="shared" si="7"/>
        <v>10</v>
      </c>
      <c r="S17" s="291">
        <v>366.67</v>
      </c>
      <c r="T17" s="291">
        <v>2.0299999999999998</v>
      </c>
      <c r="U17" s="291">
        <v>22.14</v>
      </c>
      <c r="V17" s="291">
        <v>85</v>
      </c>
      <c r="W17" s="278"/>
      <c r="X17" s="291">
        <v>4.97</v>
      </c>
      <c r="Y17" s="282">
        <f t="shared" si="8"/>
        <v>12</v>
      </c>
      <c r="Z17" s="291">
        <v>146.43</v>
      </c>
      <c r="AA17" s="291">
        <v>3.01</v>
      </c>
      <c r="AB17" s="291">
        <v>18.600000000000001</v>
      </c>
      <c r="AC17" s="291">
        <v>68.33</v>
      </c>
      <c r="AD17" s="278"/>
      <c r="AE17" s="1038"/>
      <c r="AF17" s="532" t="s">
        <v>182</v>
      </c>
      <c r="AG17" s="294">
        <v>2.73</v>
      </c>
      <c r="AH17" s="282">
        <f t="shared" si="3"/>
        <v>18</v>
      </c>
      <c r="AI17" s="291">
        <v>182.67</v>
      </c>
      <c r="AJ17" s="291">
        <v>1.62</v>
      </c>
      <c r="AK17" s="291">
        <v>30.1</v>
      </c>
      <c r="AL17" s="291">
        <v>119</v>
      </c>
      <c r="AM17" s="278"/>
      <c r="AN17" s="1038"/>
      <c r="AO17" s="282" t="s">
        <v>182</v>
      </c>
      <c r="AP17" s="294">
        <v>3.16</v>
      </c>
      <c r="AQ17" s="282">
        <f t="shared" si="9"/>
        <v>18</v>
      </c>
      <c r="AR17" s="283">
        <v>231</v>
      </c>
      <c r="AS17" s="291">
        <v>2.86</v>
      </c>
      <c r="AT17" s="291">
        <v>21.43</v>
      </c>
      <c r="AU17" s="283">
        <v>74</v>
      </c>
      <c r="AV17" s="278"/>
      <c r="AW17" s="278">
        <f t="shared" si="5"/>
        <v>3.3659999999999997</v>
      </c>
      <c r="AX17" s="279">
        <f t="shared" si="6"/>
        <v>16</v>
      </c>
    </row>
    <row r="18" spans="1:50" s="286" customFormat="1" ht="15.75" customHeight="1" x14ac:dyDescent="0.25">
      <c r="A18" s="1039" t="s">
        <v>17</v>
      </c>
      <c r="B18" s="532" t="s">
        <v>13</v>
      </c>
      <c r="C18" s="294">
        <v>2.52</v>
      </c>
      <c r="D18" s="282">
        <f t="shared" si="0"/>
        <v>6</v>
      </c>
      <c r="E18" s="284">
        <v>93.67</v>
      </c>
      <c r="F18" s="283">
        <v>61</v>
      </c>
      <c r="G18" s="285">
        <f>(C18-C5)/90*1000</f>
        <v>6.2222222222222223</v>
      </c>
      <c r="H18" s="281">
        <v>4.74</v>
      </c>
      <c r="I18" s="295">
        <f t="shared" ref="I18:I27" si="10">RANK(H18,H$5:H$30)</f>
        <v>4</v>
      </c>
      <c r="J18" s="283">
        <v>250</v>
      </c>
      <c r="K18" s="284">
        <v>3.58</v>
      </c>
      <c r="L18" s="284">
        <v>19.71</v>
      </c>
      <c r="M18" s="283">
        <v>81.67</v>
      </c>
      <c r="N18" s="535">
        <f t="shared" ref="N18:N27" si="11">(H18-H5)/110*1000</f>
        <v>9.1818181818181834</v>
      </c>
      <c r="O18" s="1039" t="s">
        <v>17</v>
      </c>
      <c r="P18" s="282" t="s">
        <v>13</v>
      </c>
      <c r="Q18" s="294">
        <v>5.45</v>
      </c>
      <c r="R18" s="282">
        <f t="shared" si="7"/>
        <v>2</v>
      </c>
      <c r="S18" s="291">
        <v>385</v>
      </c>
      <c r="T18" s="291">
        <v>2.2400000000000002</v>
      </c>
      <c r="U18" s="291">
        <v>22.66</v>
      </c>
      <c r="V18" s="291">
        <v>78</v>
      </c>
      <c r="W18" s="285">
        <f>(Q18-Q5)/105*1000</f>
        <v>14.285714285714285</v>
      </c>
      <c r="X18" s="291">
        <v>4.8099999999999996</v>
      </c>
      <c r="Y18" s="282">
        <f t="shared" si="8"/>
        <v>14</v>
      </c>
      <c r="Z18" s="291">
        <v>185.76</v>
      </c>
      <c r="AA18" s="291">
        <v>3.74</v>
      </c>
      <c r="AB18" s="291">
        <v>22.47</v>
      </c>
      <c r="AC18" s="291">
        <v>72.33</v>
      </c>
      <c r="AD18" s="285">
        <f t="shared" ref="AD18:AD26" si="12">(X18-X5)/62.5*1000</f>
        <v>9.2799999999999869</v>
      </c>
      <c r="AE18" s="1039" t="s">
        <v>17</v>
      </c>
      <c r="AF18" s="532" t="s">
        <v>13</v>
      </c>
      <c r="AG18" s="294">
        <v>3.8</v>
      </c>
      <c r="AH18" s="282">
        <f t="shared" si="3"/>
        <v>13</v>
      </c>
      <c r="AI18" s="291">
        <v>239.67</v>
      </c>
      <c r="AJ18" s="291">
        <v>1.87</v>
      </c>
      <c r="AK18" s="291">
        <v>24.53</v>
      </c>
      <c r="AL18" s="291">
        <v>109.33</v>
      </c>
      <c r="AM18" s="285">
        <f t="shared" ref="AM18:AM30" si="13">(AG18-AG5)/110*1000</f>
        <v>15.545454545454545</v>
      </c>
      <c r="AN18" s="1039" t="s">
        <v>17</v>
      </c>
      <c r="AO18" s="282" t="s">
        <v>13</v>
      </c>
      <c r="AP18" s="294">
        <v>3.57</v>
      </c>
      <c r="AQ18" s="282">
        <f t="shared" si="9"/>
        <v>11</v>
      </c>
      <c r="AR18" s="283">
        <v>266</v>
      </c>
      <c r="AS18" s="291">
        <v>3.73</v>
      </c>
      <c r="AT18" s="291">
        <v>22.17</v>
      </c>
      <c r="AU18" s="283">
        <v>73.33</v>
      </c>
      <c r="AV18" s="285">
        <f t="shared" ref="AV18:AV30" si="14">(AP18-AP5)/100*1000</f>
        <v>4.4999999999999973</v>
      </c>
      <c r="AW18" s="278">
        <f t="shared" si="5"/>
        <v>4.1483333333333325</v>
      </c>
      <c r="AX18" s="279">
        <f t="shared" si="6"/>
        <v>10</v>
      </c>
    </row>
    <row r="19" spans="1:50" s="286" customFormat="1" ht="15.75" customHeight="1" x14ac:dyDescent="0.25">
      <c r="A19" s="1040"/>
      <c r="B19" s="532" t="s">
        <v>14</v>
      </c>
      <c r="C19" s="294">
        <v>2.4500000000000002</v>
      </c>
      <c r="D19" s="282">
        <f t="shared" si="0"/>
        <v>7</v>
      </c>
      <c r="E19" s="284">
        <v>121.57</v>
      </c>
      <c r="F19" s="283">
        <v>57.33</v>
      </c>
      <c r="G19" s="285">
        <f t="shared" ref="G19:G30" si="15">(C19-C6)/90*1000</f>
        <v>2.7777777777777777</v>
      </c>
      <c r="H19" s="281">
        <v>4.58</v>
      </c>
      <c r="I19" s="295">
        <f t="shared" si="10"/>
        <v>5</v>
      </c>
      <c r="J19" s="283">
        <v>229</v>
      </c>
      <c r="K19" s="284">
        <v>4.45</v>
      </c>
      <c r="L19" s="284">
        <v>19.23</v>
      </c>
      <c r="M19" s="283">
        <v>78.67</v>
      </c>
      <c r="N19" s="535">
        <f t="shared" si="11"/>
        <v>7.2727272727272751</v>
      </c>
      <c r="O19" s="1040"/>
      <c r="P19" s="282" t="s">
        <v>14</v>
      </c>
      <c r="Q19" s="294">
        <v>3.99</v>
      </c>
      <c r="R19" s="282">
        <f t="shared" si="7"/>
        <v>11</v>
      </c>
      <c r="S19" s="291">
        <v>385</v>
      </c>
      <c r="T19" s="291">
        <v>1.88</v>
      </c>
      <c r="U19" s="291">
        <v>22.22</v>
      </c>
      <c r="V19" s="291">
        <v>80</v>
      </c>
      <c r="W19" s="285">
        <f>(Q19-Q6)/105*1000</f>
        <v>4.1904761904761942</v>
      </c>
      <c r="X19" s="291">
        <v>4.07</v>
      </c>
      <c r="Y19" s="282">
        <f t="shared" si="8"/>
        <v>20</v>
      </c>
      <c r="Z19" s="291">
        <v>155.28</v>
      </c>
      <c r="AA19" s="291">
        <v>4.05</v>
      </c>
      <c r="AB19" s="291">
        <v>20.100000000000001</v>
      </c>
      <c r="AC19" s="291">
        <v>92.33</v>
      </c>
      <c r="AD19" s="285">
        <f t="shared" si="12"/>
        <v>2.4000000000000057</v>
      </c>
      <c r="AE19" s="1040"/>
      <c r="AF19" s="532" t="s">
        <v>14</v>
      </c>
      <c r="AG19" s="294">
        <v>4.24</v>
      </c>
      <c r="AH19" s="282">
        <f t="shared" si="3"/>
        <v>7</v>
      </c>
      <c r="AI19" s="291">
        <v>213.67</v>
      </c>
      <c r="AJ19" s="291">
        <v>2.21</v>
      </c>
      <c r="AK19" s="291">
        <v>27.67</v>
      </c>
      <c r="AL19" s="291">
        <v>106.33</v>
      </c>
      <c r="AM19" s="285">
        <f t="shared" si="13"/>
        <v>8.0000000000000036</v>
      </c>
      <c r="AN19" s="1040"/>
      <c r="AO19" s="282" t="s">
        <v>14</v>
      </c>
      <c r="AP19" s="294">
        <v>3.74</v>
      </c>
      <c r="AQ19" s="282">
        <f t="shared" si="9"/>
        <v>8</v>
      </c>
      <c r="AR19" s="283">
        <v>275.67</v>
      </c>
      <c r="AS19" s="291">
        <v>3.77</v>
      </c>
      <c r="AT19" s="291">
        <v>20.329999999999998</v>
      </c>
      <c r="AU19" s="283">
        <v>72.33</v>
      </c>
      <c r="AV19" s="285">
        <f t="shared" si="14"/>
        <v>6.3000000000000034</v>
      </c>
      <c r="AW19" s="278">
        <f t="shared" si="5"/>
        <v>3.8450000000000002</v>
      </c>
      <c r="AX19" s="279">
        <f t="shared" si="6"/>
        <v>12</v>
      </c>
    </row>
    <row r="20" spans="1:50" s="286" customFormat="1" ht="15.75" customHeight="1" x14ac:dyDescent="0.25">
      <c r="A20" s="1040"/>
      <c r="B20" s="532" t="s">
        <v>15</v>
      </c>
      <c r="C20" s="294">
        <v>1.83</v>
      </c>
      <c r="D20" s="282">
        <f t="shared" si="0"/>
        <v>23</v>
      </c>
      <c r="E20" s="284">
        <v>95.68</v>
      </c>
      <c r="F20" s="283">
        <v>69.67</v>
      </c>
      <c r="G20" s="285">
        <f t="shared" si="15"/>
        <v>-1.5555555555555545</v>
      </c>
      <c r="H20" s="281">
        <v>3.7</v>
      </c>
      <c r="I20" s="295">
        <f t="shared" si="10"/>
        <v>16</v>
      </c>
      <c r="J20" s="283">
        <v>204.33</v>
      </c>
      <c r="K20" s="284">
        <v>4.26</v>
      </c>
      <c r="L20" s="284">
        <v>25.33</v>
      </c>
      <c r="M20" s="283">
        <v>82.67</v>
      </c>
      <c r="N20" s="535">
        <f t="shared" si="11"/>
        <v>4.0000000000000036</v>
      </c>
      <c r="O20" s="1040"/>
      <c r="P20" s="282" t="s">
        <v>15</v>
      </c>
      <c r="Q20" s="294">
        <v>5.31</v>
      </c>
      <c r="R20" s="282">
        <f t="shared" si="7"/>
        <v>3</v>
      </c>
      <c r="S20" s="291">
        <v>363.33</v>
      </c>
      <c r="T20" s="291">
        <v>2.63</v>
      </c>
      <c r="U20" s="291">
        <v>21.72</v>
      </c>
      <c r="V20" s="291">
        <v>82</v>
      </c>
      <c r="W20" s="285">
        <f>(Q20-Q7)/105*1000</f>
        <v>12.571428571428566</v>
      </c>
      <c r="X20" s="291">
        <v>5.34</v>
      </c>
      <c r="Y20" s="282">
        <f t="shared" si="8"/>
        <v>7</v>
      </c>
      <c r="Z20" s="291">
        <v>176.95</v>
      </c>
      <c r="AA20" s="291">
        <v>3.9</v>
      </c>
      <c r="AB20" s="291">
        <v>26.1</v>
      </c>
      <c r="AC20" s="291">
        <v>93.33</v>
      </c>
      <c r="AD20" s="285">
        <f t="shared" si="12"/>
        <v>12.159999999999997</v>
      </c>
      <c r="AE20" s="1040"/>
      <c r="AF20" s="532" t="s">
        <v>15</v>
      </c>
      <c r="AG20" s="294">
        <v>5.29</v>
      </c>
      <c r="AH20" s="282">
        <f t="shared" si="3"/>
        <v>1</v>
      </c>
      <c r="AI20" s="291">
        <v>219.67</v>
      </c>
      <c r="AJ20" s="291">
        <v>2.44</v>
      </c>
      <c r="AK20" s="291">
        <v>24.7</v>
      </c>
      <c r="AL20" s="291">
        <v>104.33</v>
      </c>
      <c r="AM20" s="285">
        <f t="shared" si="13"/>
        <v>10.272727272727272</v>
      </c>
      <c r="AN20" s="1040"/>
      <c r="AO20" s="282" t="s">
        <v>15</v>
      </c>
      <c r="AP20" s="294">
        <v>3.6</v>
      </c>
      <c r="AQ20" s="282">
        <f t="shared" si="9"/>
        <v>10</v>
      </c>
      <c r="AR20" s="283">
        <v>252.67</v>
      </c>
      <c r="AS20" s="291">
        <v>3.91</v>
      </c>
      <c r="AT20" s="291">
        <v>27</v>
      </c>
      <c r="AU20" s="283">
        <v>74.67</v>
      </c>
      <c r="AV20" s="285">
        <f t="shared" si="14"/>
        <v>8.4000000000000021</v>
      </c>
      <c r="AW20" s="278">
        <f t="shared" si="5"/>
        <v>4.1783333333333337</v>
      </c>
      <c r="AX20" s="279">
        <f t="shared" si="6"/>
        <v>7</v>
      </c>
    </row>
    <row r="21" spans="1:50" s="286" customFormat="1" ht="15.75" customHeight="1" x14ac:dyDescent="0.25">
      <c r="A21" s="1040"/>
      <c r="B21" s="532" t="s">
        <v>16</v>
      </c>
      <c r="C21" s="294">
        <v>2.7</v>
      </c>
      <c r="D21" s="282">
        <f t="shared" si="0"/>
        <v>2</v>
      </c>
      <c r="E21" s="284">
        <v>114.63</v>
      </c>
      <c r="F21" s="283">
        <v>65.33</v>
      </c>
      <c r="G21" s="285">
        <f t="shared" si="15"/>
        <v>8.5555555555555571</v>
      </c>
      <c r="H21" s="281">
        <v>4.29</v>
      </c>
      <c r="I21" s="295">
        <f t="shared" si="10"/>
        <v>9</v>
      </c>
      <c r="J21" s="283">
        <v>244.67</v>
      </c>
      <c r="K21" s="284">
        <v>3.08</v>
      </c>
      <c r="L21" s="284">
        <v>18.510000000000002</v>
      </c>
      <c r="M21" s="283">
        <v>97.67</v>
      </c>
      <c r="N21" s="535">
        <f t="shared" si="11"/>
        <v>14.363636363636365</v>
      </c>
      <c r="O21" s="1040"/>
      <c r="P21" s="282" t="s">
        <v>16</v>
      </c>
      <c r="Q21" s="294"/>
      <c r="R21" s="282"/>
      <c r="S21" s="291"/>
      <c r="T21" s="291"/>
      <c r="U21" s="291"/>
      <c r="V21" s="291"/>
      <c r="W21" s="536" t="s">
        <v>30</v>
      </c>
      <c r="X21" s="291">
        <v>5.57</v>
      </c>
      <c r="Y21" s="282">
        <f t="shared" si="8"/>
        <v>6</v>
      </c>
      <c r="Z21" s="291">
        <v>182.43</v>
      </c>
      <c r="AA21" s="291">
        <v>3.24</v>
      </c>
      <c r="AB21" s="291">
        <v>18.57</v>
      </c>
      <c r="AC21" s="291">
        <v>90.67</v>
      </c>
      <c r="AD21" s="285">
        <f t="shared" si="12"/>
        <v>15.040000000000006</v>
      </c>
      <c r="AE21" s="1040"/>
      <c r="AF21" s="532" t="s">
        <v>16</v>
      </c>
      <c r="AG21" s="294">
        <v>3.7</v>
      </c>
      <c r="AH21" s="282">
        <f t="shared" si="3"/>
        <v>14</v>
      </c>
      <c r="AI21" s="291">
        <v>237</v>
      </c>
      <c r="AJ21" s="291">
        <v>1.81</v>
      </c>
      <c r="AK21" s="291">
        <v>24.53</v>
      </c>
      <c r="AL21" s="291">
        <v>107</v>
      </c>
      <c r="AM21" s="285">
        <f t="shared" si="13"/>
        <v>-1.4545454545454519</v>
      </c>
      <c r="AN21" s="1040"/>
      <c r="AO21" s="282" t="s">
        <v>16</v>
      </c>
      <c r="AP21" s="294">
        <v>4.88</v>
      </c>
      <c r="AQ21" s="282">
        <f t="shared" si="9"/>
        <v>1</v>
      </c>
      <c r="AR21" s="283">
        <v>315.67</v>
      </c>
      <c r="AS21" s="291">
        <v>3.29</v>
      </c>
      <c r="AT21" s="291">
        <v>20.5</v>
      </c>
      <c r="AU21" s="283">
        <v>86.33</v>
      </c>
      <c r="AV21" s="285">
        <f t="shared" si="14"/>
        <v>14.099999999999996</v>
      </c>
      <c r="AW21" s="278">
        <f t="shared" si="5"/>
        <v>4.2279999999999998</v>
      </c>
      <c r="AX21" s="279">
        <f t="shared" si="6"/>
        <v>4</v>
      </c>
    </row>
    <row r="22" spans="1:50" s="286" customFormat="1" ht="15.75" customHeight="1" x14ac:dyDescent="0.25">
      <c r="A22" s="1040"/>
      <c r="B22" s="532" t="s">
        <v>56</v>
      </c>
      <c r="C22" s="294">
        <v>2.61</v>
      </c>
      <c r="D22" s="282">
        <f t="shared" si="0"/>
        <v>4</v>
      </c>
      <c r="E22" s="284">
        <v>90.23</v>
      </c>
      <c r="F22" s="283">
        <v>70.33</v>
      </c>
      <c r="G22" s="285">
        <f t="shared" si="15"/>
        <v>5.8888888888888875</v>
      </c>
      <c r="H22" s="281">
        <v>4.33</v>
      </c>
      <c r="I22" s="295">
        <f t="shared" si="10"/>
        <v>8</v>
      </c>
      <c r="J22" s="283">
        <v>234.33</v>
      </c>
      <c r="K22" s="284">
        <v>3.51</v>
      </c>
      <c r="L22" s="284">
        <v>24.69</v>
      </c>
      <c r="M22" s="283">
        <v>94</v>
      </c>
      <c r="N22" s="535">
        <f t="shared" si="11"/>
        <v>6.0909090909090908</v>
      </c>
      <c r="O22" s="1040"/>
      <c r="P22" s="282" t="s">
        <v>56</v>
      </c>
      <c r="Q22" s="294">
        <v>3.9</v>
      </c>
      <c r="R22" s="282">
        <f t="shared" si="7"/>
        <v>14</v>
      </c>
      <c r="S22" s="291">
        <v>315</v>
      </c>
      <c r="T22" s="291">
        <v>2.33</v>
      </c>
      <c r="U22" s="291">
        <v>21.18</v>
      </c>
      <c r="V22" s="291">
        <v>77.33</v>
      </c>
      <c r="W22" s="285">
        <f>(Q22-Q9)/105*1000</f>
        <v>0.19047619047619063</v>
      </c>
      <c r="X22" s="291">
        <v>5.83</v>
      </c>
      <c r="Y22" s="282">
        <f t="shared" si="8"/>
        <v>3</v>
      </c>
      <c r="Z22" s="291">
        <v>189.1</v>
      </c>
      <c r="AA22" s="291">
        <v>4.58</v>
      </c>
      <c r="AB22" s="291">
        <v>25.87</v>
      </c>
      <c r="AC22" s="291">
        <v>91.67</v>
      </c>
      <c r="AD22" s="285">
        <f t="shared" si="12"/>
        <v>9.4399999999999977</v>
      </c>
      <c r="AE22" s="1040"/>
      <c r="AF22" s="532" t="s">
        <v>56</v>
      </c>
      <c r="AG22" s="294">
        <v>4.0199999999999996</v>
      </c>
      <c r="AH22" s="282">
        <f t="shared" si="3"/>
        <v>10</v>
      </c>
      <c r="AI22" s="291">
        <v>261.33</v>
      </c>
      <c r="AJ22" s="291">
        <v>1.6</v>
      </c>
      <c r="AK22" s="291">
        <v>24.5</v>
      </c>
      <c r="AL22" s="291">
        <v>106.67</v>
      </c>
      <c r="AM22" s="285">
        <f t="shared" si="13"/>
        <v>21.54545454545454</v>
      </c>
      <c r="AN22" s="1040"/>
      <c r="AO22" s="282" t="s">
        <v>56</v>
      </c>
      <c r="AP22" s="294">
        <v>4.21</v>
      </c>
      <c r="AQ22" s="282">
        <f t="shared" si="9"/>
        <v>2</v>
      </c>
      <c r="AR22" s="283">
        <v>265.33</v>
      </c>
      <c r="AS22" s="291">
        <v>3.84</v>
      </c>
      <c r="AT22" s="291">
        <v>28.47</v>
      </c>
      <c r="AU22" s="283">
        <v>82.33</v>
      </c>
      <c r="AV22" s="285">
        <f t="shared" si="14"/>
        <v>10.4</v>
      </c>
      <c r="AW22" s="278">
        <f t="shared" si="5"/>
        <v>4.1499999999999995</v>
      </c>
      <c r="AX22" s="279">
        <f t="shared" si="6"/>
        <v>9</v>
      </c>
    </row>
    <row r="23" spans="1:50" s="286" customFormat="1" ht="15.75" customHeight="1" x14ac:dyDescent="0.25">
      <c r="A23" s="1040"/>
      <c r="B23" s="532" t="s">
        <v>57</v>
      </c>
      <c r="C23" s="294">
        <v>2.36</v>
      </c>
      <c r="D23" s="282">
        <f t="shared" si="0"/>
        <v>8</v>
      </c>
      <c r="E23" s="284">
        <v>90.43</v>
      </c>
      <c r="F23" s="283">
        <v>63.33</v>
      </c>
      <c r="G23" s="285">
        <f t="shared" si="15"/>
        <v>6.9999999999999982</v>
      </c>
      <c r="H23" s="281">
        <v>4.9000000000000004</v>
      </c>
      <c r="I23" s="295">
        <f t="shared" si="10"/>
        <v>2</v>
      </c>
      <c r="J23" s="283">
        <v>240.67</v>
      </c>
      <c r="K23" s="284">
        <v>3.8</v>
      </c>
      <c r="L23" s="284">
        <v>20.059999999999999</v>
      </c>
      <c r="M23" s="283">
        <v>79.67</v>
      </c>
      <c r="N23" s="535">
        <f t="shared" si="11"/>
        <v>6.9090909090909154</v>
      </c>
      <c r="O23" s="1040"/>
      <c r="P23" s="282" t="s">
        <v>57</v>
      </c>
      <c r="Q23" s="294"/>
      <c r="R23" s="282"/>
      <c r="S23" s="291"/>
      <c r="T23" s="291"/>
      <c r="U23" s="291"/>
      <c r="V23" s="291"/>
      <c r="W23" s="285">
        <f t="shared" ref="W23:W30" si="16">(Q23-Q10)/105*1000</f>
        <v>0</v>
      </c>
      <c r="X23" s="291">
        <v>5.95</v>
      </c>
      <c r="Y23" s="282">
        <f t="shared" si="8"/>
        <v>1</v>
      </c>
      <c r="Z23" s="291">
        <v>182.67</v>
      </c>
      <c r="AA23" s="291">
        <v>3.45</v>
      </c>
      <c r="AB23" s="291">
        <v>21.3</v>
      </c>
      <c r="AC23" s="291">
        <v>73.67</v>
      </c>
      <c r="AD23" s="285">
        <f t="shared" si="12"/>
        <v>12.159999999999997</v>
      </c>
      <c r="AE23" s="1040"/>
      <c r="AF23" s="532" t="s">
        <v>57</v>
      </c>
      <c r="AG23" s="294">
        <v>4.37</v>
      </c>
      <c r="AH23" s="282">
        <f t="shared" si="3"/>
        <v>5</v>
      </c>
      <c r="AI23" s="291">
        <v>242</v>
      </c>
      <c r="AJ23" s="291">
        <v>1.85</v>
      </c>
      <c r="AK23" s="291">
        <v>26.97</v>
      </c>
      <c r="AL23" s="291">
        <v>109.33</v>
      </c>
      <c r="AM23" s="285">
        <f t="shared" si="13"/>
        <v>24.72727272727273</v>
      </c>
      <c r="AN23" s="1040"/>
      <c r="AO23" s="282" t="s">
        <v>57</v>
      </c>
      <c r="AP23" s="294">
        <v>3.4</v>
      </c>
      <c r="AQ23" s="282">
        <f t="shared" si="9"/>
        <v>13</v>
      </c>
      <c r="AR23" s="283">
        <v>228.67</v>
      </c>
      <c r="AS23" s="291">
        <v>3.71</v>
      </c>
      <c r="AT23" s="291">
        <v>21.8</v>
      </c>
      <c r="AU23" s="283">
        <v>74.33</v>
      </c>
      <c r="AV23" s="285">
        <f t="shared" si="14"/>
        <v>9.7999999999999989</v>
      </c>
      <c r="AW23" s="278">
        <f t="shared" si="5"/>
        <v>4.1959999999999997</v>
      </c>
      <c r="AX23" s="279">
        <f t="shared" si="6"/>
        <v>5</v>
      </c>
    </row>
    <row r="24" spans="1:50" s="286" customFormat="1" ht="15.75" customHeight="1" x14ac:dyDescent="0.25">
      <c r="A24" s="1040"/>
      <c r="B24" s="532" t="s">
        <v>58</v>
      </c>
      <c r="C24" s="294">
        <v>2.5499999999999998</v>
      </c>
      <c r="D24" s="282">
        <f t="shared" si="0"/>
        <v>5</v>
      </c>
      <c r="E24" s="284">
        <v>105.27</v>
      </c>
      <c r="F24" s="283">
        <v>61.33</v>
      </c>
      <c r="G24" s="285">
        <f t="shared" si="15"/>
        <v>7.2222222222222214</v>
      </c>
      <c r="H24" s="281">
        <v>4.47</v>
      </c>
      <c r="I24" s="295">
        <f t="shared" si="10"/>
        <v>7</v>
      </c>
      <c r="J24" s="283">
        <v>237.33</v>
      </c>
      <c r="K24" s="284">
        <v>3.62</v>
      </c>
      <c r="L24" s="284">
        <v>22.36</v>
      </c>
      <c r="M24" s="283">
        <v>80.67</v>
      </c>
      <c r="N24" s="535">
        <f t="shared" si="11"/>
        <v>4.1818181818181817</v>
      </c>
      <c r="O24" s="1040"/>
      <c r="P24" s="282" t="s">
        <v>58</v>
      </c>
      <c r="Q24" s="294">
        <v>4.3899999999999997</v>
      </c>
      <c r="R24" s="282">
        <f t="shared" si="7"/>
        <v>6</v>
      </c>
      <c r="S24" s="291">
        <v>350</v>
      </c>
      <c r="T24" s="291">
        <v>2.44</v>
      </c>
      <c r="U24" s="291">
        <v>22.6</v>
      </c>
      <c r="V24" s="291">
        <v>83.33</v>
      </c>
      <c r="W24" s="285">
        <f t="shared" si="16"/>
        <v>0.28571428571427959</v>
      </c>
      <c r="X24" s="291">
        <v>4.8899999999999997</v>
      </c>
      <c r="Y24" s="282">
        <f t="shared" si="8"/>
        <v>13</v>
      </c>
      <c r="Z24" s="291">
        <v>165.29</v>
      </c>
      <c r="AA24" s="291">
        <v>3.56</v>
      </c>
      <c r="AB24" s="291">
        <v>23.8</v>
      </c>
      <c r="AC24" s="291">
        <v>72.33</v>
      </c>
      <c r="AD24" s="285">
        <f t="shared" si="12"/>
        <v>8.4799999999999898</v>
      </c>
      <c r="AE24" s="1040"/>
      <c r="AF24" s="532" t="s">
        <v>58</v>
      </c>
      <c r="AG24" s="294">
        <v>4.66</v>
      </c>
      <c r="AH24" s="282">
        <f t="shared" si="3"/>
        <v>4</v>
      </c>
      <c r="AI24" s="291">
        <v>228.67</v>
      </c>
      <c r="AJ24" s="291">
        <v>2.1</v>
      </c>
      <c r="AK24" s="291">
        <v>26.93</v>
      </c>
      <c r="AL24" s="291">
        <v>113.33</v>
      </c>
      <c r="AM24" s="285">
        <f t="shared" si="13"/>
        <v>24.545454545454547</v>
      </c>
      <c r="AN24" s="1040"/>
      <c r="AO24" s="282" t="s">
        <v>58</v>
      </c>
      <c r="AP24" s="294">
        <v>3.96</v>
      </c>
      <c r="AQ24" s="282">
        <f t="shared" si="9"/>
        <v>7</v>
      </c>
      <c r="AR24" s="283">
        <v>246</v>
      </c>
      <c r="AS24" s="291">
        <v>3.8</v>
      </c>
      <c r="AT24" s="291">
        <v>25.27</v>
      </c>
      <c r="AU24" s="283">
        <v>72.33</v>
      </c>
      <c r="AV24" s="285">
        <f t="shared" si="14"/>
        <v>11.899999999999999</v>
      </c>
      <c r="AW24" s="278">
        <f t="shared" si="5"/>
        <v>4.1533333333333333</v>
      </c>
      <c r="AX24" s="279">
        <f t="shared" si="6"/>
        <v>8</v>
      </c>
    </row>
    <row r="25" spans="1:50" s="286" customFormat="1" ht="15.75" customHeight="1" x14ac:dyDescent="0.25">
      <c r="A25" s="1040"/>
      <c r="B25" s="532" t="s">
        <v>59</v>
      </c>
      <c r="C25" s="294">
        <v>2.14</v>
      </c>
      <c r="D25" s="282">
        <f t="shared" si="0"/>
        <v>11</v>
      </c>
      <c r="E25" s="284">
        <v>89.87</v>
      </c>
      <c r="F25" s="283">
        <v>64.33</v>
      </c>
      <c r="G25" s="285">
        <f t="shared" si="15"/>
        <v>2.7777777777777799</v>
      </c>
      <c r="H25" s="281">
        <v>5.52</v>
      </c>
      <c r="I25" s="295">
        <f t="shared" si="10"/>
        <v>1</v>
      </c>
      <c r="J25" s="283">
        <v>248.67</v>
      </c>
      <c r="K25" s="284">
        <v>4.49</v>
      </c>
      <c r="L25" s="284">
        <v>20.9</v>
      </c>
      <c r="M25" s="283">
        <v>80.33</v>
      </c>
      <c r="N25" s="535">
        <f t="shared" si="11"/>
        <v>6.7272727272727213</v>
      </c>
      <c r="O25" s="1040"/>
      <c r="P25" s="282" t="s">
        <v>59</v>
      </c>
      <c r="Q25" s="294">
        <v>5.26</v>
      </c>
      <c r="R25" s="282">
        <f t="shared" si="7"/>
        <v>4</v>
      </c>
      <c r="S25" s="291">
        <v>371.67</v>
      </c>
      <c r="T25" s="291">
        <v>2.81</v>
      </c>
      <c r="U25" s="291">
        <v>22.82</v>
      </c>
      <c r="V25" s="291">
        <v>83.67</v>
      </c>
      <c r="W25" s="285">
        <f t="shared" si="16"/>
        <v>1.2380952380952372</v>
      </c>
      <c r="X25" s="291">
        <v>5.85</v>
      </c>
      <c r="Y25" s="282">
        <f t="shared" si="8"/>
        <v>2</v>
      </c>
      <c r="Z25" s="291">
        <v>177.43</v>
      </c>
      <c r="AA25" s="291">
        <v>3.15</v>
      </c>
      <c r="AB25" s="291">
        <v>21.23</v>
      </c>
      <c r="AC25" s="291">
        <v>72.67</v>
      </c>
      <c r="AD25" s="285">
        <f t="shared" si="12"/>
        <v>12.159999999999997</v>
      </c>
      <c r="AE25" s="1040"/>
      <c r="AF25" s="532" t="s">
        <v>59</v>
      </c>
      <c r="AG25" s="294">
        <v>4.71</v>
      </c>
      <c r="AH25" s="282">
        <f t="shared" si="3"/>
        <v>3</v>
      </c>
      <c r="AI25" s="291">
        <v>217.67</v>
      </c>
      <c r="AJ25" s="291">
        <v>2.04</v>
      </c>
      <c r="AK25" s="291">
        <v>23.67</v>
      </c>
      <c r="AL25" s="291">
        <v>112</v>
      </c>
      <c r="AM25" s="285">
        <f t="shared" si="13"/>
        <v>29.81818181818182</v>
      </c>
      <c r="AN25" s="1040"/>
      <c r="AO25" s="282" t="s">
        <v>59</v>
      </c>
      <c r="AP25" s="294">
        <v>4.21</v>
      </c>
      <c r="AQ25" s="282">
        <f t="shared" si="9"/>
        <v>2</v>
      </c>
      <c r="AR25" s="283">
        <v>260</v>
      </c>
      <c r="AS25" s="291">
        <v>3.97</v>
      </c>
      <c r="AT25" s="291">
        <v>24.03</v>
      </c>
      <c r="AU25" s="283">
        <v>75.67</v>
      </c>
      <c r="AV25" s="285">
        <f t="shared" si="14"/>
        <v>8.7000000000000011</v>
      </c>
      <c r="AW25" s="278">
        <f t="shared" si="5"/>
        <v>4.6149999999999993</v>
      </c>
      <c r="AX25" s="279">
        <f t="shared" si="6"/>
        <v>2</v>
      </c>
    </row>
    <row r="26" spans="1:50" s="286" customFormat="1" ht="15.75" customHeight="1" x14ac:dyDescent="0.25">
      <c r="A26" s="1040"/>
      <c r="B26" s="532" t="s">
        <v>99</v>
      </c>
      <c r="C26" s="294">
        <v>2.16</v>
      </c>
      <c r="D26" s="282">
        <f t="shared" si="0"/>
        <v>10</v>
      </c>
      <c r="E26" s="284">
        <v>109.94</v>
      </c>
      <c r="F26" s="283">
        <v>60.67</v>
      </c>
      <c r="G26" s="285">
        <f t="shared" si="15"/>
        <v>2.0000000000000018</v>
      </c>
      <c r="H26" s="281">
        <v>4.13</v>
      </c>
      <c r="I26" s="295">
        <f t="shared" si="10"/>
        <v>11</v>
      </c>
      <c r="J26" s="283">
        <v>230.33</v>
      </c>
      <c r="K26" s="284">
        <v>3.66</v>
      </c>
      <c r="L26" s="284">
        <v>22.02</v>
      </c>
      <c r="M26" s="283">
        <v>80</v>
      </c>
      <c r="N26" s="535">
        <f t="shared" si="11"/>
        <v>5.8181818181818148</v>
      </c>
      <c r="O26" s="1040"/>
      <c r="P26" s="282" t="s">
        <v>99</v>
      </c>
      <c r="Q26" s="294">
        <v>4.2699999999999996</v>
      </c>
      <c r="R26" s="282">
        <f t="shared" si="7"/>
        <v>8</v>
      </c>
      <c r="S26" s="291">
        <v>418.33</v>
      </c>
      <c r="T26" s="291">
        <v>2.78</v>
      </c>
      <c r="U26" s="291">
        <v>22.82</v>
      </c>
      <c r="V26" s="291">
        <v>77.33</v>
      </c>
      <c r="W26" s="285">
        <f t="shared" si="16"/>
        <v>8.0952380952380913</v>
      </c>
      <c r="X26" s="291">
        <v>5.83</v>
      </c>
      <c r="Y26" s="282">
        <f t="shared" si="8"/>
        <v>3</v>
      </c>
      <c r="Z26" s="291">
        <v>163.13999999999999</v>
      </c>
      <c r="AA26" s="291">
        <v>3.69</v>
      </c>
      <c r="AB26" s="291">
        <v>22.23</v>
      </c>
      <c r="AC26" s="291">
        <v>75</v>
      </c>
      <c r="AD26" s="285">
        <f t="shared" si="12"/>
        <v>10.400000000000006</v>
      </c>
      <c r="AE26" s="1040"/>
      <c r="AF26" s="532" t="s">
        <v>99</v>
      </c>
      <c r="AG26" s="294">
        <v>4.0199999999999996</v>
      </c>
      <c r="AH26" s="282">
        <f t="shared" si="3"/>
        <v>10</v>
      </c>
      <c r="AI26" s="291">
        <v>239.33</v>
      </c>
      <c r="AJ26" s="291">
        <v>1.65</v>
      </c>
      <c r="AK26" s="291">
        <v>27.03</v>
      </c>
      <c r="AL26" s="291">
        <v>105.33</v>
      </c>
      <c r="AM26" s="285">
        <f t="shared" si="13"/>
        <v>11.909090909090907</v>
      </c>
      <c r="AN26" s="1040"/>
      <c r="AO26" s="282" t="s">
        <v>99</v>
      </c>
      <c r="AP26" s="294">
        <v>4.09</v>
      </c>
      <c r="AQ26" s="282">
        <f t="shared" si="9"/>
        <v>4</v>
      </c>
      <c r="AR26" s="283">
        <v>257.67</v>
      </c>
      <c r="AS26" s="291">
        <v>3.98</v>
      </c>
      <c r="AT26" s="291">
        <v>22.37</v>
      </c>
      <c r="AU26" s="283">
        <v>72.67</v>
      </c>
      <c r="AV26" s="285">
        <f t="shared" si="14"/>
        <v>7.5999999999999979</v>
      </c>
      <c r="AW26" s="278">
        <f t="shared" si="5"/>
        <v>4.083333333333333</v>
      </c>
      <c r="AX26" s="279">
        <f t="shared" si="6"/>
        <v>11</v>
      </c>
    </row>
    <row r="27" spans="1:50" s="286" customFormat="1" ht="15.75" customHeight="1" x14ac:dyDescent="0.25">
      <c r="A27" s="1040"/>
      <c r="B27" s="532" t="s">
        <v>100</v>
      </c>
      <c r="C27" s="294"/>
      <c r="D27" s="282"/>
      <c r="E27" s="284"/>
      <c r="F27" s="283"/>
      <c r="G27" s="285"/>
      <c r="H27" s="281">
        <v>4.55</v>
      </c>
      <c r="I27" s="295">
        <f t="shared" si="10"/>
        <v>6</v>
      </c>
      <c r="J27" s="283">
        <v>244</v>
      </c>
      <c r="K27" s="284">
        <v>3.15</v>
      </c>
      <c r="L27" s="284">
        <v>19.23</v>
      </c>
      <c r="M27" s="283">
        <v>78.67</v>
      </c>
      <c r="N27" s="535">
        <f t="shared" si="11"/>
        <v>7.4545454545454533</v>
      </c>
      <c r="O27" s="1040"/>
      <c r="P27" s="282" t="s">
        <v>100</v>
      </c>
      <c r="Q27" s="294"/>
      <c r="R27" s="282"/>
      <c r="S27" s="291"/>
      <c r="T27" s="291"/>
      <c r="U27" s="291"/>
      <c r="V27" s="291"/>
      <c r="W27" s="285">
        <f t="shared" si="16"/>
        <v>0</v>
      </c>
      <c r="X27" s="330"/>
      <c r="Y27" s="282"/>
      <c r="Z27" s="330"/>
      <c r="AA27" s="330"/>
      <c r="AB27" s="330"/>
      <c r="AC27" s="330"/>
      <c r="AD27" s="285"/>
      <c r="AE27" s="1040"/>
      <c r="AF27" s="532" t="s">
        <v>100</v>
      </c>
      <c r="AG27" s="294"/>
      <c r="AH27" s="282"/>
      <c r="AI27" s="291"/>
      <c r="AJ27" s="291"/>
      <c r="AK27" s="291"/>
      <c r="AL27" s="291"/>
      <c r="AM27" s="285">
        <f t="shared" si="13"/>
        <v>0</v>
      </c>
      <c r="AN27" s="1040"/>
      <c r="AO27" s="282" t="s">
        <v>100</v>
      </c>
      <c r="AP27" s="294"/>
      <c r="AQ27" s="282" t="e">
        <f t="shared" si="9"/>
        <v>#N/A</v>
      </c>
      <c r="AR27" s="283"/>
      <c r="AS27" s="291"/>
      <c r="AT27" s="291"/>
      <c r="AU27" s="283"/>
      <c r="AV27" s="285">
        <f t="shared" si="14"/>
        <v>0</v>
      </c>
      <c r="AW27" s="278">
        <f t="shared" si="5"/>
        <v>4.55</v>
      </c>
      <c r="AX27" s="279">
        <f t="shared" si="6"/>
        <v>3</v>
      </c>
    </row>
    <row r="28" spans="1:50" s="286" customFormat="1" ht="15.75" customHeight="1" x14ac:dyDescent="0.25">
      <c r="A28" s="1040"/>
      <c r="B28" s="532" t="s">
        <v>180</v>
      </c>
      <c r="C28" s="294">
        <v>3.19</v>
      </c>
      <c r="D28" s="282">
        <f t="shared" si="0"/>
        <v>1</v>
      </c>
      <c r="E28" s="284">
        <v>119.39</v>
      </c>
      <c r="F28" s="283">
        <v>60.67</v>
      </c>
      <c r="G28" s="285">
        <f t="shared" si="15"/>
        <v>13.555555555555555</v>
      </c>
      <c r="H28" s="294"/>
      <c r="I28" s="295"/>
      <c r="J28" s="291"/>
      <c r="K28" s="291"/>
      <c r="L28" s="291"/>
      <c r="M28" s="291"/>
      <c r="N28" s="535"/>
      <c r="O28" s="1040"/>
      <c r="P28" s="282" t="s">
        <v>180</v>
      </c>
      <c r="Q28" s="294">
        <v>4.1900000000000004</v>
      </c>
      <c r="R28" s="282">
        <f t="shared" si="7"/>
        <v>9</v>
      </c>
      <c r="S28" s="291">
        <v>360</v>
      </c>
      <c r="T28" s="291">
        <v>2.41</v>
      </c>
      <c r="U28" s="291">
        <v>23.39</v>
      </c>
      <c r="V28" s="291">
        <v>77.33</v>
      </c>
      <c r="W28" s="285">
        <f t="shared" si="16"/>
        <v>2.8571428571428599</v>
      </c>
      <c r="X28" s="291">
        <v>4.67</v>
      </c>
      <c r="Y28" s="282">
        <f>RANK(X28,X$5:X$30)</f>
        <v>15</v>
      </c>
      <c r="Z28" s="291">
        <v>153.62</v>
      </c>
      <c r="AA28" s="291">
        <v>2.96</v>
      </c>
      <c r="AB28" s="291">
        <v>24.63</v>
      </c>
      <c r="AC28" s="291">
        <v>74.67</v>
      </c>
      <c r="AD28" s="285">
        <f>(X28-X15)/62.5*1000</f>
        <v>12.64</v>
      </c>
      <c r="AE28" s="1040"/>
      <c r="AF28" s="532" t="s">
        <v>180</v>
      </c>
      <c r="AG28" s="294">
        <v>4.84</v>
      </c>
      <c r="AH28" s="282">
        <f t="shared" si="3"/>
        <v>2</v>
      </c>
      <c r="AI28" s="291">
        <v>252.67</v>
      </c>
      <c r="AJ28" s="291">
        <v>2.0299999999999998</v>
      </c>
      <c r="AK28" s="291">
        <v>22.53</v>
      </c>
      <c r="AL28" s="291">
        <v>101.67</v>
      </c>
      <c r="AM28" s="285">
        <f t="shared" si="13"/>
        <v>12.818181818181815</v>
      </c>
      <c r="AN28" s="1040"/>
      <c r="AO28" s="282" t="s">
        <v>180</v>
      </c>
      <c r="AP28" s="294">
        <v>4.0199999999999996</v>
      </c>
      <c r="AQ28" s="282">
        <f t="shared" si="9"/>
        <v>5</v>
      </c>
      <c r="AR28" s="283">
        <v>260.67</v>
      </c>
      <c r="AS28" s="291">
        <v>4.2</v>
      </c>
      <c r="AT28" s="291">
        <v>26.43</v>
      </c>
      <c r="AU28" s="283">
        <v>72.67</v>
      </c>
      <c r="AV28" s="285">
        <f t="shared" si="14"/>
        <v>7.0999999999999952</v>
      </c>
      <c r="AW28" s="278">
        <f t="shared" si="5"/>
        <v>4.1820000000000004</v>
      </c>
      <c r="AX28" s="279">
        <f t="shared" si="6"/>
        <v>6</v>
      </c>
    </row>
    <row r="29" spans="1:50" s="286" customFormat="1" ht="15.75" customHeight="1" x14ac:dyDescent="0.25">
      <c r="A29" s="1040"/>
      <c r="B29" s="532" t="s">
        <v>181</v>
      </c>
      <c r="C29" s="294">
        <v>1.96</v>
      </c>
      <c r="D29" s="282">
        <f t="shared" si="0"/>
        <v>16</v>
      </c>
      <c r="E29" s="284">
        <v>88.82</v>
      </c>
      <c r="F29" s="283">
        <v>65</v>
      </c>
      <c r="G29" s="285">
        <f t="shared" si="15"/>
        <v>0.6666666666666673</v>
      </c>
      <c r="H29" s="294"/>
      <c r="I29" s="295"/>
      <c r="J29" s="291"/>
      <c r="K29" s="291"/>
      <c r="L29" s="291"/>
      <c r="M29" s="291"/>
      <c r="N29" s="535"/>
      <c r="O29" s="1040"/>
      <c r="P29" s="282" t="s">
        <v>181</v>
      </c>
      <c r="Q29" s="294"/>
      <c r="R29" s="282"/>
      <c r="S29" s="291"/>
      <c r="T29" s="291"/>
      <c r="U29" s="291"/>
      <c r="V29" s="291"/>
      <c r="W29" s="285">
        <f t="shared" si="16"/>
        <v>0</v>
      </c>
      <c r="X29" s="291">
        <v>3.52</v>
      </c>
      <c r="Y29" s="282">
        <f>RANK(X29,X$5:X$30)</f>
        <v>23</v>
      </c>
      <c r="Z29" s="291">
        <v>164.81</v>
      </c>
      <c r="AA29" s="291">
        <v>1.84</v>
      </c>
      <c r="AB29" s="291">
        <v>18.3</v>
      </c>
      <c r="AC29" s="291">
        <v>93.33</v>
      </c>
      <c r="AD29" s="285">
        <f>(X29-X16)/62.5*1000</f>
        <v>11.520000000000003</v>
      </c>
      <c r="AE29" s="1040"/>
      <c r="AF29" s="532" t="s">
        <v>181</v>
      </c>
      <c r="AG29" s="294">
        <v>4.29</v>
      </c>
      <c r="AH29" s="282">
        <f t="shared" si="3"/>
        <v>6</v>
      </c>
      <c r="AI29" s="291">
        <v>242.67</v>
      </c>
      <c r="AJ29" s="291">
        <v>1.84</v>
      </c>
      <c r="AK29" s="291">
        <v>25.43</v>
      </c>
      <c r="AL29" s="291">
        <v>121.67</v>
      </c>
      <c r="AM29" s="285">
        <f t="shared" si="13"/>
        <v>10.90909090909091</v>
      </c>
      <c r="AN29" s="1040"/>
      <c r="AO29" s="282" t="s">
        <v>181</v>
      </c>
      <c r="AP29" s="294">
        <v>3.67</v>
      </c>
      <c r="AQ29" s="282">
        <f t="shared" si="9"/>
        <v>9</v>
      </c>
      <c r="AR29" s="283">
        <v>264.33</v>
      </c>
      <c r="AS29" s="291">
        <v>3.55</v>
      </c>
      <c r="AT29" s="291">
        <v>23.6</v>
      </c>
      <c r="AU29" s="283">
        <v>86.33</v>
      </c>
      <c r="AV29" s="285">
        <f t="shared" si="14"/>
        <v>8.3000000000000007</v>
      </c>
      <c r="AW29" s="278">
        <f t="shared" si="5"/>
        <v>3.36</v>
      </c>
      <c r="AX29" s="279">
        <f t="shared" si="6"/>
        <v>17</v>
      </c>
    </row>
    <row r="30" spans="1:50" s="286" customFormat="1" ht="15.75" customHeight="1" x14ac:dyDescent="0.25">
      <c r="A30" s="1040"/>
      <c r="B30" s="532" t="s">
        <v>182</v>
      </c>
      <c r="C30" s="294">
        <v>2.68</v>
      </c>
      <c r="D30" s="282">
        <f t="shared" si="0"/>
        <v>3</v>
      </c>
      <c r="E30" s="284">
        <v>105.67</v>
      </c>
      <c r="F30" s="283">
        <v>61.33</v>
      </c>
      <c r="G30" s="285">
        <f t="shared" si="15"/>
        <v>8.0000000000000018</v>
      </c>
      <c r="H30" s="294"/>
      <c r="I30" s="295"/>
      <c r="J30" s="291"/>
      <c r="K30" s="291"/>
      <c r="L30" s="291"/>
      <c r="M30" s="291"/>
      <c r="N30" s="535"/>
      <c r="O30" s="1040"/>
      <c r="P30" s="282" t="s">
        <v>182</v>
      </c>
      <c r="Q30" s="294">
        <v>7.02</v>
      </c>
      <c r="R30" s="282">
        <f t="shared" si="7"/>
        <v>1</v>
      </c>
      <c r="S30" s="291">
        <v>386.67</v>
      </c>
      <c r="T30" s="291">
        <v>2.69</v>
      </c>
      <c r="U30" s="291">
        <v>22.06</v>
      </c>
      <c r="V30" s="291">
        <v>85.67</v>
      </c>
      <c r="W30" s="285">
        <f t="shared" si="16"/>
        <v>28.666666666666664</v>
      </c>
      <c r="X30" s="291">
        <v>5.67</v>
      </c>
      <c r="Y30" s="282">
        <f>RANK(X30,X$5:X$30)</f>
        <v>5</v>
      </c>
      <c r="Z30" s="291">
        <v>180.29</v>
      </c>
      <c r="AA30" s="291">
        <v>3.89</v>
      </c>
      <c r="AB30" s="291">
        <v>18.93</v>
      </c>
      <c r="AC30" s="291">
        <v>74.33</v>
      </c>
      <c r="AD30" s="285">
        <f>(X30-X17)/62.5*1000</f>
        <v>11.200000000000003</v>
      </c>
      <c r="AE30" s="1040"/>
      <c r="AF30" s="532" t="s">
        <v>182</v>
      </c>
      <c r="AG30" s="294">
        <v>4.24</v>
      </c>
      <c r="AH30" s="282">
        <f t="shared" si="3"/>
        <v>7</v>
      </c>
      <c r="AI30" s="291">
        <v>248.33</v>
      </c>
      <c r="AJ30" s="291">
        <v>1.84</v>
      </c>
      <c r="AK30" s="291">
        <v>31.5</v>
      </c>
      <c r="AL30" s="291">
        <v>122.33</v>
      </c>
      <c r="AM30" s="285">
        <f t="shared" si="13"/>
        <v>13.727272727272728</v>
      </c>
      <c r="AN30" s="1040"/>
      <c r="AO30" s="282" t="s">
        <v>182</v>
      </c>
      <c r="AP30" s="294">
        <v>3.98</v>
      </c>
      <c r="AQ30" s="282">
        <f t="shared" si="9"/>
        <v>6</v>
      </c>
      <c r="AR30" s="283">
        <v>274</v>
      </c>
      <c r="AS30" s="291">
        <v>3.6</v>
      </c>
      <c r="AT30" s="291">
        <v>22.1</v>
      </c>
      <c r="AU30" s="283">
        <v>74.67</v>
      </c>
      <c r="AV30" s="285">
        <f t="shared" si="14"/>
        <v>8.1999999999999993</v>
      </c>
      <c r="AW30" s="278">
        <f t="shared" si="5"/>
        <v>4.718</v>
      </c>
      <c r="AX30" s="279">
        <f t="shared" si="6"/>
        <v>1</v>
      </c>
    </row>
    <row r="31" spans="1:50" s="280" customFormat="1" ht="15.75" customHeight="1" x14ac:dyDescent="0.25">
      <c r="A31" s="882" t="s">
        <v>61</v>
      </c>
      <c r="B31" s="884"/>
      <c r="C31" s="289"/>
      <c r="D31" s="250"/>
      <c r="E31" s="257"/>
      <c r="F31" s="250"/>
      <c r="G31" s="285"/>
      <c r="H31" s="305"/>
      <c r="I31" s="306"/>
      <c r="J31" s="537"/>
      <c r="K31" s="306"/>
      <c r="L31" s="306"/>
      <c r="M31" s="250"/>
      <c r="N31" s="535"/>
      <c r="O31" s="882" t="s">
        <v>61</v>
      </c>
      <c r="P31" s="883"/>
      <c r="Q31" s="281"/>
      <c r="R31" s="250"/>
      <c r="S31" s="291"/>
      <c r="T31" s="291"/>
      <c r="U31" s="291"/>
      <c r="V31" s="291"/>
      <c r="W31" s="278"/>
      <c r="X31" s="281"/>
      <c r="Y31" s="250"/>
      <c r="Z31" s="291"/>
      <c r="AA31" s="291"/>
      <c r="AB31" s="291"/>
      <c r="AC31" s="291"/>
      <c r="AD31" s="278"/>
      <c r="AE31" s="882" t="s">
        <v>61</v>
      </c>
      <c r="AF31" s="884"/>
      <c r="AG31" s="281"/>
      <c r="AH31" s="250"/>
      <c r="AI31" s="291"/>
      <c r="AJ31" s="291"/>
      <c r="AK31" s="291"/>
      <c r="AL31" s="291"/>
      <c r="AM31" s="278"/>
      <c r="AN31" s="882" t="s">
        <v>61</v>
      </c>
      <c r="AO31" s="883"/>
      <c r="AP31" s="281"/>
      <c r="AQ31" s="250"/>
      <c r="AR31" s="291"/>
      <c r="AS31" s="291"/>
      <c r="AT31" s="291"/>
      <c r="AU31" s="291"/>
      <c r="AV31" s="278"/>
      <c r="AW31" s="359"/>
      <c r="AX31" s="293"/>
    </row>
    <row r="32" spans="1:50" s="314" customFormat="1" ht="15.75" customHeight="1" x14ac:dyDescent="0.25">
      <c r="A32" s="888" t="s">
        <v>19</v>
      </c>
      <c r="B32" s="896"/>
      <c r="C32" s="294" t="s">
        <v>20</v>
      </c>
      <c r="D32" s="295"/>
      <c r="E32" s="291" t="s">
        <v>20</v>
      </c>
      <c r="F32" s="291">
        <v>1.25</v>
      </c>
      <c r="G32" s="297"/>
      <c r="H32" s="294" t="s">
        <v>20</v>
      </c>
      <c r="I32" s="295"/>
      <c r="J32" s="291" t="s">
        <v>20</v>
      </c>
      <c r="K32" s="291" t="s">
        <v>20</v>
      </c>
      <c r="L32" s="291"/>
      <c r="M32" s="291" t="s">
        <v>20</v>
      </c>
      <c r="N32" s="538"/>
      <c r="O32" s="888" t="s">
        <v>19</v>
      </c>
      <c r="P32" s="889"/>
      <c r="Q32" s="294">
        <v>1.07</v>
      </c>
      <c r="R32" s="282"/>
      <c r="S32" s="291" t="s">
        <v>20</v>
      </c>
      <c r="T32" s="291" t="s">
        <v>20</v>
      </c>
      <c r="U32" s="291" t="s">
        <v>20</v>
      </c>
      <c r="V32" s="291" t="s">
        <v>20</v>
      </c>
      <c r="W32" s="310"/>
      <c r="X32" s="291" t="s">
        <v>352</v>
      </c>
      <c r="Y32" s="282"/>
      <c r="Z32" s="291" t="s">
        <v>352</v>
      </c>
      <c r="AA32" s="291">
        <v>0.54</v>
      </c>
      <c r="AB32" s="291" t="s">
        <v>352</v>
      </c>
      <c r="AC32" s="291">
        <v>1.81</v>
      </c>
      <c r="AD32" s="310"/>
      <c r="AE32" s="888" t="s">
        <v>19</v>
      </c>
      <c r="AF32" s="896"/>
      <c r="AG32" s="294">
        <v>0.42</v>
      </c>
      <c r="AH32" s="282"/>
      <c r="AI32" s="291">
        <v>15.87</v>
      </c>
      <c r="AJ32" s="291">
        <v>0.15</v>
      </c>
      <c r="AK32" s="291">
        <v>0.43</v>
      </c>
      <c r="AL32" s="291">
        <v>2.29</v>
      </c>
      <c r="AM32" s="310"/>
      <c r="AN32" s="888" t="s">
        <v>19</v>
      </c>
      <c r="AO32" s="889"/>
      <c r="AP32" s="294" t="s">
        <v>20</v>
      </c>
      <c r="AQ32" s="282"/>
      <c r="AR32" s="291" t="s">
        <v>20</v>
      </c>
      <c r="AS32" s="291" t="s">
        <v>20</v>
      </c>
      <c r="AT32" s="291" t="s">
        <v>20</v>
      </c>
      <c r="AU32" s="291" t="s">
        <v>20</v>
      </c>
      <c r="AV32" s="310"/>
      <c r="AW32" s="539"/>
      <c r="AX32" s="331"/>
    </row>
    <row r="33" spans="1:50" s="314" customFormat="1" ht="15.75" customHeight="1" x14ac:dyDescent="0.25">
      <c r="A33" s="888" t="s">
        <v>21</v>
      </c>
      <c r="B33" s="896"/>
      <c r="C33" s="294" t="s">
        <v>20</v>
      </c>
      <c r="D33" s="295"/>
      <c r="E33" s="291" t="s">
        <v>20</v>
      </c>
      <c r="F33" s="291">
        <v>1.29</v>
      </c>
      <c r="G33" s="297"/>
      <c r="H33" s="294" t="s">
        <v>20</v>
      </c>
      <c r="I33" s="295"/>
      <c r="J33" s="291" t="s">
        <v>20</v>
      </c>
      <c r="K33" s="291" t="s">
        <v>20</v>
      </c>
      <c r="L33" s="291"/>
      <c r="M33" s="291" t="s">
        <v>20</v>
      </c>
      <c r="N33" s="538"/>
      <c r="O33" s="888" t="s">
        <v>21</v>
      </c>
      <c r="P33" s="889"/>
      <c r="Q33" s="294">
        <v>1.31</v>
      </c>
      <c r="R33" s="250"/>
      <c r="S33" s="291" t="s">
        <v>20</v>
      </c>
      <c r="T33" s="291" t="s">
        <v>20</v>
      </c>
      <c r="U33" s="291" t="s">
        <v>20</v>
      </c>
      <c r="V33" s="291" t="s">
        <v>20</v>
      </c>
      <c r="W33" s="310"/>
      <c r="X33" s="291" t="s">
        <v>352</v>
      </c>
      <c r="Y33" s="250"/>
      <c r="Z33" s="291" t="s">
        <v>352</v>
      </c>
      <c r="AA33" s="291">
        <v>0.67</v>
      </c>
      <c r="AB33" s="291" t="s">
        <v>352</v>
      </c>
      <c r="AC33" s="291">
        <v>1.99</v>
      </c>
      <c r="AD33" s="310"/>
      <c r="AE33" s="888" t="s">
        <v>21</v>
      </c>
      <c r="AF33" s="896"/>
      <c r="AG33" s="294">
        <v>0.49</v>
      </c>
      <c r="AH33" s="250"/>
      <c r="AI33" s="291">
        <v>18.079999999999998</v>
      </c>
      <c r="AJ33" s="291">
        <v>0.15</v>
      </c>
      <c r="AK33" s="291">
        <v>0.5</v>
      </c>
      <c r="AL33" s="291">
        <v>3.2</v>
      </c>
      <c r="AM33" s="310"/>
      <c r="AN33" s="888" t="s">
        <v>21</v>
      </c>
      <c r="AO33" s="889"/>
      <c r="AP33" s="294" t="s">
        <v>20</v>
      </c>
      <c r="AQ33" s="250"/>
      <c r="AR33" s="291" t="s">
        <v>20</v>
      </c>
      <c r="AS33" s="291" t="s">
        <v>20</v>
      </c>
      <c r="AT33" s="291" t="s">
        <v>20</v>
      </c>
      <c r="AU33" s="291" t="s">
        <v>20</v>
      </c>
      <c r="AV33" s="310"/>
      <c r="AW33" s="539"/>
      <c r="AX33" s="331"/>
    </row>
    <row r="34" spans="1:50" s="314" customFormat="1" ht="15.75" customHeight="1" x14ac:dyDescent="0.25">
      <c r="A34" s="899" t="s">
        <v>353</v>
      </c>
      <c r="B34" s="901"/>
      <c r="C34" s="281"/>
      <c r="D34" s="295"/>
      <c r="E34" s="284"/>
      <c r="F34" s="284"/>
      <c r="G34" s="297"/>
      <c r="H34" s="281"/>
      <c r="I34" s="295"/>
      <c r="J34" s="284"/>
      <c r="K34" s="284"/>
      <c r="L34" s="284"/>
      <c r="M34" s="284"/>
      <c r="N34" s="538"/>
      <c r="O34" s="899" t="s">
        <v>353</v>
      </c>
      <c r="P34" s="900"/>
      <c r="Q34" s="281"/>
      <c r="R34" s="250"/>
      <c r="S34" s="284"/>
      <c r="T34" s="284"/>
      <c r="U34" s="284"/>
      <c r="V34" s="284"/>
      <c r="W34" s="310"/>
      <c r="X34" s="281"/>
      <c r="Y34" s="250"/>
      <c r="Z34" s="284"/>
      <c r="AA34" s="284"/>
      <c r="AB34" s="284"/>
      <c r="AC34" s="284"/>
      <c r="AD34" s="310"/>
      <c r="AE34" s="899" t="s">
        <v>353</v>
      </c>
      <c r="AF34" s="901"/>
      <c r="AG34" s="281"/>
      <c r="AH34" s="250"/>
      <c r="AI34" s="284"/>
      <c r="AJ34" s="284"/>
      <c r="AK34" s="284"/>
      <c r="AL34" s="284"/>
      <c r="AM34" s="310"/>
      <c r="AN34" s="899" t="s">
        <v>353</v>
      </c>
      <c r="AO34" s="900"/>
      <c r="AP34" s="281"/>
      <c r="AQ34" s="250"/>
      <c r="AR34" s="284"/>
      <c r="AS34" s="284"/>
      <c r="AT34" s="284"/>
      <c r="AU34" s="284"/>
      <c r="AV34" s="310"/>
      <c r="AW34" s="539"/>
      <c r="AX34" s="331"/>
    </row>
    <row r="35" spans="1:50" s="280" customFormat="1" ht="15.75" customHeight="1" x14ac:dyDescent="0.25">
      <c r="A35" s="882" t="s">
        <v>12</v>
      </c>
      <c r="B35" s="884"/>
      <c r="C35" s="289">
        <f>AVERAGE(C5:C17)</f>
        <v>1.9558333333333333</v>
      </c>
      <c r="D35" s="282">
        <f>RANK(C35,C$35:C$36)</f>
        <v>2</v>
      </c>
      <c r="E35" s="257">
        <f>AVERAGE(E5:E17)</f>
        <v>93.982500000000002</v>
      </c>
      <c r="F35" s="257">
        <f>AVERAGE(F5:F17)</f>
        <v>60.527500000000003</v>
      </c>
      <c r="G35" s="285"/>
      <c r="H35" s="305">
        <f>AVERAGE(H5:H17)</f>
        <v>3.7290000000000001</v>
      </c>
      <c r="I35" s="295">
        <f>RANK(H35,H$35:H$36)</f>
        <v>2</v>
      </c>
      <c r="J35" s="537">
        <f>AVERAGE(J5:J17)</f>
        <v>214.93299999999999</v>
      </c>
      <c r="K35" s="306">
        <f>AVERAGE(K5:K17)</f>
        <v>3.2719999999999998</v>
      </c>
      <c r="L35" s="306">
        <f>AVERAGE(L5:L17)</f>
        <v>20.503999999999998</v>
      </c>
      <c r="M35" s="257">
        <f>AVERAGE(M5:M17)</f>
        <v>82.23299999999999</v>
      </c>
      <c r="N35" s="535"/>
      <c r="O35" s="882" t="s">
        <v>12</v>
      </c>
      <c r="P35" s="883"/>
      <c r="Q35" s="289">
        <f>AVERAGE(Q5:Q17)</f>
        <v>4.0199999999999996</v>
      </c>
      <c r="R35" s="282">
        <f>RANK(Q35,Q$35:Q$36)</f>
        <v>2</v>
      </c>
      <c r="S35" s="257">
        <f>AVERAGE(S5:S17)</f>
        <v>347.4088888888889</v>
      </c>
      <c r="T35" s="250">
        <f>AVERAGE(T5:T17)</f>
        <v>1.9433333333333331</v>
      </c>
      <c r="U35" s="250">
        <f>AVERAGE(U5:U17)</f>
        <v>22.325555555555557</v>
      </c>
      <c r="V35" s="257">
        <f>AVERAGE(V5:V17)</f>
        <v>80.444444444444443</v>
      </c>
      <c r="W35" s="278"/>
      <c r="X35" s="289">
        <f>AVERAGE(X5:X17)</f>
        <v>4.5058333333333342</v>
      </c>
      <c r="Y35" s="282">
        <f>RANK(X35,X$35:X$36)</f>
        <v>2</v>
      </c>
      <c r="Z35" s="257">
        <f>AVERAGE(Z5:Z17)</f>
        <v>144.32500000000002</v>
      </c>
      <c r="AA35" s="250">
        <f>AVERAGE(AA5:AA17)</f>
        <v>2.8766666666666669</v>
      </c>
      <c r="AB35" s="250">
        <f>AVERAGE(AB5:AB17)</f>
        <v>21.824999999999999</v>
      </c>
      <c r="AC35" s="257">
        <f>AVERAGE(AC5:AC17)</f>
        <v>77.805000000000007</v>
      </c>
      <c r="AD35" s="278"/>
      <c r="AE35" s="882" t="s">
        <v>12</v>
      </c>
      <c r="AF35" s="884"/>
      <c r="AG35" s="289">
        <f>AVERAGE(AG5:AG17)</f>
        <v>2.6766666666666663</v>
      </c>
      <c r="AH35" s="282">
        <f>RANK(AG35,AG$35:AG$36)</f>
        <v>2</v>
      </c>
      <c r="AI35" s="257">
        <f>AVERAGE(AI5:AI17)</f>
        <v>212.41666666666671</v>
      </c>
      <c r="AJ35" s="250">
        <f>AVERAGE(AJ5:AJ17)</f>
        <v>1.4033333333333333</v>
      </c>
      <c r="AK35" s="250">
        <f>AVERAGE(AK5:AK17)</f>
        <v>25.98833333333334</v>
      </c>
      <c r="AL35" s="257">
        <f>AVERAGE(AL5:AL17)</f>
        <v>113.13833333333334</v>
      </c>
      <c r="AM35" s="278"/>
      <c r="AN35" s="882" t="s">
        <v>12</v>
      </c>
      <c r="AO35" s="883"/>
      <c r="AP35" s="289">
        <f>AVERAGE(AP5:AP17)</f>
        <v>3.0666666666666664</v>
      </c>
      <c r="AQ35" s="282">
        <f>RANK(AP35,AP$35:AP$36)</f>
        <v>2</v>
      </c>
      <c r="AR35" s="257">
        <f>AVERAGE(AR5:AR17)</f>
        <v>210.44500000000002</v>
      </c>
      <c r="AS35" s="250">
        <f>AVERAGE(AS5:AS17)</f>
        <v>3.0358333333333332</v>
      </c>
      <c r="AT35" s="250"/>
      <c r="AU35" s="257">
        <f>AVERAGE(AU5:AU17)</f>
        <v>75.972500000000011</v>
      </c>
      <c r="AV35" s="278"/>
      <c r="AW35" s="278">
        <f>AVERAGE(Q35,AG35,C35,H35,X35,AP35)</f>
        <v>3.3256666666666668</v>
      </c>
      <c r="AX35" s="279">
        <f>RANK(AW35,AW$35:AW$36)</f>
        <v>2</v>
      </c>
    </row>
    <row r="36" spans="1:50" s="280" customFormat="1" ht="15.75" customHeight="1" x14ac:dyDescent="0.25">
      <c r="A36" s="882" t="s">
        <v>17</v>
      </c>
      <c r="B36" s="884"/>
      <c r="C36" s="289">
        <f>AVERAGE(C18:C30)</f>
        <v>2.4291666666666667</v>
      </c>
      <c r="D36" s="282">
        <f>RANK(C36,C$35:C$36)</f>
        <v>1</v>
      </c>
      <c r="E36" s="257">
        <f>AVERAGE(E18:E30)</f>
        <v>102.09750000000001</v>
      </c>
      <c r="F36" s="257">
        <f>AVERAGE(F18:F30)</f>
        <v>63.359999999999992</v>
      </c>
      <c r="G36" s="285">
        <f>(C36-C35)/90*1000</f>
        <v>5.2592592592592595</v>
      </c>
      <c r="H36" s="305">
        <f>AVERAGE(H18:H30)</f>
        <v>4.5209999999999999</v>
      </c>
      <c r="I36" s="295">
        <f>RANK(H36,H$35:H$36)</f>
        <v>1</v>
      </c>
      <c r="J36" s="537">
        <f>AVERAGE(J18:J30)</f>
        <v>236.333</v>
      </c>
      <c r="K36" s="306">
        <f>AVERAGE(K18:K30)</f>
        <v>3.7600000000000002</v>
      </c>
      <c r="L36" s="306">
        <f>AVERAGE(L18:L30)</f>
        <v>21.204000000000001</v>
      </c>
      <c r="M36" s="257">
        <f>AVERAGE(M18:M30)</f>
        <v>83.402000000000001</v>
      </c>
      <c r="N36" s="535">
        <f>(H36-H35)/110*1000</f>
        <v>7.1999999999999984</v>
      </c>
      <c r="O36" s="882" t="s">
        <v>17</v>
      </c>
      <c r="P36" s="883"/>
      <c r="Q36" s="289">
        <f>AVERAGE(Q18:Q30)</f>
        <v>4.8644444444444428</v>
      </c>
      <c r="R36" s="282">
        <f>RANK(Q36,Q$35:Q$36)</f>
        <v>1</v>
      </c>
      <c r="S36" s="257">
        <f>AVERAGE(S18:S30)</f>
        <v>370.55555555555554</v>
      </c>
      <c r="T36" s="250">
        <f>AVERAGE(T18:T30)</f>
        <v>2.4677777777777781</v>
      </c>
      <c r="U36" s="250">
        <f>AVERAGE(U18:U30)</f>
        <v>22.385555555555552</v>
      </c>
      <c r="V36" s="257">
        <f>AVERAGE(V18:V30)</f>
        <v>80.517777777777781</v>
      </c>
      <c r="W36" s="278">
        <f>(Q36-Q35)/105*1000</f>
        <v>8.0423280423280321</v>
      </c>
      <c r="X36" s="289">
        <f>AVERAGE(X18:X30)</f>
        <v>5.166666666666667</v>
      </c>
      <c r="Y36" s="282">
        <f>RANK(X36,X$35:X$36)</f>
        <v>1</v>
      </c>
      <c r="Z36" s="257">
        <f>AVERAGE(Z18:Z30)</f>
        <v>173.06416666666667</v>
      </c>
      <c r="AA36" s="250">
        <f>AVERAGE(AA18:AA30)</f>
        <v>3.5041666666666664</v>
      </c>
      <c r="AB36" s="250">
        <f>AVERAGE(AB18:AB30)</f>
        <v>21.960833333333337</v>
      </c>
      <c r="AC36" s="257">
        <f>AVERAGE(AC18:AC30)</f>
        <v>81.360833333333332</v>
      </c>
      <c r="AD36" s="278">
        <f>(X36-X35)/62.5*1000</f>
        <v>10.573333333333323</v>
      </c>
      <c r="AE36" s="882" t="s">
        <v>17</v>
      </c>
      <c r="AF36" s="884"/>
      <c r="AG36" s="289">
        <f>AVERAGE(AG18:AG30)</f>
        <v>4.3483333333333336</v>
      </c>
      <c r="AH36" s="282">
        <f>RANK(AG36,AG$35:AG$36)</f>
        <v>1</v>
      </c>
      <c r="AI36" s="257">
        <f>AVERAGE(AI18:AI30)</f>
        <v>236.89000000000001</v>
      </c>
      <c r="AJ36" s="250">
        <f>AVERAGE(AJ18:AJ30)</f>
        <v>1.9399999999999997</v>
      </c>
      <c r="AK36" s="250">
        <f>AVERAGE(AK18:AK30)</f>
        <v>25.8325</v>
      </c>
      <c r="AL36" s="257">
        <f>AVERAGE(AL18:AL30)</f>
        <v>109.94333333333334</v>
      </c>
      <c r="AM36" s="278">
        <f>(AG36-AG35)/110*1000</f>
        <v>15.196969696969704</v>
      </c>
      <c r="AN36" s="882" t="s">
        <v>17</v>
      </c>
      <c r="AO36" s="883"/>
      <c r="AP36" s="289">
        <f>AVERAGE(AP18:AP30)</f>
        <v>3.9441666666666659</v>
      </c>
      <c r="AQ36" s="282">
        <f>RANK(AP36,AP$35:AP$36)</f>
        <v>1</v>
      </c>
      <c r="AR36" s="257">
        <f>AVERAGE(AR18:AR30)</f>
        <v>263.89000000000004</v>
      </c>
      <c r="AS36" s="250">
        <f>AVERAGE(AS18:AS30)</f>
        <v>3.7791666666666668</v>
      </c>
      <c r="AT36" s="250"/>
      <c r="AU36" s="257">
        <f>AVERAGE(AU18:AU30)</f>
        <v>76.47166666666665</v>
      </c>
      <c r="AV36" s="278">
        <f>(AP36-AP35)/100*1000</f>
        <v>8.774999999999995</v>
      </c>
      <c r="AW36" s="278">
        <f>AVERAGE(Q36,AG36,C36,H36,X36,AP36)</f>
        <v>4.2122962962962971</v>
      </c>
      <c r="AX36" s="279">
        <f>RANK(AW36,AW$35:AW$36)</f>
        <v>1</v>
      </c>
    </row>
    <row r="37" spans="1:50" s="280" customFormat="1" ht="15.75" customHeight="1" x14ac:dyDescent="0.25">
      <c r="A37" s="309"/>
      <c r="B37" s="275"/>
      <c r="C37" s="289"/>
      <c r="D37" s="250"/>
      <c r="E37" s="257"/>
      <c r="F37" s="250"/>
      <c r="G37" s="285"/>
      <c r="H37" s="305"/>
      <c r="I37" s="306"/>
      <c r="J37" s="537"/>
      <c r="K37" s="306"/>
      <c r="L37" s="306"/>
      <c r="M37" s="250"/>
      <c r="N37" s="535"/>
      <c r="O37" s="309"/>
      <c r="P37" s="268"/>
      <c r="Q37" s="294"/>
      <c r="R37" s="250"/>
      <c r="S37" s="291"/>
      <c r="T37" s="291"/>
      <c r="U37" s="291"/>
      <c r="V37" s="291"/>
      <c r="W37" s="278"/>
      <c r="X37" s="294"/>
      <c r="Y37" s="250"/>
      <c r="Z37" s="291"/>
      <c r="AA37" s="291"/>
      <c r="AB37" s="291"/>
      <c r="AC37" s="291"/>
      <c r="AD37" s="278"/>
      <c r="AE37" s="309"/>
      <c r="AF37" s="275"/>
      <c r="AG37" s="294"/>
      <c r="AH37" s="250"/>
      <c r="AI37" s="291"/>
      <c r="AJ37" s="291"/>
      <c r="AK37" s="291"/>
      <c r="AL37" s="291"/>
      <c r="AM37" s="278"/>
      <c r="AN37" s="309"/>
      <c r="AO37" s="268"/>
      <c r="AP37" s="294"/>
      <c r="AQ37" s="250"/>
      <c r="AR37" s="291"/>
      <c r="AS37" s="291"/>
      <c r="AT37" s="291"/>
      <c r="AU37" s="291"/>
      <c r="AV37" s="278"/>
      <c r="AW37" s="359"/>
      <c r="AX37" s="293"/>
    </row>
    <row r="38" spans="1:50" s="314" customFormat="1" ht="15.75" customHeight="1" x14ac:dyDescent="0.25">
      <c r="A38" s="888" t="s">
        <v>22</v>
      </c>
      <c r="B38" s="896"/>
      <c r="C38" s="294">
        <v>0.1</v>
      </c>
      <c r="D38" s="250"/>
      <c r="E38" s="291">
        <v>6.86</v>
      </c>
      <c r="F38" s="291">
        <v>0.62</v>
      </c>
      <c r="G38" s="297"/>
      <c r="H38" s="348">
        <v>3.73</v>
      </c>
      <c r="I38" s="306"/>
      <c r="J38" s="280">
        <v>214.93</v>
      </c>
      <c r="K38" s="280">
        <v>3.27</v>
      </c>
      <c r="L38" s="280">
        <v>20.5</v>
      </c>
      <c r="M38" s="280">
        <v>82.23</v>
      </c>
      <c r="N38" s="538"/>
      <c r="O38" s="888" t="s">
        <v>22</v>
      </c>
      <c r="P38" s="889"/>
      <c r="Q38" s="294" t="s">
        <v>20</v>
      </c>
      <c r="R38" s="250"/>
      <c r="S38" s="291" t="s">
        <v>20</v>
      </c>
      <c r="T38" s="291">
        <v>0.5</v>
      </c>
      <c r="U38" s="291" t="s">
        <v>20</v>
      </c>
      <c r="V38" s="291" t="s">
        <v>20</v>
      </c>
      <c r="W38" s="310"/>
      <c r="X38" s="291">
        <v>0.59</v>
      </c>
      <c r="Y38" s="250"/>
      <c r="Z38" s="291">
        <v>4.55</v>
      </c>
      <c r="AA38" s="291">
        <v>0.55000000000000004</v>
      </c>
      <c r="AB38" s="291" t="s">
        <v>352</v>
      </c>
      <c r="AC38" s="291">
        <v>1.26</v>
      </c>
      <c r="AD38" s="310"/>
      <c r="AE38" s="888" t="s">
        <v>22</v>
      </c>
      <c r="AF38" s="896"/>
      <c r="AG38" s="294">
        <v>0.35</v>
      </c>
      <c r="AH38" s="250"/>
      <c r="AI38" s="291">
        <v>12.57</v>
      </c>
      <c r="AJ38" s="291">
        <v>0.03</v>
      </c>
      <c r="AK38" s="291" t="s">
        <v>352</v>
      </c>
      <c r="AL38" s="291">
        <v>3</v>
      </c>
      <c r="AM38" s="310"/>
      <c r="AN38" s="888" t="s">
        <v>22</v>
      </c>
      <c r="AO38" s="889"/>
      <c r="AP38" s="294">
        <v>0.52</v>
      </c>
      <c r="AQ38" s="250"/>
      <c r="AR38" s="291">
        <v>27.24</v>
      </c>
      <c r="AS38" s="291">
        <v>0.39</v>
      </c>
      <c r="AT38" s="291" t="s">
        <v>352</v>
      </c>
      <c r="AU38" s="291" t="s">
        <v>352</v>
      </c>
      <c r="AV38" s="310"/>
      <c r="AW38" s="540"/>
      <c r="AX38" s="313"/>
    </row>
    <row r="39" spans="1:50" s="324" customFormat="1" ht="15.75" customHeight="1" x14ac:dyDescent="0.25">
      <c r="A39" s="890" t="s">
        <v>23</v>
      </c>
      <c r="B39" s="892"/>
      <c r="C39" s="315">
        <v>4.6500000000000004</v>
      </c>
      <c r="D39" s="316"/>
      <c r="E39" s="317">
        <v>6.9</v>
      </c>
      <c r="F39" s="317">
        <v>0.99</v>
      </c>
      <c r="G39" s="319"/>
      <c r="H39" s="541">
        <v>4.5199999999999996</v>
      </c>
      <c r="I39" s="542"/>
      <c r="J39" s="543">
        <v>236.33</v>
      </c>
      <c r="K39" s="543">
        <v>3.76</v>
      </c>
      <c r="L39" s="543">
        <v>21.2</v>
      </c>
      <c r="M39" s="543">
        <v>83.4</v>
      </c>
      <c r="N39" s="544"/>
      <c r="O39" s="890" t="s">
        <v>23</v>
      </c>
      <c r="P39" s="891"/>
      <c r="Q39" s="315">
        <v>20.75</v>
      </c>
      <c r="R39" s="316"/>
      <c r="S39" s="317">
        <v>8.6999999999999993</v>
      </c>
      <c r="T39" s="317">
        <v>19.18</v>
      </c>
      <c r="U39" s="317">
        <v>2.1</v>
      </c>
      <c r="V39" s="317">
        <v>0.74</v>
      </c>
      <c r="W39" s="320"/>
      <c r="X39" s="315">
        <v>11.97</v>
      </c>
      <c r="Y39" s="316"/>
      <c r="Z39" s="317">
        <v>2.83</v>
      </c>
      <c r="AA39" s="317">
        <v>16.97</v>
      </c>
      <c r="AB39" s="317">
        <v>10.119999999999999</v>
      </c>
      <c r="AC39" s="317">
        <v>1.57</v>
      </c>
      <c r="AD39" s="320"/>
      <c r="AE39" s="890" t="s">
        <v>23</v>
      </c>
      <c r="AF39" s="892"/>
      <c r="AG39" s="315">
        <v>9.85</v>
      </c>
      <c r="AH39" s="316"/>
      <c r="AI39" s="317">
        <v>5.52</v>
      </c>
      <c r="AJ39" s="317">
        <v>1.89</v>
      </c>
      <c r="AK39" s="317">
        <v>1.38</v>
      </c>
      <c r="AL39" s="317">
        <v>2.65</v>
      </c>
      <c r="AM39" s="320"/>
      <c r="AN39" s="890" t="s">
        <v>23</v>
      </c>
      <c r="AO39" s="891"/>
      <c r="AP39" s="315">
        <v>14.53</v>
      </c>
      <c r="AQ39" s="316"/>
      <c r="AR39" s="317">
        <v>11.32</v>
      </c>
      <c r="AS39" s="317">
        <v>11.2</v>
      </c>
      <c r="AT39" s="317">
        <v>3.44</v>
      </c>
      <c r="AU39" s="317">
        <v>0.71</v>
      </c>
      <c r="AV39" s="320"/>
      <c r="AW39" s="545"/>
      <c r="AX39" s="323"/>
    </row>
    <row r="40" spans="1:50" s="324" customFormat="1" ht="15.75" customHeight="1" x14ac:dyDescent="0.25">
      <c r="A40" s="325"/>
      <c r="B40" s="325"/>
      <c r="C40" s="291"/>
      <c r="D40" s="250"/>
      <c r="E40" s="291"/>
      <c r="F40" s="291"/>
      <c r="G40" s="296"/>
      <c r="H40" s="280"/>
      <c r="I40" s="306"/>
      <c r="J40" s="280"/>
      <c r="K40" s="280"/>
      <c r="L40" s="280"/>
      <c r="M40" s="280"/>
      <c r="N40" s="546"/>
      <c r="O40" s="325"/>
      <c r="P40" s="325"/>
      <c r="Q40" s="330"/>
      <c r="R40" s="250"/>
      <c r="S40" s="330"/>
      <c r="T40" s="330"/>
      <c r="U40" s="330"/>
      <c r="V40" s="330"/>
      <c r="W40" s="311"/>
      <c r="X40" s="291"/>
      <c r="Y40" s="250"/>
      <c r="Z40" s="291"/>
      <c r="AA40" s="291"/>
      <c r="AB40" s="291"/>
      <c r="AC40" s="291"/>
      <c r="AD40" s="311"/>
      <c r="AE40" s="325"/>
      <c r="AF40" s="325"/>
      <c r="AG40" s="291"/>
      <c r="AH40" s="250"/>
      <c r="AI40" s="291"/>
      <c r="AJ40" s="291"/>
      <c r="AK40" s="291"/>
      <c r="AL40" s="291"/>
      <c r="AM40" s="311"/>
      <c r="AN40" s="325"/>
      <c r="AO40" s="325"/>
      <c r="AP40" s="291"/>
      <c r="AQ40" s="250"/>
      <c r="AR40" s="291"/>
      <c r="AS40" s="291"/>
      <c r="AT40" s="291"/>
      <c r="AU40" s="291"/>
      <c r="AV40" s="311"/>
      <c r="AW40" s="325"/>
      <c r="AX40" s="325"/>
    </row>
    <row r="41" spans="1:50" s="324" customFormat="1" ht="15.75" customHeight="1" x14ac:dyDescent="0.25">
      <c r="A41" s="325"/>
      <c r="B41" s="325"/>
      <c r="C41" s="291"/>
      <c r="D41" s="250"/>
      <c r="E41" s="291"/>
      <c r="F41" s="291"/>
      <c r="G41" s="296"/>
      <c r="H41" s="280"/>
      <c r="I41" s="306"/>
      <c r="J41" s="280"/>
      <c r="K41" s="280"/>
      <c r="L41" s="280"/>
      <c r="M41" s="280"/>
      <c r="N41" s="546"/>
      <c r="O41" s="325"/>
      <c r="P41" s="325"/>
      <c r="Q41" s="330"/>
      <c r="R41" s="250"/>
      <c r="S41" s="330"/>
      <c r="T41" s="330"/>
      <c r="U41" s="330"/>
      <c r="V41" s="330"/>
      <c r="W41" s="311"/>
      <c r="X41" s="291"/>
      <c r="Y41" s="250"/>
      <c r="Z41" s="291"/>
      <c r="AA41" s="291"/>
      <c r="AB41" s="291"/>
      <c r="AC41" s="291"/>
      <c r="AD41" s="311"/>
      <c r="AE41" s="325"/>
      <c r="AF41" s="325"/>
      <c r="AG41" s="291"/>
      <c r="AH41" s="250"/>
      <c r="AI41" s="291"/>
      <c r="AJ41" s="291"/>
      <c r="AK41" s="291"/>
      <c r="AL41" s="291"/>
      <c r="AM41" s="311"/>
      <c r="AN41" s="325"/>
      <c r="AO41" s="325"/>
      <c r="AP41" s="291"/>
      <c r="AQ41" s="250"/>
      <c r="AR41" s="291"/>
      <c r="AS41" s="291"/>
      <c r="AT41" s="291"/>
      <c r="AU41" s="291"/>
      <c r="AV41" s="311"/>
      <c r="AW41" s="325"/>
      <c r="AX41" s="325"/>
    </row>
    <row r="42" spans="1:50" s="324" customFormat="1" ht="15.75" customHeight="1" x14ac:dyDescent="0.25">
      <c r="A42" s="325"/>
      <c r="B42" s="325"/>
      <c r="C42" s="291"/>
      <c r="D42" s="250"/>
      <c r="E42" s="291"/>
      <c r="F42" s="291"/>
      <c r="G42" s="296"/>
      <c r="H42" s="280"/>
      <c r="I42" s="306"/>
      <c r="J42" s="280"/>
      <c r="K42" s="280"/>
      <c r="L42" s="280"/>
      <c r="M42" s="280"/>
      <c r="N42" s="546"/>
      <c r="O42" s="325"/>
      <c r="P42" s="325"/>
      <c r="Q42" s="330"/>
      <c r="R42" s="250"/>
      <c r="S42" s="330"/>
      <c r="T42" s="330"/>
      <c r="U42" s="330"/>
      <c r="V42" s="330"/>
      <c r="W42" s="311"/>
      <c r="X42" s="291"/>
      <c r="Y42" s="250"/>
      <c r="Z42" s="291"/>
      <c r="AA42" s="291"/>
      <c r="AB42" s="291"/>
      <c r="AC42" s="291"/>
      <c r="AD42" s="311"/>
      <c r="AE42" s="325"/>
      <c r="AF42" s="325"/>
      <c r="AG42" s="291"/>
      <c r="AH42" s="250"/>
      <c r="AI42" s="291"/>
      <c r="AJ42" s="291"/>
      <c r="AK42" s="291"/>
      <c r="AL42" s="291"/>
      <c r="AM42" s="311"/>
      <c r="AN42" s="325"/>
      <c r="AO42" s="325"/>
      <c r="AP42" s="291"/>
      <c r="AQ42" s="250"/>
      <c r="AR42" s="291"/>
      <c r="AS42" s="291"/>
      <c r="AT42" s="291"/>
      <c r="AU42" s="291"/>
      <c r="AV42" s="311"/>
      <c r="AW42" s="325"/>
      <c r="AX42" s="325"/>
    </row>
    <row r="43" spans="1:50" s="324" customFormat="1" ht="15.75" customHeight="1" x14ac:dyDescent="0.25">
      <c r="A43" s="325"/>
      <c r="B43" s="325"/>
      <c r="C43" s="291"/>
      <c r="D43" s="250"/>
      <c r="E43" s="291"/>
      <c r="F43" s="291"/>
      <c r="G43" s="296"/>
      <c r="H43" s="280"/>
      <c r="I43" s="306"/>
      <c r="J43" s="280"/>
      <c r="K43" s="280"/>
      <c r="L43" s="280"/>
      <c r="M43" s="280"/>
      <c r="N43" s="546"/>
      <c r="O43" s="325"/>
      <c r="P43" s="325"/>
      <c r="Q43" s="330"/>
      <c r="R43" s="250"/>
      <c r="S43" s="330"/>
      <c r="T43" s="330"/>
      <c r="U43" s="330"/>
      <c r="V43" s="330"/>
      <c r="W43" s="311"/>
      <c r="X43" s="291"/>
      <c r="Y43" s="250"/>
      <c r="Z43" s="291"/>
      <c r="AA43" s="291"/>
      <c r="AB43" s="291"/>
      <c r="AC43" s="291"/>
      <c r="AD43" s="311"/>
      <c r="AE43" s="325"/>
      <c r="AF43" s="325"/>
      <c r="AG43" s="291"/>
      <c r="AH43" s="250"/>
      <c r="AI43" s="291"/>
      <c r="AJ43" s="291"/>
      <c r="AK43" s="291"/>
      <c r="AL43" s="291"/>
      <c r="AM43" s="311"/>
      <c r="AN43" s="325"/>
      <c r="AO43" s="325"/>
      <c r="AP43" s="291"/>
      <c r="AQ43" s="250"/>
      <c r="AR43" s="291"/>
      <c r="AS43" s="291"/>
      <c r="AT43" s="291"/>
      <c r="AU43" s="291"/>
      <c r="AV43" s="311"/>
      <c r="AW43" s="325"/>
      <c r="AX43" s="325"/>
    </row>
    <row r="44" spans="1:50" s="324" customFormat="1" ht="15.75" customHeight="1" x14ac:dyDescent="0.25">
      <c r="A44" s="325"/>
      <c r="B44" s="325"/>
      <c r="C44" s="291"/>
      <c r="D44" s="250"/>
      <c r="E44" s="291"/>
      <c r="F44" s="291"/>
      <c r="G44" s="296"/>
      <c r="H44" s="280"/>
      <c r="I44" s="306"/>
      <c r="J44" s="280"/>
      <c r="K44" s="280"/>
      <c r="L44" s="280"/>
      <c r="M44" s="280"/>
      <c r="N44" s="546"/>
      <c r="O44" s="325"/>
      <c r="P44" s="325"/>
      <c r="Q44" s="330"/>
      <c r="R44" s="250"/>
      <c r="S44" s="330"/>
      <c r="T44" s="330"/>
      <c r="U44" s="330"/>
      <c r="V44" s="330"/>
      <c r="W44" s="311"/>
      <c r="X44" s="291"/>
      <c r="Y44" s="250"/>
      <c r="Z44" s="291"/>
      <c r="AA44" s="291"/>
      <c r="AB44" s="291"/>
      <c r="AC44" s="291"/>
      <c r="AD44" s="311"/>
      <c r="AE44" s="325"/>
      <c r="AF44" s="325"/>
      <c r="AG44" s="291"/>
      <c r="AH44" s="250"/>
      <c r="AI44" s="291"/>
      <c r="AJ44" s="291"/>
      <c r="AK44" s="291"/>
      <c r="AL44" s="291"/>
      <c r="AM44" s="311"/>
      <c r="AN44" s="325"/>
      <c r="AO44" s="325"/>
      <c r="AP44" s="291"/>
      <c r="AQ44" s="250"/>
      <c r="AR44" s="291"/>
      <c r="AS44" s="291"/>
      <c r="AT44" s="291"/>
      <c r="AU44" s="291"/>
      <c r="AV44" s="311"/>
      <c r="AW44" s="325"/>
      <c r="AX44" s="325"/>
    </row>
    <row r="45" spans="1:50" ht="12.75" customHeight="1" x14ac:dyDescent="0.25">
      <c r="A45" s="249" t="s">
        <v>348</v>
      </c>
      <c r="C45" s="252"/>
      <c r="D45" s="250"/>
      <c r="E45" s="268"/>
      <c r="F45" s="250"/>
      <c r="G45" s="252"/>
      <c r="O45" s="249" t="s">
        <v>354</v>
      </c>
      <c r="AE45" s="249" t="s">
        <v>348</v>
      </c>
      <c r="AN45" s="249" t="s">
        <v>348</v>
      </c>
    </row>
    <row r="46" spans="1:50" s="258" customFormat="1" ht="9.75" customHeight="1" x14ac:dyDescent="0.25">
      <c r="A46" s="867" t="s">
        <v>2</v>
      </c>
      <c r="B46" s="873" t="s">
        <v>3</v>
      </c>
      <c r="C46" s="870" t="s">
        <v>170</v>
      </c>
      <c r="D46" s="878"/>
      <c r="E46" s="878"/>
      <c r="F46" s="878"/>
      <c r="G46" s="879"/>
      <c r="H46" s="870" t="s">
        <v>250</v>
      </c>
      <c r="I46" s="878"/>
      <c r="J46" s="878"/>
      <c r="K46" s="878"/>
      <c r="L46" s="878"/>
      <c r="M46" s="878"/>
      <c r="N46" s="879"/>
      <c r="O46" s="867" t="s">
        <v>2</v>
      </c>
      <c r="P46" s="1041" t="s">
        <v>3</v>
      </c>
      <c r="Q46" s="870" t="s">
        <v>143</v>
      </c>
      <c r="R46" s="878"/>
      <c r="S46" s="878"/>
      <c r="T46" s="878"/>
      <c r="U46" s="878"/>
      <c r="V46" s="878"/>
      <c r="W46" s="879"/>
      <c r="X46" s="870" t="s">
        <v>93</v>
      </c>
      <c r="Y46" s="878"/>
      <c r="Z46" s="878"/>
      <c r="AA46" s="878"/>
      <c r="AB46" s="878"/>
      <c r="AC46" s="878"/>
      <c r="AD46" s="879"/>
      <c r="AE46" s="867" t="s">
        <v>2</v>
      </c>
      <c r="AF46" s="1041" t="s">
        <v>3</v>
      </c>
      <c r="AG46" s="870" t="s">
        <v>145</v>
      </c>
      <c r="AH46" s="878"/>
      <c r="AI46" s="878"/>
      <c r="AJ46" s="878"/>
      <c r="AK46" s="878"/>
      <c r="AL46" s="878"/>
      <c r="AM46" s="879"/>
      <c r="AN46" s="867" t="s">
        <v>2</v>
      </c>
      <c r="AO46" s="873" t="s">
        <v>3</v>
      </c>
      <c r="AP46" s="870" t="s">
        <v>350</v>
      </c>
      <c r="AQ46" s="878"/>
      <c r="AR46" s="878"/>
      <c r="AS46" s="878"/>
      <c r="AT46" s="878"/>
      <c r="AU46" s="878"/>
      <c r="AV46" s="879"/>
      <c r="AW46" s="867" t="s">
        <v>5</v>
      </c>
      <c r="AX46" s="873" t="s">
        <v>6</v>
      </c>
    </row>
    <row r="47" spans="1:50" s="267" customFormat="1" ht="66.75" customHeight="1" x14ac:dyDescent="0.25">
      <c r="A47" s="981"/>
      <c r="B47" s="874"/>
      <c r="C47" s="263" t="s">
        <v>7</v>
      </c>
      <c r="D47" s="264" t="s">
        <v>6</v>
      </c>
      <c r="E47" s="265" t="s">
        <v>351</v>
      </c>
      <c r="F47" s="264" t="s">
        <v>10</v>
      </c>
      <c r="G47" s="266" t="s">
        <v>98</v>
      </c>
      <c r="H47" s="263" t="s">
        <v>7</v>
      </c>
      <c r="I47" s="264" t="s">
        <v>6</v>
      </c>
      <c r="J47" s="265" t="s">
        <v>175</v>
      </c>
      <c r="K47" s="264" t="s">
        <v>9</v>
      </c>
      <c r="L47" s="264" t="s">
        <v>322</v>
      </c>
      <c r="M47" s="264" t="s">
        <v>10</v>
      </c>
      <c r="N47" s="266" t="s">
        <v>98</v>
      </c>
      <c r="O47" s="981"/>
      <c r="P47" s="1042"/>
      <c r="Q47" s="263" t="s">
        <v>7</v>
      </c>
      <c r="R47" s="264" t="s">
        <v>6</v>
      </c>
      <c r="S47" s="265" t="s">
        <v>175</v>
      </c>
      <c r="T47" s="264" t="s">
        <v>9</v>
      </c>
      <c r="U47" s="264" t="s">
        <v>322</v>
      </c>
      <c r="V47" s="264" t="s">
        <v>10</v>
      </c>
      <c r="W47" s="266" t="s">
        <v>98</v>
      </c>
      <c r="X47" s="263" t="s">
        <v>7</v>
      </c>
      <c r="Y47" s="264" t="s">
        <v>6</v>
      </c>
      <c r="Z47" s="265" t="s">
        <v>175</v>
      </c>
      <c r="AA47" s="264" t="s">
        <v>9</v>
      </c>
      <c r="AB47" s="264" t="s">
        <v>322</v>
      </c>
      <c r="AC47" s="264" t="s">
        <v>10</v>
      </c>
      <c r="AD47" s="266" t="s">
        <v>98</v>
      </c>
      <c r="AE47" s="981"/>
      <c r="AF47" s="1042"/>
      <c r="AG47" s="263" t="s">
        <v>7</v>
      </c>
      <c r="AH47" s="264" t="s">
        <v>6</v>
      </c>
      <c r="AI47" s="265" t="s">
        <v>175</v>
      </c>
      <c r="AJ47" s="264" t="s">
        <v>9</v>
      </c>
      <c r="AK47" s="264" t="s">
        <v>322</v>
      </c>
      <c r="AL47" s="264" t="s">
        <v>10</v>
      </c>
      <c r="AM47" s="266" t="s">
        <v>98</v>
      </c>
      <c r="AN47" s="981"/>
      <c r="AO47" s="874"/>
      <c r="AP47" s="263" t="s">
        <v>7</v>
      </c>
      <c r="AQ47" s="264" t="s">
        <v>6</v>
      </c>
      <c r="AR47" s="265" t="s">
        <v>175</v>
      </c>
      <c r="AS47" s="264" t="s">
        <v>9</v>
      </c>
      <c r="AT47" s="264" t="s">
        <v>322</v>
      </c>
      <c r="AU47" s="264" t="s">
        <v>10</v>
      </c>
      <c r="AV47" s="266" t="s">
        <v>98</v>
      </c>
      <c r="AW47" s="981"/>
      <c r="AX47" s="874"/>
    </row>
    <row r="48" spans="1:50" s="280" customFormat="1" ht="15" customHeight="1" x14ac:dyDescent="0.25">
      <c r="A48" s="899" t="s">
        <v>24</v>
      </c>
      <c r="B48" s="900"/>
      <c r="C48" s="289"/>
      <c r="D48" s="250"/>
      <c r="E48" s="250"/>
      <c r="F48" s="250"/>
      <c r="G48" s="285"/>
      <c r="H48" s="289"/>
      <c r="I48" s="250"/>
      <c r="J48" s="250"/>
      <c r="K48" s="250"/>
      <c r="L48" s="250"/>
      <c r="M48" s="250"/>
      <c r="N48" s="285"/>
      <c r="O48" s="899" t="s">
        <v>24</v>
      </c>
      <c r="P48" s="900"/>
      <c r="Q48" s="292"/>
      <c r="R48" s="250"/>
      <c r="S48" s="252"/>
      <c r="T48" s="252"/>
      <c r="U48" s="252"/>
      <c r="V48" s="252"/>
      <c r="W48" s="278"/>
      <c r="X48" s="292"/>
      <c r="Y48" s="250"/>
      <c r="Z48" s="252"/>
      <c r="AA48" s="252"/>
      <c r="AB48" s="252"/>
      <c r="AC48" s="252"/>
      <c r="AD48" s="278"/>
      <c r="AE48" s="899" t="s">
        <v>24</v>
      </c>
      <c r="AF48" s="900"/>
      <c r="AG48" s="292"/>
      <c r="AH48" s="250"/>
      <c r="AI48" s="252"/>
      <c r="AJ48" s="252"/>
      <c r="AK48" s="252"/>
      <c r="AL48" s="252"/>
      <c r="AM48" s="278"/>
      <c r="AN48" s="899" t="s">
        <v>24</v>
      </c>
      <c r="AO48" s="900"/>
      <c r="AP48" s="292"/>
      <c r="AQ48" s="250"/>
      <c r="AR48" s="252"/>
      <c r="AS48" s="252"/>
      <c r="AT48" s="252"/>
      <c r="AU48" s="252"/>
      <c r="AV48" s="278"/>
      <c r="AW48" s="279"/>
      <c r="AX48" s="279"/>
    </row>
    <row r="49" spans="1:50" s="286" customFormat="1" ht="15" customHeight="1" x14ac:dyDescent="0.25">
      <c r="A49" s="882" t="s">
        <v>13</v>
      </c>
      <c r="B49" s="883"/>
      <c r="C49" s="289">
        <f t="shared" ref="C49:C57" si="17">AVERAGE(C5,C18)</f>
        <v>2.2400000000000002</v>
      </c>
      <c r="D49" s="257">
        <f t="shared" ref="D49:D61" si="18">RANK(C49,C$49:C$61)</f>
        <v>6</v>
      </c>
      <c r="E49" s="257">
        <f t="shared" ref="E49:F57" si="19">AVERAGE(E5,E18)</f>
        <v>90.5</v>
      </c>
      <c r="F49" s="257">
        <f t="shared" si="19"/>
        <v>59.5</v>
      </c>
      <c r="G49" s="285">
        <f t="shared" ref="G49:G57" si="20">(G18)</f>
        <v>6.2222222222222223</v>
      </c>
      <c r="H49" s="289">
        <f t="shared" ref="H49:H58" si="21">AVERAGE(H5,H18)</f>
        <v>4.2350000000000003</v>
      </c>
      <c r="I49" s="257">
        <f t="shared" ref="I49:I58" si="22">RANK(H49,H$49:H$61)</f>
        <v>4</v>
      </c>
      <c r="J49" s="257">
        <f t="shared" ref="J49:M58" si="23">AVERAGE(J5,J18)</f>
        <v>234.66500000000002</v>
      </c>
      <c r="K49" s="250">
        <f t="shared" si="23"/>
        <v>3.41</v>
      </c>
      <c r="L49" s="250">
        <f t="shared" si="23"/>
        <v>19.325000000000003</v>
      </c>
      <c r="M49" s="257">
        <f t="shared" si="23"/>
        <v>81.17</v>
      </c>
      <c r="N49" s="285">
        <f t="shared" ref="N49:N58" si="24">(N18)</f>
        <v>9.1818181818181834</v>
      </c>
      <c r="O49" s="882" t="s">
        <v>13</v>
      </c>
      <c r="P49" s="883"/>
      <c r="Q49" s="289">
        <f>AVERAGE(Q5,Q18)</f>
        <v>4.7</v>
      </c>
      <c r="R49" s="257">
        <f>RANK(Q49,Q$49:Q$61)</f>
        <v>3</v>
      </c>
      <c r="S49" s="257">
        <f t="shared" ref="S49:V51" si="25">AVERAGE(S5,S18)</f>
        <v>371.66499999999996</v>
      </c>
      <c r="T49" s="250">
        <f t="shared" si="25"/>
        <v>2.125</v>
      </c>
      <c r="U49" s="250">
        <f t="shared" si="25"/>
        <v>22.704999999999998</v>
      </c>
      <c r="V49" s="257">
        <f t="shared" si="25"/>
        <v>77.664999999999992</v>
      </c>
      <c r="W49" s="278">
        <f>(W18)</f>
        <v>14.285714285714285</v>
      </c>
      <c r="X49" s="289">
        <f t="shared" ref="X49:X57" si="26">AVERAGE(X5,X18)</f>
        <v>4.5199999999999996</v>
      </c>
      <c r="Y49" s="257">
        <f t="shared" ref="Y49:Y57" si="27">RANK(X49,X$49:X$61)</f>
        <v>9</v>
      </c>
      <c r="Z49" s="257">
        <f t="shared" ref="Z49:AC57" si="28">AVERAGE(Z5,Z18)</f>
        <v>164.42500000000001</v>
      </c>
      <c r="AA49" s="250">
        <f t="shared" si="28"/>
        <v>3.2149999999999999</v>
      </c>
      <c r="AB49" s="250">
        <f t="shared" si="28"/>
        <v>21.184999999999999</v>
      </c>
      <c r="AC49" s="257">
        <f t="shared" si="28"/>
        <v>72.33</v>
      </c>
      <c r="AD49" s="285">
        <f t="shared" ref="AD49:AD57" si="29">(AD18)</f>
        <v>9.2799999999999869</v>
      </c>
      <c r="AE49" s="882" t="s">
        <v>13</v>
      </c>
      <c r="AF49" s="883"/>
      <c r="AG49" s="289">
        <f t="shared" ref="AG49:AG57" si="30">AVERAGE(AG5,AG18)</f>
        <v>2.9449999999999998</v>
      </c>
      <c r="AH49" s="257">
        <f t="shared" ref="AH49:AH57" si="31">RANK(AG49,AG$49:AG$61)</f>
        <v>11</v>
      </c>
      <c r="AI49" s="257">
        <f t="shared" ref="AI49:AL57" si="32">AVERAGE(AI5,AI18)</f>
        <v>213.83499999999998</v>
      </c>
      <c r="AJ49" s="250">
        <f t="shared" si="32"/>
        <v>1.57</v>
      </c>
      <c r="AK49" s="250">
        <f t="shared" si="32"/>
        <v>26.33</v>
      </c>
      <c r="AL49" s="257">
        <f t="shared" si="32"/>
        <v>112.83</v>
      </c>
      <c r="AM49" s="278">
        <f t="shared" ref="AM49:AM57" si="33">(AM18)</f>
        <v>15.545454545454545</v>
      </c>
      <c r="AN49" s="882" t="s">
        <v>13</v>
      </c>
      <c r="AO49" s="883"/>
      <c r="AP49" s="289">
        <f t="shared" ref="AP49:AP57" si="34">AVERAGE(AP5,AP18)</f>
        <v>3.3449999999999998</v>
      </c>
      <c r="AQ49" s="257">
        <f t="shared" ref="AQ49:AQ57" si="35">RANK(AP49,AP$49:AP$61)</f>
        <v>9</v>
      </c>
      <c r="AR49" s="257">
        <f t="shared" ref="AR49:AU57" si="36">AVERAGE(AR5,AR18)</f>
        <v>232.33499999999998</v>
      </c>
      <c r="AS49" s="250">
        <f t="shared" si="36"/>
        <v>3.34</v>
      </c>
      <c r="AT49" s="250">
        <f t="shared" si="36"/>
        <v>21.685000000000002</v>
      </c>
      <c r="AU49" s="257">
        <f t="shared" si="36"/>
        <v>72.5</v>
      </c>
      <c r="AV49" s="285">
        <f t="shared" ref="AV49:AV61" si="37">(AV18)</f>
        <v>4.4999999999999973</v>
      </c>
      <c r="AW49" s="278">
        <f t="shared" ref="AW49:AW61" si="38">AVERAGE(Q49,AG49,C49,H49,X49,AP49)</f>
        <v>3.6641666666666666</v>
      </c>
      <c r="AX49" s="308">
        <f t="shared" ref="AX49:AX61" si="39">RANK(AW49,AW$49:AW$61)</f>
        <v>10</v>
      </c>
    </row>
    <row r="50" spans="1:50" s="280" customFormat="1" ht="15" customHeight="1" x14ac:dyDescent="0.25">
      <c r="A50" s="882" t="s">
        <v>14</v>
      </c>
      <c r="B50" s="883"/>
      <c r="C50" s="289">
        <f t="shared" si="17"/>
        <v>2.3250000000000002</v>
      </c>
      <c r="D50" s="257">
        <f t="shared" si="18"/>
        <v>3</v>
      </c>
      <c r="E50" s="257">
        <f t="shared" si="19"/>
        <v>115.85</v>
      </c>
      <c r="F50" s="257">
        <f t="shared" si="19"/>
        <v>55.83</v>
      </c>
      <c r="G50" s="285">
        <f t="shared" si="20"/>
        <v>2.7777777777777777</v>
      </c>
      <c r="H50" s="289">
        <f t="shared" si="21"/>
        <v>4.18</v>
      </c>
      <c r="I50" s="257">
        <f t="shared" si="22"/>
        <v>5</v>
      </c>
      <c r="J50" s="257">
        <f t="shared" si="23"/>
        <v>215.66500000000002</v>
      </c>
      <c r="K50" s="250">
        <f t="shared" si="23"/>
        <v>4.0999999999999996</v>
      </c>
      <c r="L50" s="250">
        <f t="shared" si="23"/>
        <v>18.865000000000002</v>
      </c>
      <c r="M50" s="257">
        <f t="shared" si="23"/>
        <v>78</v>
      </c>
      <c r="N50" s="285">
        <f t="shared" si="24"/>
        <v>7.2727272727272751</v>
      </c>
      <c r="O50" s="882" t="s">
        <v>14</v>
      </c>
      <c r="P50" s="883"/>
      <c r="Q50" s="289">
        <f>AVERAGE(Q6,Q19)</f>
        <v>3.77</v>
      </c>
      <c r="R50" s="257">
        <f>RANK(Q50,Q$49:Q$61)</f>
        <v>9</v>
      </c>
      <c r="S50" s="257">
        <f t="shared" si="25"/>
        <v>365.83500000000004</v>
      </c>
      <c r="T50" s="250">
        <f t="shared" si="25"/>
        <v>1.6099999999999999</v>
      </c>
      <c r="U50" s="250">
        <f t="shared" si="25"/>
        <v>22.155000000000001</v>
      </c>
      <c r="V50" s="257">
        <f t="shared" si="25"/>
        <v>79.835000000000008</v>
      </c>
      <c r="W50" s="278">
        <f>(W19)</f>
        <v>4.1904761904761942</v>
      </c>
      <c r="X50" s="289">
        <f t="shared" si="26"/>
        <v>3.9950000000000001</v>
      </c>
      <c r="Y50" s="257">
        <f t="shared" si="27"/>
        <v>11</v>
      </c>
      <c r="Z50" s="257">
        <f t="shared" si="28"/>
        <v>145.61500000000001</v>
      </c>
      <c r="AA50" s="250">
        <f t="shared" si="28"/>
        <v>3.2050000000000001</v>
      </c>
      <c r="AB50" s="250">
        <f t="shared" si="28"/>
        <v>19.914999999999999</v>
      </c>
      <c r="AC50" s="257">
        <f t="shared" si="28"/>
        <v>91.83</v>
      </c>
      <c r="AD50" s="285">
        <f t="shared" si="29"/>
        <v>2.4000000000000057</v>
      </c>
      <c r="AE50" s="882" t="s">
        <v>14</v>
      </c>
      <c r="AF50" s="883"/>
      <c r="AG50" s="289">
        <f t="shared" si="30"/>
        <v>3.8</v>
      </c>
      <c r="AH50" s="257">
        <f t="shared" si="31"/>
        <v>3</v>
      </c>
      <c r="AI50" s="257">
        <f t="shared" si="32"/>
        <v>209.5</v>
      </c>
      <c r="AJ50" s="250">
        <f t="shared" si="32"/>
        <v>1.905</v>
      </c>
      <c r="AK50" s="250">
        <f t="shared" si="32"/>
        <v>27.035</v>
      </c>
      <c r="AL50" s="257">
        <f t="shared" si="32"/>
        <v>105.66499999999999</v>
      </c>
      <c r="AM50" s="278">
        <f t="shared" si="33"/>
        <v>8.0000000000000036</v>
      </c>
      <c r="AN50" s="882" t="s">
        <v>14</v>
      </c>
      <c r="AO50" s="883"/>
      <c r="AP50" s="289">
        <f t="shared" si="34"/>
        <v>3.4249999999999998</v>
      </c>
      <c r="AQ50" s="257">
        <f t="shared" si="35"/>
        <v>7</v>
      </c>
      <c r="AR50" s="257">
        <f t="shared" si="36"/>
        <v>238.17000000000002</v>
      </c>
      <c r="AS50" s="250">
        <f t="shared" si="36"/>
        <v>3.29</v>
      </c>
      <c r="AT50" s="250">
        <f t="shared" si="36"/>
        <v>19.28</v>
      </c>
      <c r="AU50" s="257">
        <f t="shared" si="36"/>
        <v>72</v>
      </c>
      <c r="AV50" s="285">
        <f t="shared" si="37"/>
        <v>6.3000000000000034</v>
      </c>
      <c r="AW50" s="278">
        <f t="shared" si="38"/>
        <v>3.5825</v>
      </c>
      <c r="AX50" s="308">
        <f t="shared" si="39"/>
        <v>12</v>
      </c>
    </row>
    <row r="51" spans="1:50" s="280" customFormat="1" ht="15" customHeight="1" x14ac:dyDescent="0.25">
      <c r="A51" s="882" t="s">
        <v>15</v>
      </c>
      <c r="B51" s="883"/>
      <c r="C51" s="289">
        <f t="shared" si="17"/>
        <v>1.9</v>
      </c>
      <c r="D51" s="257">
        <f t="shared" si="18"/>
        <v>12</v>
      </c>
      <c r="E51" s="257">
        <f t="shared" si="19"/>
        <v>93.525000000000006</v>
      </c>
      <c r="F51" s="257">
        <f t="shared" si="19"/>
        <v>68.5</v>
      </c>
      <c r="G51" s="285">
        <f t="shared" si="20"/>
        <v>-1.5555555555555545</v>
      </c>
      <c r="H51" s="289">
        <f t="shared" si="21"/>
        <v>3.48</v>
      </c>
      <c r="I51" s="257">
        <f t="shared" si="22"/>
        <v>10</v>
      </c>
      <c r="J51" s="257">
        <f t="shared" si="23"/>
        <v>194.83</v>
      </c>
      <c r="K51" s="250">
        <f t="shared" si="23"/>
        <v>3.86</v>
      </c>
      <c r="L51" s="250">
        <f t="shared" si="23"/>
        <v>24.939999999999998</v>
      </c>
      <c r="M51" s="257">
        <f t="shared" si="23"/>
        <v>81.67</v>
      </c>
      <c r="N51" s="285">
        <f t="shared" si="24"/>
        <v>4.0000000000000036</v>
      </c>
      <c r="O51" s="882" t="s">
        <v>15</v>
      </c>
      <c r="P51" s="883"/>
      <c r="Q51" s="289">
        <f>AVERAGE(Q7,Q20)</f>
        <v>4.6500000000000004</v>
      </c>
      <c r="R51" s="257">
        <f>RANK(Q51,Q$49:Q$61)</f>
        <v>4</v>
      </c>
      <c r="S51" s="257">
        <f t="shared" si="25"/>
        <v>367.5</v>
      </c>
      <c r="T51" s="250">
        <f t="shared" si="25"/>
        <v>2.2999999999999998</v>
      </c>
      <c r="U51" s="250">
        <f t="shared" si="25"/>
        <v>21.725000000000001</v>
      </c>
      <c r="V51" s="257">
        <f t="shared" si="25"/>
        <v>83</v>
      </c>
      <c r="W51" s="278">
        <f>(W20)</f>
        <v>12.571428571428566</v>
      </c>
      <c r="X51" s="289">
        <f t="shared" si="26"/>
        <v>4.96</v>
      </c>
      <c r="Y51" s="257">
        <f t="shared" si="27"/>
        <v>7</v>
      </c>
      <c r="Z51" s="257">
        <f t="shared" si="28"/>
        <v>161.32999999999998</v>
      </c>
      <c r="AA51" s="250">
        <f t="shared" si="28"/>
        <v>3.2649999999999997</v>
      </c>
      <c r="AB51" s="250">
        <f t="shared" si="28"/>
        <v>25.85</v>
      </c>
      <c r="AC51" s="257">
        <f t="shared" si="28"/>
        <v>83</v>
      </c>
      <c r="AD51" s="285">
        <f t="shared" si="29"/>
        <v>12.159999999999997</v>
      </c>
      <c r="AE51" s="882" t="s">
        <v>15</v>
      </c>
      <c r="AF51" s="883"/>
      <c r="AG51" s="289">
        <f t="shared" si="30"/>
        <v>4.7249999999999996</v>
      </c>
      <c r="AH51" s="257">
        <f t="shared" si="31"/>
        <v>1</v>
      </c>
      <c r="AI51" s="257">
        <f t="shared" si="32"/>
        <v>212.5</v>
      </c>
      <c r="AJ51" s="250">
        <f t="shared" si="32"/>
        <v>2.2249999999999996</v>
      </c>
      <c r="AK51" s="250">
        <f t="shared" si="32"/>
        <v>25.134999999999998</v>
      </c>
      <c r="AL51" s="257">
        <f t="shared" si="32"/>
        <v>103.83</v>
      </c>
      <c r="AM51" s="278">
        <f t="shared" si="33"/>
        <v>10.272727272727272</v>
      </c>
      <c r="AN51" s="882" t="s">
        <v>15</v>
      </c>
      <c r="AO51" s="883"/>
      <c r="AP51" s="289">
        <f t="shared" si="34"/>
        <v>3.1799999999999997</v>
      </c>
      <c r="AQ51" s="257">
        <f t="shared" si="35"/>
        <v>11</v>
      </c>
      <c r="AR51" s="257">
        <f t="shared" si="36"/>
        <v>212.33499999999998</v>
      </c>
      <c r="AS51" s="250">
        <f t="shared" si="36"/>
        <v>3.5750000000000002</v>
      </c>
      <c r="AT51" s="250">
        <f t="shared" si="36"/>
        <v>26.935000000000002</v>
      </c>
      <c r="AU51" s="257">
        <f t="shared" si="36"/>
        <v>74.17</v>
      </c>
      <c r="AV51" s="285">
        <f t="shared" si="37"/>
        <v>8.4000000000000021</v>
      </c>
      <c r="AW51" s="278">
        <f t="shared" si="38"/>
        <v>3.8158333333333334</v>
      </c>
      <c r="AX51" s="308">
        <f t="shared" si="39"/>
        <v>4</v>
      </c>
    </row>
    <row r="52" spans="1:50" s="280" customFormat="1" ht="15" customHeight="1" x14ac:dyDescent="0.25">
      <c r="A52" s="882" t="s">
        <v>16</v>
      </c>
      <c r="B52" s="883"/>
      <c r="C52" s="289">
        <f t="shared" si="17"/>
        <v>2.3149999999999999</v>
      </c>
      <c r="D52" s="257">
        <f t="shared" si="18"/>
        <v>5</v>
      </c>
      <c r="E52" s="257">
        <f t="shared" si="19"/>
        <v>112.83</v>
      </c>
      <c r="F52" s="257">
        <f t="shared" si="19"/>
        <v>64.5</v>
      </c>
      <c r="G52" s="285">
        <f t="shared" si="20"/>
        <v>8.5555555555555571</v>
      </c>
      <c r="H52" s="289">
        <f t="shared" si="21"/>
        <v>3.5</v>
      </c>
      <c r="I52" s="257">
        <f t="shared" si="22"/>
        <v>9</v>
      </c>
      <c r="J52" s="257">
        <f t="shared" si="23"/>
        <v>235</v>
      </c>
      <c r="K52" s="250">
        <f t="shared" si="23"/>
        <v>2.8449999999999998</v>
      </c>
      <c r="L52" s="250">
        <f t="shared" si="23"/>
        <v>18.11</v>
      </c>
      <c r="M52" s="257">
        <f t="shared" si="23"/>
        <v>97</v>
      </c>
      <c r="N52" s="285">
        <f t="shared" si="24"/>
        <v>14.363636363636365</v>
      </c>
      <c r="O52" s="882" t="s">
        <v>16</v>
      </c>
      <c r="P52" s="883"/>
      <c r="Q52" s="289"/>
      <c r="R52" s="257"/>
      <c r="S52" s="257"/>
      <c r="T52" s="250"/>
      <c r="U52" s="250"/>
      <c r="V52" s="257"/>
      <c r="W52" s="536" t="s">
        <v>30</v>
      </c>
      <c r="X52" s="289">
        <f t="shared" si="26"/>
        <v>5.0999999999999996</v>
      </c>
      <c r="Y52" s="257">
        <f t="shared" si="27"/>
        <v>6</v>
      </c>
      <c r="Z52" s="257">
        <f t="shared" si="28"/>
        <v>159.19499999999999</v>
      </c>
      <c r="AA52" s="250">
        <f t="shared" si="28"/>
        <v>3.0250000000000004</v>
      </c>
      <c r="AB52" s="250">
        <f t="shared" si="28"/>
        <v>18.935000000000002</v>
      </c>
      <c r="AC52" s="257">
        <f t="shared" si="28"/>
        <v>89.5</v>
      </c>
      <c r="AD52" s="285">
        <f t="shared" si="29"/>
        <v>15.040000000000006</v>
      </c>
      <c r="AE52" s="882" t="s">
        <v>16</v>
      </c>
      <c r="AF52" s="883"/>
      <c r="AG52" s="289">
        <f t="shared" si="30"/>
        <v>3.7800000000000002</v>
      </c>
      <c r="AH52" s="257">
        <f t="shared" si="31"/>
        <v>4</v>
      </c>
      <c r="AI52" s="257">
        <f t="shared" si="32"/>
        <v>233.16500000000002</v>
      </c>
      <c r="AJ52" s="250">
        <f t="shared" si="32"/>
        <v>1.75</v>
      </c>
      <c r="AK52" s="250">
        <f t="shared" si="32"/>
        <v>24.55</v>
      </c>
      <c r="AL52" s="257">
        <f t="shared" si="32"/>
        <v>106.16499999999999</v>
      </c>
      <c r="AM52" s="278">
        <f t="shared" si="33"/>
        <v>-1.4545454545454519</v>
      </c>
      <c r="AN52" s="882" t="s">
        <v>16</v>
      </c>
      <c r="AO52" s="883"/>
      <c r="AP52" s="289">
        <f t="shared" si="34"/>
        <v>4.1749999999999998</v>
      </c>
      <c r="AQ52" s="257">
        <f t="shared" si="35"/>
        <v>1</v>
      </c>
      <c r="AR52" s="257">
        <f t="shared" si="36"/>
        <v>286.67</v>
      </c>
      <c r="AS52" s="250">
        <f t="shared" si="36"/>
        <v>3.0649999999999999</v>
      </c>
      <c r="AT52" s="250">
        <f t="shared" si="36"/>
        <v>20.484999999999999</v>
      </c>
      <c r="AU52" s="257">
        <f t="shared" si="36"/>
        <v>86</v>
      </c>
      <c r="AV52" s="285">
        <f t="shared" si="37"/>
        <v>14.099999999999996</v>
      </c>
      <c r="AW52" s="278">
        <f t="shared" si="38"/>
        <v>3.774</v>
      </c>
      <c r="AX52" s="308">
        <f t="shared" si="39"/>
        <v>5</v>
      </c>
    </row>
    <row r="53" spans="1:50" s="280" customFormat="1" ht="15" customHeight="1" x14ac:dyDescent="0.25">
      <c r="A53" s="882" t="s">
        <v>56</v>
      </c>
      <c r="B53" s="883"/>
      <c r="C53" s="289">
        <f t="shared" si="17"/>
        <v>2.3449999999999998</v>
      </c>
      <c r="D53" s="257">
        <f t="shared" si="18"/>
        <v>2</v>
      </c>
      <c r="E53" s="257">
        <f t="shared" si="19"/>
        <v>82.215000000000003</v>
      </c>
      <c r="F53" s="257">
        <f t="shared" si="19"/>
        <v>68.83</v>
      </c>
      <c r="G53" s="285">
        <f t="shared" si="20"/>
        <v>5.8888888888888875</v>
      </c>
      <c r="H53" s="289">
        <f t="shared" si="21"/>
        <v>3.9950000000000001</v>
      </c>
      <c r="I53" s="257">
        <f t="shared" si="22"/>
        <v>7</v>
      </c>
      <c r="J53" s="257">
        <f t="shared" si="23"/>
        <v>225.5</v>
      </c>
      <c r="K53" s="250">
        <f t="shared" si="23"/>
        <v>3.3499999999999996</v>
      </c>
      <c r="L53" s="250">
        <f t="shared" si="23"/>
        <v>24.37</v>
      </c>
      <c r="M53" s="257">
        <f t="shared" si="23"/>
        <v>93.664999999999992</v>
      </c>
      <c r="N53" s="285">
        <f t="shared" si="24"/>
        <v>6.0909090909090908</v>
      </c>
      <c r="O53" s="882" t="s">
        <v>56</v>
      </c>
      <c r="P53" s="883"/>
      <c r="Q53" s="289">
        <f>AVERAGE(Q9,Q22)</f>
        <v>3.8899999999999997</v>
      </c>
      <c r="R53" s="257">
        <f>RANK(Q53,Q$49:Q$61)</f>
        <v>7</v>
      </c>
      <c r="S53" s="257">
        <f>AVERAGE(S9,S22)</f>
        <v>330.83500000000004</v>
      </c>
      <c r="T53" s="250">
        <f>AVERAGE(T9,T22)</f>
        <v>2.09</v>
      </c>
      <c r="U53" s="250">
        <f>AVERAGE(U9,U22)</f>
        <v>21.14</v>
      </c>
      <c r="V53" s="257">
        <f>AVERAGE(V9,V22)</f>
        <v>77.164999999999992</v>
      </c>
      <c r="W53" s="278">
        <f t="shared" ref="W53:W61" si="40">(W22)</f>
        <v>0.19047619047619063</v>
      </c>
      <c r="X53" s="289">
        <f t="shared" si="26"/>
        <v>5.5350000000000001</v>
      </c>
      <c r="Y53" s="257">
        <f t="shared" si="27"/>
        <v>2</v>
      </c>
      <c r="Z53" s="257">
        <f t="shared" si="28"/>
        <v>176.1</v>
      </c>
      <c r="AA53" s="250">
        <f t="shared" si="28"/>
        <v>3.7</v>
      </c>
      <c r="AB53" s="250">
        <f t="shared" si="28"/>
        <v>25.950000000000003</v>
      </c>
      <c r="AC53" s="257">
        <f t="shared" si="28"/>
        <v>90.17</v>
      </c>
      <c r="AD53" s="285">
        <f t="shared" si="29"/>
        <v>9.4399999999999977</v>
      </c>
      <c r="AE53" s="882" t="s">
        <v>56</v>
      </c>
      <c r="AF53" s="883"/>
      <c r="AG53" s="289">
        <f t="shared" si="30"/>
        <v>2.835</v>
      </c>
      <c r="AH53" s="257">
        <f t="shared" si="31"/>
        <v>12</v>
      </c>
      <c r="AI53" s="257">
        <f t="shared" si="32"/>
        <v>237.5</v>
      </c>
      <c r="AJ53" s="250">
        <f t="shared" si="32"/>
        <v>1.3250000000000002</v>
      </c>
      <c r="AK53" s="250">
        <f t="shared" si="32"/>
        <v>24.465</v>
      </c>
      <c r="AL53" s="257">
        <f t="shared" si="32"/>
        <v>104.83500000000001</v>
      </c>
      <c r="AM53" s="278">
        <f t="shared" si="33"/>
        <v>21.54545454545454</v>
      </c>
      <c r="AN53" s="882" t="s">
        <v>56</v>
      </c>
      <c r="AO53" s="883"/>
      <c r="AP53" s="289">
        <f t="shared" si="34"/>
        <v>3.69</v>
      </c>
      <c r="AQ53" s="257">
        <f t="shared" si="35"/>
        <v>4</v>
      </c>
      <c r="AR53" s="257">
        <f t="shared" si="36"/>
        <v>249.66499999999999</v>
      </c>
      <c r="AS53" s="250">
        <f t="shared" si="36"/>
        <v>3.27</v>
      </c>
      <c r="AT53" s="250">
        <f t="shared" si="36"/>
        <v>28.234999999999999</v>
      </c>
      <c r="AU53" s="257">
        <f t="shared" si="36"/>
        <v>82</v>
      </c>
      <c r="AV53" s="285">
        <f t="shared" si="37"/>
        <v>10.4</v>
      </c>
      <c r="AW53" s="278">
        <f t="shared" si="38"/>
        <v>3.7150000000000003</v>
      </c>
      <c r="AX53" s="308">
        <f t="shared" si="39"/>
        <v>8</v>
      </c>
    </row>
    <row r="54" spans="1:50" s="280" customFormat="1" ht="15" customHeight="1" x14ac:dyDescent="0.25">
      <c r="A54" s="882" t="s">
        <v>57</v>
      </c>
      <c r="B54" s="883"/>
      <c r="C54" s="289">
        <f t="shared" si="17"/>
        <v>2.0449999999999999</v>
      </c>
      <c r="D54" s="257">
        <f t="shared" si="18"/>
        <v>9</v>
      </c>
      <c r="E54" s="257">
        <f t="shared" si="19"/>
        <v>84.115000000000009</v>
      </c>
      <c r="F54" s="257">
        <f t="shared" si="19"/>
        <v>60.33</v>
      </c>
      <c r="G54" s="285">
        <f t="shared" si="20"/>
        <v>6.9999999999999982</v>
      </c>
      <c r="H54" s="289">
        <f t="shared" si="21"/>
        <v>4.5199999999999996</v>
      </c>
      <c r="I54" s="257">
        <f t="shared" si="22"/>
        <v>2</v>
      </c>
      <c r="J54" s="257">
        <f t="shared" si="23"/>
        <v>228.67</v>
      </c>
      <c r="K54" s="250">
        <f t="shared" si="23"/>
        <v>3.645</v>
      </c>
      <c r="L54" s="250">
        <f t="shared" si="23"/>
        <v>19.634999999999998</v>
      </c>
      <c r="M54" s="257">
        <f t="shared" si="23"/>
        <v>78.835000000000008</v>
      </c>
      <c r="N54" s="285">
        <f t="shared" si="24"/>
        <v>6.9090909090909154</v>
      </c>
      <c r="O54" s="882" t="s">
        <v>57</v>
      </c>
      <c r="P54" s="883"/>
      <c r="Q54" s="289"/>
      <c r="R54" s="257"/>
      <c r="S54" s="257"/>
      <c r="T54" s="250"/>
      <c r="U54" s="250"/>
      <c r="V54" s="257"/>
      <c r="W54" s="278">
        <f t="shared" si="40"/>
        <v>0</v>
      </c>
      <c r="X54" s="289">
        <f t="shared" si="26"/>
        <v>5.57</v>
      </c>
      <c r="Y54" s="257">
        <f t="shared" si="27"/>
        <v>1</v>
      </c>
      <c r="Z54" s="257">
        <f t="shared" si="28"/>
        <v>163.24</v>
      </c>
      <c r="AA54" s="250">
        <f t="shared" si="28"/>
        <v>3.2800000000000002</v>
      </c>
      <c r="AB54" s="250">
        <f t="shared" si="28"/>
        <v>21.035</v>
      </c>
      <c r="AC54" s="257">
        <f t="shared" si="28"/>
        <v>73.17</v>
      </c>
      <c r="AD54" s="285">
        <f t="shared" si="29"/>
        <v>12.159999999999997</v>
      </c>
      <c r="AE54" s="882" t="s">
        <v>57</v>
      </c>
      <c r="AF54" s="883"/>
      <c r="AG54" s="289">
        <f t="shared" si="30"/>
        <v>3.01</v>
      </c>
      <c r="AH54" s="257">
        <f t="shared" si="31"/>
        <v>10</v>
      </c>
      <c r="AI54" s="257">
        <f t="shared" si="32"/>
        <v>236.5</v>
      </c>
      <c r="AJ54" s="250">
        <f t="shared" si="32"/>
        <v>1.37</v>
      </c>
      <c r="AK54" s="250">
        <f t="shared" si="32"/>
        <v>26.65</v>
      </c>
      <c r="AL54" s="257">
        <f t="shared" si="32"/>
        <v>112.16499999999999</v>
      </c>
      <c r="AM54" s="278">
        <f t="shared" si="33"/>
        <v>24.72727272727273</v>
      </c>
      <c r="AN54" s="882" t="s">
        <v>57</v>
      </c>
      <c r="AO54" s="883"/>
      <c r="AP54" s="289">
        <f t="shared" si="34"/>
        <v>2.91</v>
      </c>
      <c r="AQ54" s="257">
        <f t="shared" si="35"/>
        <v>12</v>
      </c>
      <c r="AR54" s="257">
        <f t="shared" si="36"/>
        <v>214</v>
      </c>
      <c r="AS54" s="250">
        <f t="shared" si="36"/>
        <v>3.3449999999999998</v>
      </c>
      <c r="AT54" s="250">
        <f t="shared" si="36"/>
        <v>21.484999999999999</v>
      </c>
      <c r="AU54" s="257">
        <f t="shared" si="36"/>
        <v>74.33</v>
      </c>
      <c r="AV54" s="285">
        <f t="shared" si="37"/>
        <v>9.7999999999999989</v>
      </c>
      <c r="AW54" s="278">
        <f t="shared" si="38"/>
        <v>3.6109999999999998</v>
      </c>
      <c r="AX54" s="308">
        <f t="shared" si="39"/>
        <v>11</v>
      </c>
    </row>
    <row r="55" spans="1:50" s="280" customFormat="1" ht="15" customHeight="1" x14ac:dyDescent="0.25">
      <c r="A55" s="882" t="s">
        <v>58</v>
      </c>
      <c r="B55" s="883"/>
      <c r="C55" s="289">
        <f t="shared" si="17"/>
        <v>2.2249999999999996</v>
      </c>
      <c r="D55" s="257">
        <f t="shared" si="18"/>
        <v>7</v>
      </c>
      <c r="E55" s="257">
        <f t="shared" si="19"/>
        <v>103.66999999999999</v>
      </c>
      <c r="F55" s="257">
        <f t="shared" si="19"/>
        <v>59.5</v>
      </c>
      <c r="G55" s="285">
        <f t="shared" si="20"/>
        <v>7.2222222222222214</v>
      </c>
      <c r="H55" s="289">
        <f t="shared" si="21"/>
        <v>4.24</v>
      </c>
      <c r="I55" s="257">
        <f t="shared" si="22"/>
        <v>3</v>
      </c>
      <c r="J55" s="257">
        <f t="shared" si="23"/>
        <v>229.5</v>
      </c>
      <c r="K55" s="250">
        <f t="shared" si="23"/>
        <v>3.4450000000000003</v>
      </c>
      <c r="L55" s="250">
        <f t="shared" si="23"/>
        <v>22.064999999999998</v>
      </c>
      <c r="M55" s="257">
        <f t="shared" si="23"/>
        <v>80</v>
      </c>
      <c r="N55" s="285">
        <f t="shared" si="24"/>
        <v>4.1818181818181817</v>
      </c>
      <c r="O55" s="882" t="s">
        <v>58</v>
      </c>
      <c r="P55" s="883"/>
      <c r="Q55" s="289">
        <f>AVERAGE(Q11,Q24)</f>
        <v>4.375</v>
      </c>
      <c r="R55" s="257">
        <f>RANK(Q55,Q$49:Q$61)</f>
        <v>5</v>
      </c>
      <c r="S55" s="257">
        <f t="shared" ref="S55:V57" si="41">AVERAGE(S11,S24)</f>
        <v>339.16499999999996</v>
      </c>
      <c r="T55" s="250">
        <f t="shared" si="41"/>
        <v>2.3049999999999997</v>
      </c>
      <c r="U55" s="250">
        <f t="shared" si="41"/>
        <v>22.505000000000003</v>
      </c>
      <c r="V55" s="257">
        <f t="shared" si="41"/>
        <v>82</v>
      </c>
      <c r="W55" s="278">
        <f t="shared" si="40"/>
        <v>0.28571428571427959</v>
      </c>
      <c r="X55" s="289">
        <f t="shared" si="26"/>
        <v>4.625</v>
      </c>
      <c r="Y55" s="257">
        <f t="shared" si="27"/>
        <v>8</v>
      </c>
      <c r="Z55" s="257">
        <f t="shared" si="28"/>
        <v>157.64499999999998</v>
      </c>
      <c r="AA55" s="250">
        <f t="shared" si="28"/>
        <v>3.13</v>
      </c>
      <c r="AB55" s="250">
        <f t="shared" si="28"/>
        <v>23.85</v>
      </c>
      <c r="AC55" s="257">
        <f t="shared" si="28"/>
        <v>71.83</v>
      </c>
      <c r="AD55" s="285">
        <f t="shared" si="29"/>
        <v>8.4799999999999898</v>
      </c>
      <c r="AE55" s="882" t="s">
        <v>58</v>
      </c>
      <c r="AF55" s="883"/>
      <c r="AG55" s="289">
        <f t="shared" si="30"/>
        <v>3.31</v>
      </c>
      <c r="AH55" s="257">
        <f t="shared" si="31"/>
        <v>8</v>
      </c>
      <c r="AI55" s="257">
        <f t="shared" si="32"/>
        <v>220.67</v>
      </c>
      <c r="AJ55" s="250">
        <f t="shared" si="32"/>
        <v>1.635</v>
      </c>
      <c r="AK55" s="250">
        <f t="shared" si="32"/>
        <v>27.45</v>
      </c>
      <c r="AL55" s="257">
        <f t="shared" si="32"/>
        <v>115.83</v>
      </c>
      <c r="AM55" s="278">
        <f t="shared" si="33"/>
        <v>24.545454545454547</v>
      </c>
      <c r="AN55" s="882" t="s">
        <v>58</v>
      </c>
      <c r="AO55" s="883"/>
      <c r="AP55" s="289">
        <f t="shared" si="34"/>
        <v>3.3650000000000002</v>
      </c>
      <c r="AQ55" s="257">
        <f t="shared" si="35"/>
        <v>8</v>
      </c>
      <c r="AR55" s="257">
        <f t="shared" si="36"/>
        <v>230.33499999999998</v>
      </c>
      <c r="AS55" s="250">
        <f t="shared" si="36"/>
        <v>3.5350000000000001</v>
      </c>
      <c r="AT55" s="250">
        <f t="shared" si="36"/>
        <v>25.119999999999997</v>
      </c>
      <c r="AU55" s="257">
        <f t="shared" si="36"/>
        <v>72.33</v>
      </c>
      <c r="AV55" s="285">
        <f t="shared" si="37"/>
        <v>11.899999999999999</v>
      </c>
      <c r="AW55" s="278">
        <f t="shared" si="38"/>
        <v>3.69</v>
      </c>
      <c r="AX55" s="308">
        <f t="shared" si="39"/>
        <v>9</v>
      </c>
    </row>
    <row r="56" spans="1:50" s="280" customFormat="1" ht="15" customHeight="1" x14ac:dyDescent="0.25">
      <c r="A56" s="882" t="s">
        <v>59</v>
      </c>
      <c r="B56" s="883"/>
      <c r="C56" s="289">
        <f t="shared" si="17"/>
        <v>2.0150000000000001</v>
      </c>
      <c r="D56" s="257">
        <f t="shared" si="18"/>
        <v>10</v>
      </c>
      <c r="E56" s="257">
        <f t="shared" si="19"/>
        <v>92.635000000000005</v>
      </c>
      <c r="F56" s="257">
        <f t="shared" si="19"/>
        <v>62.5</v>
      </c>
      <c r="G56" s="285">
        <f t="shared" si="20"/>
        <v>2.7777777777777799</v>
      </c>
      <c r="H56" s="289">
        <f t="shared" si="21"/>
        <v>5.15</v>
      </c>
      <c r="I56" s="257">
        <f t="shared" si="22"/>
        <v>1</v>
      </c>
      <c r="J56" s="257">
        <f t="shared" si="23"/>
        <v>239.33499999999998</v>
      </c>
      <c r="K56" s="250">
        <f t="shared" si="23"/>
        <v>4.1150000000000002</v>
      </c>
      <c r="L56" s="250">
        <f t="shared" si="23"/>
        <v>20.574999999999999</v>
      </c>
      <c r="M56" s="257">
        <f t="shared" si="23"/>
        <v>80</v>
      </c>
      <c r="N56" s="285">
        <f t="shared" si="24"/>
        <v>6.7272727272727213</v>
      </c>
      <c r="O56" s="882" t="s">
        <v>59</v>
      </c>
      <c r="P56" s="883"/>
      <c r="Q56" s="289">
        <f>AVERAGE(Q12,Q25)</f>
        <v>5.1950000000000003</v>
      </c>
      <c r="R56" s="257">
        <f>RANK(Q56,Q$49:Q$61)</f>
        <v>2</v>
      </c>
      <c r="S56" s="257">
        <f t="shared" si="41"/>
        <v>353.33500000000004</v>
      </c>
      <c r="T56" s="250">
        <f t="shared" si="41"/>
        <v>2.62</v>
      </c>
      <c r="U56" s="250">
        <f t="shared" si="41"/>
        <v>22.72</v>
      </c>
      <c r="V56" s="257">
        <f t="shared" si="41"/>
        <v>83.5</v>
      </c>
      <c r="W56" s="278">
        <f t="shared" si="40"/>
        <v>1.2380952380952372</v>
      </c>
      <c r="X56" s="289">
        <f t="shared" si="26"/>
        <v>5.47</v>
      </c>
      <c r="Y56" s="257">
        <f t="shared" si="27"/>
        <v>4</v>
      </c>
      <c r="Z56" s="257">
        <f t="shared" si="28"/>
        <v>162.05000000000001</v>
      </c>
      <c r="AA56" s="250">
        <f t="shared" si="28"/>
        <v>3.0449999999999999</v>
      </c>
      <c r="AB56" s="250">
        <f t="shared" si="28"/>
        <v>21.05</v>
      </c>
      <c r="AC56" s="257">
        <f t="shared" si="28"/>
        <v>72</v>
      </c>
      <c r="AD56" s="285">
        <f t="shared" si="29"/>
        <v>12.159999999999997</v>
      </c>
      <c r="AE56" s="882" t="s">
        <v>59</v>
      </c>
      <c r="AF56" s="883"/>
      <c r="AG56" s="289">
        <f t="shared" si="30"/>
        <v>3.07</v>
      </c>
      <c r="AH56" s="257">
        <f t="shared" si="31"/>
        <v>9</v>
      </c>
      <c r="AI56" s="257">
        <f t="shared" si="32"/>
        <v>215.33499999999998</v>
      </c>
      <c r="AJ56" s="250">
        <f t="shared" si="32"/>
        <v>1.4550000000000001</v>
      </c>
      <c r="AK56" s="250">
        <f t="shared" si="32"/>
        <v>22.75</v>
      </c>
      <c r="AL56" s="257">
        <f t="shared" si="32"/>
        <v>113.83500000000001</v>
      </c>
      <c r="AM56" s="278">
        <f t="shared" si="33"/>
        <v>29.81818181818182</v>
      </c>
      <c r="AN56" s="882" t="s">
        <v>59</v>
      </c>
      <c r="AO56" s="883"/>
      <c r="AP56" s="289">
        <f t="shared" si="34"/>
        <v>3.7749999999999999</v>
      </c>
      <c r="AQ56" s="257">
        <f t="shared" si="35"/>
        <v>2</v>
      </c>
      <c r="AR56" s="257">
        <f t="shared" si="36"/>
        <v>238</v>
      </c>
      <c r="AS56" s="250">
        <f t="shared" si="36"/>
        <v>3.6900000000000004</v>
      </c>
      <c r="AT56" s="250">
        <f t="shared" si="36"/>
        <v>23.53</v>
      </c>
      <c r="AU56" s="257">
        <f t="shared" si="36"/>
        <v>76</v>
      </c>
      <c r="AV56" s="285">
        <f t="shared" si="37"/>
        <v>8.7000000000000011</v>
      </c>
      <c r="AW56" s="278">
        <f t="shared" si="38"/>
        <v>4.1124999999999998</v>
      </c>
      <c r="AX56" s="308">
        <f t="shared" si="39"/>
        <v>2</v>
      </c>
    </row>
    <row r="57" spans="1:50" s="280" customFormat="1" ht="15" customHeight="1" x14ac:dyDescent="0.25">
      <c r="A57" s="882" t="s">
        <v>99</v>
      </c>
      <c r="B57" s="883"/>
      <c r="C57" s="289">
        <f t="shared" si="17"/>
        <v>2.0700000000000003</v>
      </c>
      <c r="D57" s="257">
        <f t="shared" si="18"/>
        <v>8</v>
      </c>
      <c r="E57" s="257">
        <f t="shared" si="19"/>
        <v>103.435</v>
      </c>
      <c r="F57" s="257">
        <f t="shared" si="19"/>
        <v>60.17</v>
      </c>
      <c r="G57" s="285">
        <f t="shared" si="20"/>
        <v>2.0000000000000018</v>
      </c>
      <c r="H57" s="289">
        <f t="shared" si="21"/>
        <v>3.81</v>
      </c>
      <c r="I57" s="257">
        <f t="shared" si="22"/>
        <v>8</v>
      </c>
      <c r="J57" s="257">
        <f t="shared" si="23"/>
        <v>222.33</v>
      </c>
      <c r="K57" s="250">
        <f t="shared" si="23"/>
        <v>3.3150000000000004</v>
      </c>
      <c r="L57" s="250">
        <f t="shared" si="23"/>
        <v>21.72</v>
      </c>
      <c r="M57" s="257">
        <f t="shared" si="23"/>
        <v>79.664999999999992</v>
      </c>
      <c r="N57" s="285">
        <f t="shared" si="24"/>
        <v>5.8181818181818148</v>
      </c>
      <c r="O57" s="882" t="s">
        <v>99</v>
      </c>
      <c r="P57" s="883"/>
      <c r="Q57" s="289">
        <f>AVERAGE(Q13,Q26)</f>
        <v>3.8449999999999998</v>
      </c>
      <c r="R57" s="257">
        <f>RANK(Q57,Q$49:Q$61)</f>
        <v>8</v>
      </c>
      <c r="S57" s="257">
        <f t="shared" si="41"/>
        <v>382.5</v>
      </c>
      <c r="T57" s="250">
        <f t="shared" si="41"/>
        <v>2.2599999999999998</v>
      </c>
      <c r="U57" s="250">
        <f t="shared" si="41"/>
        <v>22.765000000000001</v>
      </c>
      <c r="V57" s="257">
        <f t="shared" si="41"/>
        <v>77.5</v>
      </c>
      <c r="W57" s="278">
        <f t="shared" si="40"/>
        <v>8.0952380952380913</v>
      </c>
      <c r="X57" s="289">
        <f t="shared" si="26"/>
        <v>5.5049999999999999</v>
      </c>
      <c r="Y57" s="257">
        <f t="shared" si="27"/>
        <v>3</v>
      </c>
      <c r="Z57" s="257">
        <f t="shared" si="28"/>
        <v>147.04499999999999</v>
      </c>
      <c r="AA57" s="250">
        <f t="shared" si="28"/>
        <v>3.69</v>
      </c>
      <c r="AB57" s="250">
        <f t="shared" si="28"/>
        <v>22.68</v>
      </c>
      <c r="AC57" s="257">
        <f t="shared" si="28"/>
        <v>73.664999999999992</v>
      </c>
      <c r="AD57" s="285">
        <f t="shared" si="29"/>
        <v>10.400000000000006</v>
      </c>
      <c r="AE57" s="882" t="s">
        <v>99</v>
      </c>
      <c r="AF57" s="883"/>
      <c r="AG57" s="289">
        <f t="shared" si="30"/>
        <v>3.3649999999999998</v>
      </c>
      <c r="AH57" s="257">
        <f t="shared" si="31"/>
        <v>7</v>
      </c>
      <c r="AI57" s="257">
        <f t="shared" si="32"/>
        <v>238.16500000000002</v>
      </c>
      <c r="AJ57" s="250">
        <f t="shared" si="32"/>
        <v>1.4950000000000001</v>
      </c>
      <c r="AK57" s="250">
        <f t="shared" si="32"/>
        <v>26.98</v>
      </c>
      <c r="AL57" s="257">
        <f t="shared" si="32"/>
        <v>112.5</v>
      </c>
      <c r="AM57" s="278">
        <f t="shared" si="33"/>
        <v>11.909090909090907</v>
      </c>
      <c r="AN57" s="882" t="s">
        <v>99</v>
      </c>
      <c r="AO57" s="883"/>
      <c r="AP57" s="289">
        <f t="shared" si="34"/>
        <v>3.71</v>
      </c>
      <c r="AQ57" s="257">
        <f t="shared" si="35"/>
        <v>3</v>
      </c>
      <c r="AR57" s="257">
        <f t="shared" si="36"/>
        <v>235.33500000000001</v>
      </c>
      <c r="AS57" s="250">
        <f t="shared" si="36"/>
        <v>3.59</v>
      </c>
      <c r="AT57" s="250">
        <f t="shared" si="36"/>
        <v>22.270000000000003</v>
      </c>
      <c r="AU57" s="257">
        <f t="shared" si="36"/>
        <v>72.5</v>
      </c>
      <c r="AV57" s="285">
        <f t="shared" si="37"/>
        <v>7.5999999999999979</v>
      </c>
      <c r="AW57" s="278">
        <f t="shared" si="38"/>
        <v>3.7174999999999998</v>
      </c>
      <c r="AX57" s="308">
        <f t="shared" si="39"/>
        <v>7</v>
      </c>
    </row>
    <row r="58" spans="1:50" s="280" customFormat="1" ht="15" customHeight="1" x14ac:dyDescent="0.25">
      <c r="A58" s="882" t="s">
        <v>100</v>
      </c>
      <c r="B58" s="883"/>
      <c r="C58" s="289"/>
      <c r="D58" s="257"/>
      <c r="E58" s="257"/>
      <c r="F58" s="257"/>
      <c r="G58" s="285"/>
      <c r="H58" s="289">
        <f t="shared" si="21"/>
        <v>4.1399999999999997</v>
      </c>
      <c r="I58" s="257">
        <f t="shared" si="22"/>
        <v>6</v>
      </c>
      <c r="J58" s="257">
        <f t="shared" si="23"/>
        <v>230.83499999999998</v>
      </c>
      <c r="K58" s="250">
        <f t="shared" si="23"/>
        <v>3.0750000000000002</v>
      </c>
      <c r="L58" s="250">
        <f t="shared" si="23"/>
        <v>18.935000000000002</v>
      </c>
      <c r="M58" s="257">
        <f t="shared" si="23"/>
        <v>78.17</v>
      </c>
      <c r="N58" s="285">
        <f t="shared" si="24"/>
        <v>7.4545454545454533</v>
      </c>
      <c r="O58" s="882" t="s">
        <v>100</v>
      </c>
      <c r="P58" s="883"/>
      <c r="Q58" s="289"/>
      <c r="R58" s="257"/>
      <c r="S58" s="257"/>
      <c r="T58" s="250"/>
      <c r="U58" s="250"/>
      <c r="V58" s="257"/>
      <c r="W58" s="278">
        <f t="shared" si="40"/>
        <v>0</v>
      </c>
      <c r="X58" s="289"/>
      <c r="Y58" s="257"/>
      <c r="Z58" s="257"/>
      <c r="AA58" s="250"/>
      <c r="AB58" s="250"/>
      <c r="AC58" s="257"/>
      <c r="AD58" s="285"/>
      <c r="AE58" s="882" t="s">
        <v>100</v>
      </c>
      <c r="AF58" s="883"/>
      <c r="AG58" s="289"/>
      <c r="AH58" s="257"/>
      <c r="AI58" s="257"/>
      <c r="AJ58" s="250"/>
      <c r="AK58" s="250"/>
      <c r="AL58" s="257"/>
      <c r="AM58" s="278"/>
      <c r="AN58" s="882" t="s">
        <v>100</v>
      </c>
      <c r="AO58" s="883"/>
      <c r="AP58" s="289"/>
      <c r="AQ58" s="257"/>
      <c r="AR58" s="257"/>
      <c r="AS58" s="250"/>
      <c r="AT58" s="250"/>
      <c r="AU58" s="257"/>
      <c r="AV58" s="285">
        <f t="shared" si="37"/>
        <v>0</v>
      </c>
      <c r="AW58" s="278">
        <f t="shared" si="38"/>
        <v>4.1399999999999997</v>
      </c>
      <c r="AX58" s="308">
        <f t="shared" si="39"/>
        <v>1</v>
      </c>
    </row>
    <row r="59" spans="1:50" s="280" customFormat="1" ht="15" customHeight="1" x14ac:dyDescent="0.25">
      <c r="A59" s="882" t="s">
        <v>180</v>
      </c>
      <c r="B59" s="883"/>
      <c r="C59" s="289">
        <f>AVERAGE(C15,C28)</f>
        <v>2.58</v>
      </c>
      <c r="D59" s="257">
        <f t="shared" si="18"/>
        <v>1</v>
      </c>
      <c r="E59" s="257">
        <f t="shared" ref="E59:F61" si="42">AVERAGE(E15,E28)</f>
        <v>111.63</v>
      </c>
      <c r="F59" s="257">
        <f t="shared" si="42"/>
        <v>60</v>
      </c>
      <c r="G59" s="285">
        <f>(G28)</f>
        <v>13.555555555555555</v>
      </c>
      <c r="H59" s="289"/>
      <c r="I59" s="257"/>
      <c r="J59" s="257"/>
      <c r="K59" s="250"/>
      <c r="L59" s="250"/>
      <c r="M59" s="257"/>
      <c r="N59" s="285"/>
      <c r="O59" s="882" t="s">
        <v>180</v>
      </c>
      <c r="P59" s="883"/>
      <c r="Q59" s="289">
        <f>AVERAGE(Q15,Q28)</f>
        <v>4.04</v>
      </c>
      <c r="R59" s="257">
        <f>RANK(Q59,Q$49:Q$61)</f>
        <v>6</v>
      </c>
      <c r="S59" s="257">
        <f>AVERAGE(S15,S28)</f>
        <v>343.33500000000004</v>
      </c>
      <c r="T59" s="250">
        <f>AVERAGE(T15,T28)</f>
        <v>2.1800000000000002</v>
      </c>
      <c r="U59" s="250">
        <f>AVERAGE(U15,U28)</f>
        <v>23.384999999999998</v>
      </c>
      <c r="V59" s="257">
        <f>AVERAGE(V15,V28)</f>
        <v>78.33</v>
      </c>
      <c r="W59" s="278">
        <f t="shared" si="40"/>
        <v>2.8571428571428599</v>
      </c>
      <c r="X59" s="289">
        <f>AVERAGE(X15,X28)</f>
        <v>4.2750000000000004</v>
      </c>
      <c r="Y59" s="257">
        <f>RANK(X59,X$49:X$61)</f>
        <v>10</v>
      </c>
      <c r="Z59" s="257">
        <f t="shared" ref="Z59:AC61" si="43">AVERAGE(Z15,Z28)</f>
        <v>147.16500000000002</v>
      </c>
      <c r="AA59" s="250">
        <f t="shared" si="43"/>
        <v>2.9450000000000003</v>
      </c>
      <c r="AB59" s="250">
        <f t="shared" si="43"/>
        <v>25.15</v>
      </c>
      <c r="AC59" s="257">
        <f t="shared" si="43"/>
        <v>73.67</v>
      </c>
      <c r="AD59" s="285">
        <f>(AD28)</f>
        <v>12.64</v>
      </c>
      <c r="AE59" s="882" t="s">
        <v>180</v>
      </c>
      <c r="AF59" s="883"/>
      <c r="AG59" s="289">
        <f>AVERAGE(AG15,AG28)</f>
        <v>4.1349999999999998</v>
      </c>
      <c r="AH59" s="257">
        <f>RANK(AG59,AG$49:AG$61)</f>
        <v>2</v>
      </c>
      <c r="AI59" s="257">
        <f t="shared" ref="AI59:AL61" si="44">AVERAGE(AI15,AI28)</f>
        <v>246</v>
      </c>
      <c r="AJ59" s="250">
        <f t="shared" si="44"/>
        <v>1.8049999999999999</v>
      </c>
      <c r="AK59" s="250">
        <f t="shared" si="44"/>
        <v>23.48</v>
      </c>
      <c r="AL59" s="257">
        <f t="shared" si="44"/>
        <v>110.5</v>
      </c>
      <c r="AM59" s="278">
        <f>(AM28)</f>
        <v>12.818181818181815</v>
      </c>
      <c r="AN59" s="882" t="s">
        <v>180</v>
      </c>
      <c r="AO59" s="883"/>
      <c r="AP59" s="289">
        <f>AVERAGE(AP15,AP28)</f>
        <v>3.665</v>
      </c>
      <c r="AQ59" s="257">
        <f>RANK(AP59,AP$49:AP$61)</f>
        <v>5</v>
      </c>
      <c r="AR59" s="257">
        <f t="shared" ref="AR59:AU61" si="45">AVERAGE(AR15,AR28)</f>
        <v>215</v>
      </c>
      <c r="AS59" s="250">
        <f t="shared" si="45"/>
        <v>3.81</v>
      </c>
      <c r="AT59" s="250">
        <f t="shared" si="45"/>
        <v>26.2</v>
      </c>
      <c r="AU59" s="257">
        <f t="shared" si="45"/>
        <v>72.5</v>
      </c>
      <c r="AV59" s="285">
        <f t="shared" si="37"/>
        <v>7.0999999999999952</v>
      </c>
      <c r="AW59" s="278">
        <f t="shared" si="38"/>
        <v>3.7389999999999999</v>
      </c>
      <c r="AX59" s="308">
        <f t="shared" si="39"/>
        <v>6</v>
      </c>
    </row>
    <row r="60" spans="1:50" s="280" customFormat="1" ht="15" customHeight="1" x14ac:dyDescent="0.25">
      <c r="A60" s="882" t="s">
        <v>181</v>
      </c>
      <c r="B60" s="883"/>
      <c r="C60" s="289">
        <f>AVERAGE(C16,C29)</f>
        <v>1.93</v>
      </c>
      <c r="D60" s="257">
        <f t="shared" si="18"/>
        <v>11</v>
      </c>
      <c r="E60" s="257">
        <f t="shared" si="42"/>
        <v>84.375</v>
      </c>
      <c r="F60" s="257">
        <f t="shared" si="42"/>
        <v>64</v>
      </c>
      <c r="G60" s="285">
        <f>(G29)</f>
        <v>0.6666666666666673</v>
      </c>
      <c r="H60" s="289"/>
      <c r="I60" s="257"/>
      <c r="J60" s="257"/>
      <c r="K60" s="250"/>
      <c r="L60" s="250"/>
      <c r="M60" s="257"/>
      <c r="N60" s="285"/>
      <c r="O60" s="882" t="s">
        <v>181</v>
      </c>
      <c r="P60" s="883"/>
      <c r="Q60" s="289"/>
      <c r="R60" s="257"/>
      <c r="S60" s="257"/>
      <c r="T60" s="250"/>
      <c r="U60" s="250"/>
      <c r="V60" s="257"/>
      <c r="W60" s="278">
        <f t="shared" si="40"/>
        <v>0</v>
      </c>
      <c r="X60" s="289">
        <f>AVERAGE(X16,X29)</f>
        <v>3.16</v>
      </c>
      <c r="Y60" s="257">
        <f>RANK(X60,X$49:X$61)</f>
        <v>12</v>
      </c>
      <c r="Z60" s="257">
        <f t="shared" si="43"/>
        <v>157.16500000000002</v>
      </c>
      <c r="AA60" s="250">
        <f t="shared" si="43"/>
        <v>2.335</v>
      </c>
      <c r="AB60" s="250">
        <f t="shared" si="43"/>
        <v>18.350000000000001</v>
      </c>
      <c r="AC60" s="257">
        <f t="shared" si="43"/>
        <v>92.5</v>
      </c>
      <c r="AD60" s="285">
        <f>(AD29)</f>
        <v>11.520000000000003</v>
      </c>
      <c r="AE60" s="882" t="s">
        <v>181</v>
      </c>
      <c r="AF60" s="883"/>
      <c r="AG60" s="289">
        <f>AVERAGE(AG16,AG29)</f>
        <v>3.69</v>
      </c>
      <c r="AH60" s="257">
        <f>RANK(AG60,AG$49:AG$61)</f>
        <v>5</v>
      </c>
      <c r="AI60" s="257">
        <f t="shared" si="44"/>
        <v>217.17</v>
      </c>
      <c r="AJ60" s="250">
        <f t="shared" si="44"/>
        <v>1.7949999999999999</v>
      </c>
      <c r="AK60" s="250">
        <f t="shared" si="44"/>
        <v>25.3</v>
      </c>
      <c r="AL60" s="257">
        <f t="shared" si="44"/>
        <v>119.67</v>
      </c>
      <c r="AM60" s="278">
        <f>(AM29)</f>
        <v>10.90909090909091</v>
      </c>
      <c r="AN60" s="882" t="s">
        <v>181</v>
      </c>
      <c r="AO60" s="883"/>
      <c r="AP60" s="289">
        <f>AVERAGE(AP16,AP29)</f>
        <v>3.2549999999999999</v>
      </c>
      <c r="AQ60" s="257">
        <f>RANK(AP60,AP$49:AP$61)</f>
        <v>10</v>
      </c>
      <c r="AR60" s="257">
        <f t="shared" si="45"/>
        <v>241.66499999999999</v>
      </c>
      <c r="AS60" s="250">
        <f t="shared" si="45"/>
        <v>3.15</v>
      </c>
      <c r="AT60" s="250">
        <f t="shared" si="45"/>
        <v>22.914999999999999</v>
      </c>
      <c r="AU60" s="257">
        <f t="shared" si="45"/>
        <v>86</v>
      </c>
      <c r="AV60" s="285">
        <f t="shared" si="37"/>
        <v>8.3000000000000007</v>
      </c>
      <c r="AW60" s="278">
        <f t="shared" si="38"/>
        <v>3.00875</v>
      </c>
      <c r="AX60" s="308">
        <f t="shared" si="39"/>
        <v>13</v>
      </c>
    </row>
    <row r="61" spans="1:50" s="280" customFormat="1" ht="15" customHeight="1" x14ac:dyDescent="0.25">
      <c r="A61" s="882" t="s">
        <v>182</v>
      </c>
      <c r="B61" s="883"/>
      <c r="C61" s="289">
        <f>AVERAGE(C17,C30)</f>
        <v>2.3200000000000003</v>
      </c>
      <c r="D61" s="257">
        <f t="shared" si="18"/>
        <v>4</v>
      </c>
      <c r="E61" s="257">
        <f t="shared" si="42"/>
        <v>101.7</v>
      </c>
      <c r="F61" s="257">
        <f t="shared" si="42"/>
        <v>59.664999999999999</v>
      </c>
      <c r="G61" s="285">
        <f>(G30)</f>
        <v>8.0000000000000018</v>
      </c>
      <c r="H61" s="289"/>
      <c r="I61" s="257"/>
      <c r="J61" s="257"/>
      <c r="K61" s="250"/>
      <c r="L61" s="250"/>
      <c r="M61" s="257"/>
      <c r="N61" s="285"/>
      <c r="O61" s="882" t="s">
        <v>182</v>
      </c>
      <c r="P61" s="883"/>
      <c r="Q61" s="289">
        <f>AVERAGE(Q17,Q30)</f>
        <v>5.5149999999999997</v>
      </c>
      <c r="R61" s="257">
        <f>RANK(Q61,Q$49:Q$61)</f>
        <v>1</v>
      </c>
      <c r="S61" s="257">
        <f>AVERAGE(S17,S30)</f>
        <v>376.67</v>
      </c>
      <c r="T61" s="250">
        <f>AVERAGE(T17,T30)</f>
        <v>2.36</v>
      </c>
      <c r="U61" s="250">
        <f>AVERAGE(U17,U30)</f>
        <v>22.1</v>
      </c>
      <c r="V61" s="257">
        <f>AVERAGE(V17,V30)</f>
        <v>85.335000000000008</v>
      </c>
      <c r="W61" s="278">
        <f t="shared" si="40"/>
        <v>28.666666666666664</v>
      </c>
      <c r="X61" s="289">
        <f>AVERAGE(X17,X30)</f>
        <v>5.32</v>
      </c>
      <c r="Y61" s="257">
        <f>RANK(X61,X$49:X$61)</f>
        <v>5</v>
      </c>
      <c r="Z61" s="257">
        <f t="shared" si="43"/>
        <v>163.36000000000001</v>
      </c>
      <c r="AA61" s="250">
        <f t="shared" si="43"/>
        <v>3.45</v>
      </c>
      <c r="AB61" s="250">
        <f t="shared" si="43"/>
        <v>18.765000000000001</v>
      </c>
      <c r="AC61" s="257">
        <f t="shared" si="43"/>
        <v>71.33</v>
      </c>
      <c r="AD61" s="285">
        <f>(AD30)</f>
        <v>11.200000000000003</v>
      </c>
      <c r="AE61" s="882" t="s">
        <v>182</v>
      </c>
      <c r="AF61" s="883"/>
      <c r="AG61" s="289">
        <f>AVERAGE(AG17,AG30)</f>
        <v>3.4850000000000003</v>
      </c>
      <c r="AH61" s="257">
        <f>RANK(AG61,AG$49:AG$61)</f>
        <v>6</v>
      </c>
      <c r="AI61" s="257">
        <f t="shared" si="44"/>
        <v>215.5</v>
      </c>
      <c r="AJ61" s="250">
        <f t="shared" si="44"/>
        <v>1.73</v>
      </c>
      <c r="AK61" s="250">
        <f t="shared" si="44"/>
        <v>30.8</v>
      </c>
      <c r="AL61" s="257">
        <f t="shared" si="44"/>
        <v>120.66499999999999</v>
      </c>
      <c r="AM61" s="278">
        <f>(AM30)</f>
        <v>13.727272727272728</v>
      </c>
      <c r="AN61" s="882" t="s">
        <v>182</v>
      </c>
      <c r="AO61" s="883"/>
      <c r="AP61" s="289">
        <f>AVERAGE(AP17,AP30)</f>
        <v>3.5700000000000003</v>
      </c>
      <c r="AQ61" s="257">
        <f>RANK(AP61,AP$49:AP$61)</f>
        <v>6</v>
      </c>
      <c r="AR61" s="257">
        <f t="shared" si="45"/>
        <v>252.5</v>
      </c>
      <c r="AS61" s="250">
        <f t="shared" si="45"/>
        <v>3.23</v>
      </c>
      <c r="AT61" s="250">
        <f t="shared" si="45"/>
        <v>21.765000000000001</v>
      </c>
      <c r="AU61" s="257">
        <f t="shared" si="45"/>
        <v>74.335000000000008</v>
      </c>
      <c r="AV61" s="285">
        <f t="shared" si="37"/>
        <v>8.1999999999999993</v>
      </c>
      <c r="AW61" s="278">
        <f t="shared" si="38"/>
        <v>4.0419999999999998</v>
      </c>
      <c r="AX61" s="308">
        <f t="shared" si="39"/>
        <v>3</v>
      </c>
    </row>
    <row r="62" spans="1:50" s="280" customFormat="1" ht="15" customHeight="1" x14ac:dyDescent="0.25">
      <c r="A62" s="309"/>
      <c r="B62" s="268"/>
      <c r="C62" s="289"/>
      <c r="D62" s="250"/>
      <c r="E62" s="291"/>
      <c r="F62" s="291"/>
      <c r="G62" s="285"/>
      <c r="H62" s="289"/>
      <c r="I62" s="250"/>
      <c r="J62" s="291"/>
      <c r="K62" s="291"/>
      <c r="L62" s="291"/>
      <c r="M62" s="291"/>
      <c r="N62" s="285"/>
      <c r="O62" s="309"/>
      <c r="P62" s="268"/>
      <c r="Q62" s="289"/>
      <c r="R62" s="250"/>
      <c r="S62" s="252"/>
      <c r="T62" s="252"/>
      <c r="U62" s="252"/>
      <c r="V62" s="252"/>
      <c r="W62" s="278"/>
      <c r="X62" s="289"/>
      <c r="Y62" s="250"/>
      <c r="Z62" s="252"/>
      <c r="AA62" s="252"/>
      <c r="AB62" s="252"/>
      <c r="AC62" s="252"/>
      <c r="AD62" s="278"/>
      <c r="AE62" s="309"/>
      <c r="AF62" s="268"/>
      <c r="AG62" s="289"/>
      <c r="AH62" s="250"/>
      <c r="AI62" s="252"/>
      <c r="AJ62" s="252"/>
      <c r="AK62" s="252"/>
      <c r="AL62" s="252"/>
      <c r="AM62" s="278"/>
      <c r="AN62" s="309"/>
      <c r="AO62" s="268"/>
      <c r="AP62" s="292"/>
      <c r="AQ62" s="250"/>
      <c r="AR62" s="252"/>
      <c r="AS62" s="252"/>
      <c r="AT62" s="252"/>
      <c r="AU62" s="252"/>
      <c r="AV62" s="278"/>
      <c r="AW62" s="547"/>
      <c r="AX62" s="293"/>
    </row>
    <row r="63" spans="1:50" s="314" customFormat="1" ht="15" customHeight="1" x14ac:dyDescent="0.25">
      <c r="A63" s="888" t="s">
        <v>22</v>
      </c>
      <c r="B63" s="889"/>
      <c r="C63" s="294">
        <v>0.39</v>
      </c>
      <c r="D63" s="306"/>
      <c r="E63" s="291">
        <v>12.63</v>
      </c>
      <c r="F63" s="291">
        <v>0.89</v>
      </c>
      <c r="G63" s="297"/>
      <c r="H63" s="348">
        <v>0.38</v>
      </c>
      <c r="I63" s="306"/>
      <c r="J63" s="280">
        <v>13.67</v>
      </c>
      <c r="K63" s="280">
        <v>0.28000000000000003</v>
      </c>
      <c r="L63" s="280">
        <v>0.55000000000000004</v>
      </c>
      <c r="M63" s="280">
        <v>0.62</v>
      </c>
      <c r="N63" s="297"/>
      <c r="O63" s="888" t="s">
        <v>22</v>
      </c>
      <c r="P63" s="889"/>
      <c r="Q63" s="294">
        <v>0.76</v>
      </c>
      <c r="R63" s="250"/>
      <c r="S63" s="291" t="s">
        <v>20</v>
      </c>
      <c r="T63" s="291">
        <v>0.46</v>
      </c>
      <c r="U63" s="291">
        <v>1.1100000000000001</v>
      </c>
      <c r="V63" s="291">
        <v>1.49</v>
      </c>
      <c r="W63" s="310"/>
      <c r="X63" s="294">
        <v>0.45</v>
      </c>
      <c r="Y63" s="250"/>
      <c r="Z63" s="291">
        <v>13.8</v>
      </c>
      <c r="AA63" s="291">
        <v>0.38</v>
      </c>
      <c r="AB63" s="291">
        <v>1.65</v>
      </c>
      <c r="AC63" s="291">
        <v>1.28</v>
      </c>
      <c r="AD63" s="310"/>
      <c r="AE63" s="888" t="s">
        <v>22</v>
      </c>
      <c r="AF63" s="889"/>
      <c r="AG63" s="294">
        <v>0.3</v>
      </c>
      <c r="AH63" s="250"/>
      <c r="AI63" s="291">
        <v>11.22</v>
      </c>
      <c r="AJ63" s="291">
        <v>0.11</v>
      </c>
      <c r="AK63" s="291">
        <v>0.31</v>
      </c>
      <c r="AL63" s="291">
        <v>1.62</v>
      </c>
      <c r="AM63" s="310"/>
      <c r="AN63" s="888" t="s">
        <v>22</v>
      </c>
      <c r="AO63" s="889"/>
      <c r="AP63" s="294">
        <v>0.45</v>
      </c>
      <c r="AR63" s="291">
        <v>28.25</v>
      </c>
      <c r="AS63" s="291">
        <v>0.4</v>
      </c>
      <c r="AT63" s="291">
        <v>1.41</v>
      </c>
      <c r="AU63" s="291">
        <v>0.67</v>
      </c>
      <c r="AV63" s="310"/>
      <c r="AW63" s="547"/>
      <c r="AX63" s="331"/>
    </row>
    <row r="64" spans="1:50" s="324" customFormat="1" ht="15" customHeight="1" x14ac:dyDescent="0.25">
      <c r="A64" s="902" t="s">
        <v>25</v>
      </c>
      <c r="B64" s="903"/>
      <c r="C64" s="294">
        <v>15.3</v>
      </c>
      <c r="D64" s="306"/>
      <c r="E64" s="291">
        <v>11.16</v>
      </c>
      <c r="F64" s="291">
        <v>1.24</v>
      </c>
      <c r="G64" s="297"/>
      <c r="H64" s="348">
        <v>7.98</v>
      </c>
      <c r="I64" s="306"/>
      <c r="J64" s="280">
        <v>5.19</v>
      </c>
      <c r="K64" s="280">
        <v>6.74</v>
      </c>
      <c r="L64" s="280">
        <v>2.2799999999999998</v>
      </c>
      <c r="M64" s="280">
        <v>0.64</v>
      </c>
      <c r="N64" s="297"/>
      <c r="O64" s="902" t="s">
        <v>25</v>
      </c>
      <c r="P64" s="903"/>
      <c r="Q64" s="294">
        <v>14.59</v>
      </c>
      <c r="R64" s="250"/>
      <c r="S64" s="291">
        <v>11.73</v>
      </c>
      <c r="T64" s="291">
        <v>18.02</v>
      </c>
      <c r="U64" s="291">
        <v>4.26</v>
      </c>
      <c r="V64" s="291">
        <v>1.59</v>
      </c>
      <c r="W64" s="310"/>
      <c r="X64" s="294">
        <v>8.06</v>
      </c>
      <c r="Y64" s="250"/>
      <c r="Z64" s="291">
        <v>7.53</v>
      </c>
      <c r="AA64" s="291">
        <v>10.41</v>
      </c>
      <c r="AB64" s="291">
        <v>6.54</v>
      </c>
      <c r="AC64" s="291">
        <v>1.39</v>
      </c>
      <c r="AD64" s="310"/>
      <c r="AE64" s="902" t="s">
        <v>25</v>
      </c>
      <c r="AF64" s="903"/>
      <c r="AG64" s="294">
        <v>7.33</v>
      </c>
      <c r="AH64" s="250"/>
      <c r="AI64" s="291">
        <v>4.33</v>
      </c>
      <c r="AJ64" s="291">
        <v>5.47</v>
      </c>
      <c r="AK64" s="291">
        <v>1.02</v>
      </c>
      <c r="AL64" s="291">
        <v>1.26</v>
      </c>
      <c r="AM64" s="310"/>
      <c r="AN64" s="902" t="s">
        <v>25</v>
      </c>
      <c r="AO64" s="903"/>
      <c r="AP64" s="294">
        <v>11.1</v>
      </c>
      <c r="AQ64" s="250"/>
      <c r="AR64" s="291">
        <v>10.32</v>
      </c>
      <c r="AS64" s="291">
        <v>10.28</v>
      </c>
      <c r="AT64" s="291">
        <v>5.25</v>
      </c>
      <c r="AU64" s="291">
        <v>0.76</v>
      </c>
      <c r="AV64" s="310"/>
      <c r="AW64" s="547"/>
      <c r="AX64" s="333"/>
    </row>
    <row r="65" spans="1:50" s="343" customFormat="1" ht="15" customHeight="1" x14ac:dyDescent="0.25">
      <c r="A65" s="899" t="s">
        <v>26</v>
      </c>
      <c r="B65" s="900"/>
      <c r="C65" s="334">
        <f>AVERAGE(C49:C61)</f>
        <v>2.1925000000000003</v>
      </c>
      <c r="D65" s="335"/>
      <c r="E65" s="336">
        <f>AVERAGE(E49:E61)</f>
        <v>98.039999999999978</v>
      </c>
      <c r="F65" s="336">
        <f>AVERAGE(F49:F61)</f>
        <v>61.943749999999994</v>
      </c>
      <c r="G65" s="339"/>
      <c r="H65" s="334">
        <f>AVERAGE(H49:H61)</f>
        <v>4.125</v>
      </c>
      <c r="I65" s="335"/>
      <c r="J65" s="336">
        <f>AVERAGE(J49:J61)</f>
        <v>225.63299999999998</v>
      </c>
      <c r="K65" s="337">
        <f>AVERAGE(K49:K61)</f>
        <v>3.5159999999999996</v>
      </c>
      <c r="L65" s="337">
        <f>AVERAGE(L49:L61)</f>
        <v>20.853999999999999</v>
      </c>
      <c r="M65" s="336">
        <f>AVERAGE(M49:M61)</f>
        <v>82.817499999999995</v>
      </c>
      <c r="N65" s="339"/>
      <c r="O65" s="899" t="s">
        <v>26</v>
      </c>
      <c r="P65" s="900"/>
      <c r="Q65" s="334">
        <f>AVERAGE(Q49:Q61)</f>
        <v>4.442222222222223</v>
      </c>
      <c r="R65" s="548"/>
      <c r="S65" s="336">
        <f>AVERAGE(S49:S61)</f>
        <v>358.98222222222222</v>
      </c>
      <c r="T65" s="337">
        <f>AVERAGE(T49:T61)</f>
        <v>2.2055555555555557</v>
      </c>
      <c r="U65" s="337">
        <f>AVERAGE(U49:U61)</f>
        <v>22.355555555555558</v>
      </c>
      <c r="V65" s="336">
        <f>AVERAGE(V49:V61)</f>
        <v>80.481111111111119</v>
      </c>
      <c r="W65" s="340"/>
      <c r="X65" s="334">
        <f>AVERAGE(X49:X61)</f>
        <v>4.8362500000000006</v>
      </c>
      <c r="Y65" s="548"/>
      <c r="Z65" s="336">
        <f>AVERAGE(Z49:Z61)</f>
        <v>158.69458333333333</v>
      </c>
      <c r="AA65" s="337">
        <f>AVERAGE(AA49:AA61)</f>
        <v>3.1904166666666671</v>
      </c>
      <c r="AB65" s="337">
        <f>AVERAGE(AB49:AB61)</f>
        <v>21.892916666666668</v>
      </c>
      <c r="AC65" s="336">
        <f>AVERAGE(AC49:AC61)</f>
        <v>79.582916666666662</v>
      </c>
      <c r="AD65" s="340"/>
      <c r="AE65" s="899" t="s">
        <v>26</v>
      </c>
      <c r="AF65" s="900"/>
      <c r="AG65" s="334">
        <f>AVERAGE(AG49:AG61)</f>
        <v>3.5124999999999993</v>
      </c>
      <c r="AH65" s="548"/>
      <c r="AI65" s="336">
        <f>AVERAGE(AI49:AI61)</f>
        <v>224.65333333333334</v>
      </c>
      <c r="AJ65" s="337">
        <f>AVERAGE(AJ49:AJ61)</f>
        <v>1.6716666666666666</v>
      </c>
      <c r="AK65" s="337">
        <f>AVERAGE(AK49:AK61)</f>
        <v>25.910416666666663</v>
      </c>
      <c r="AL65" s="336">
        <f>AVERAGE(AL49:AL61)</f>
        <v>111.54083333333335</v>
      </c>
      <c r="AM65" s="340"/>
      <c r="AN65" s="899" t="s">
        <v>26</v>
      </c>
      <c r="AO65" s="900"/>
      <c r="AP65" s="334">
        <f>AVERAGE(AP49:AP61)</f>
        <v>3.5054166666666671</v>
      </c>
      <c r="AQ65" s="548"/>
      <c r="AR65" s="336">
        <f>AVERAGE(AR49:AR61)</f>
        <v>237.16749999999999</v>
      </c>
      <c r="AS65" s="337">
        <f>AVERAGE(AS49:AS61)</f>
        <v>3.4074999999999993</v>
      </c>
      <c r="AT65" s="337">
        <f>AVERAGE(AT49:AT61)</f>
        <v>23.325416666666669</v>
      </c>
      <c r="AU65" s="336">
        <f>AVERAGE(AU49:AU61)</f>
        <v>76.222083333333345</v>
      </c>
      <c r="AV65" s="340"/>
      <c r="AW65" s="340">
        <f>AVERAGE(Q65,AG65,C65,H65,X65,AP65)</f>
        <v>3.768981481481481</v>
      </c>
      <c r="AX65" s="342"/>
    </row>
    <row r="66" spans="1:50" s="357" customFormat="1" ht="15" customHeight="1" x14ac:dyDescent="0.25">
      <c r="A66" s="905" t="s">
        <v>27</v>
      </c>
      <c r="B66" s="906"/>
      <c r="C66" s="305"/>
      <c r="D66" s="250"/>
      <c r="E66" s="257"/>
      <c r="F66" s="250"/>
      <c r="G66" s="285"/>
      <c r="H66" s="305" t="s">
        <v>101</v>
      </c>
      <c r="I66" s="250"/>
      <c r="J66" s="257"/>
      <c r="K66" s="250"/>
      <c r="L66" s="250"/>
      <c r="M66" s="250"/>
      <c r="N66" s="285"/>
      <c r="O66" s="905" t="s">
        <v>27</v>
      </c>
      <c r="P66" s="906"/>
      <c r="Q66" s="354" t="s">
        <v>355</v>
      </c>
      <c r="R66" s="250"/>
      <c r="S66" s="353"/>
      <c r="T66" s="252"/>
      <c r="U66" s="252"/>
      <c r="V66" s="252"/>
      <c r="W66" s="278"/>
      <c r="X66" s="354" t="s">
        <v>30</v>
      </c>
      <c r="Y66" s="250"/>
      <c r="Z66" s="353"/>
      <c r="AA66" s="252"/>
      <c r="AB66" s="252"/>
      <c r="AC66" s="252"/>
      <c r="AD66" s="278"/>
      <c r="AE66" s="905" t="s">
        <v>27</v>
      </c>
      <c r="AF66" s="906"/>
      <c r="AG66" s="354" t="s">
        <v>356</v>
      </c>
      <c r="AH66" s="250"/>
      <c r="AI66" s="353"/>
      <c r="AJ66" s="252"/>
      <c r="AK66" s="252"/>
      <c r="AL66" s="252"/>
      <c r="AM66" s="278"/>
      <c r="AN66" s="905" t="s">
        <v>27</v>
      </c>
      <c r="AO66" s="906"/>
      <c r="AP66" s="354" t="s">
        <v>357</v>
      </c>
      <c r="AQ66" s="250"/>
      <c r="AR66" s="353"/>
      <c r="AS66" s="252"/>
      <c r="AT66" s="252"/>
      <c r="AU66" s="252"/>
      <c r="AV66" s="278"/>
      <c r="AW66" s="356"/>
      <c r="AX66" s="356"/>
    </row>
    <row r="67" spans="1:50" s="357" customFormat="1" ht="15" customHeight="1" x14ac:dyDescent="0.25">
      <c r="A67" s="905" t="s">
        <v>29</v>
      </c>
      <c r="B67" s="906"/>
      <c r="C67" s="289"/>
      <c r="D67" s="250"/>
      <c r="E67" s="257"/>
      <c r="F67" s="250"/>
      <c r="G67" s="285"/>
      <c r="H67" s="289">
        <v>7.78</v>
      </c>
      <c r="I67" s="250"/>
      <c r="J67" s="257"/>
      <c r="K67" s="250"/>
      <c r="L67" s="250"/>
      <c r="M67" s="250"/>
      <c r="N67" s="285"/>
      <c r="O67" s="905" t="s">
        <v>29</v>
      </c>
      <c r="P67" s="906"/>
      <c r="Q67" s="281">
        <v>7.6</v>
      </c>
      <c r="R67" s="250"/>
      <c r="S67" s="549"/>
      <c r="T67" s="352"/>
      <c r="U67" s="352"/>
      <c r="V67" s="352"/>
      <c r="W67" s="358"/>
      <c r="X67" s="281">
        <v>7.64</v>
      </c>
      <c r="Y67" s="250"/>
      <c r="Z67" s="549"/>
      <c r="AA67" s="352"/>
      <c r="AB67" s="352"/>
      <c r="AC67" s="352"/>
      <c r="AD67" s="358"/>
      <c r="AE67" s="905" t="s">
        <v>29</v>
      </c>
      <c r="AF67" s="906"/>
      <c r="AG67" s="281">
        <v>7.4</v>
      </c>
      <c r="AH67" s="250"/>
      <c r="AI67" s="549"/>
      <c r="AJ67" s="352"/>
      <c r="AK67" s="352"/>
      <c r="AL67" s="352"/>
      <c r="AM67" s="358"/>
      <c r="AN67" s="905" t="s">
        <v>29</v>
      </c>
      <c r="AO67" s="906"/>
      <c r="AP67" s="281">
        <v>7.1</v>
      </c>
      <c r="AQ67" s="250"/>
      <c r="AR67" s="549"/>
      <c r="AS67" s="352"/>
      <c r="AT67" s="352"/>
      <c r="AU67" s="352"/>
      <c r="AV67" s="358"/>
      <c r="AW67" s="356"/>
      <c r="AX67" s="356"/>
    </row>
    <row r="68" spans="1:50" s="280" customFormat="1" ht="15" customHeight="1" x14ac:dyDescent="0.25">
      <c r="A68" s="899" t="s">
        <v>105</v>
      </c>
      <c r="B68" s="900"/>
      <c r="C68" s="289"/>
      <c r="D68" s="250"/>
      <c r="E68" s="257"/>
      <c r="F68" s="250"/>
      <c r="G68" s="285"/>
      <c r="H68" s="289"/>
      <c r="I68" s="250"/>
      <c r="J68" s="257"/>
      <c r="K68" s="250"/>
      <c r="L68" s="250"/>
      <c r="M68" s="250"/>
      <c r="N68" s="285"/>
      <c r="O68" s="899" t="s">
        <v>105</v>
      </c>
      <c r="P68" s="900"/>
      <c r="Q68" s="292"/>
      <c r="R68" s="250"/>
      <c r="S68" s="253"/>
      <c r="T68" s="252"/>
      <c r="U68" s="252"/>
      <c r="V68" s="252"/>
      <c r="W68" s="278"/>
      <c r="X68" s="292"/>
      <c r="Y68" s="250"/>
      <c r="Z68" s="253"/>
      <c r="AA68" s="252"/>
      <c r="AB68" s="252"/>
      <c r="AC68" s="252"/>
      <c r="AD68" s="278"/>
      <c r="AE68" s="899" t="s">
        <v>105</v>
      </c>
      <c r="AF68" s="900"/>
      <c r="AG68" s="292"/>
      <c r="AH68" s="250"/>
      <c r="AI68" s="253"/>
      <c r="AJ68" s="252"/>
      <c r="AK68" s="252"/>
      <c r="AL68" s="252"/>
      <c r="AM68" s="278"/>
      <c r="AN68" s="899" t="s">
        <v>105</v>
      </c>
      <c r="AO68" s="900"/>
      <c r="AP68" s="292"/>
      <c r="AQ68" s="250"/>
      <c r="AR68" s="253"/>
      <c r="AS68" s="252"/>
      <c r="AT68" s="252"/>
      <c r="AU68" s="252"/>
      <c r="AV68" s="278"/>
      <c r="AW68" s="293"/>
      <c r="AX68" s="293"/>
    </row>
    <row r="69" spans="1:50" s="280" customFormat="1" ht="15" customHeight="1" x14ac:dyDescent="0.25">
      <c r="A69" s="882" t="s">
        <v>12</v>
      </c>
      <c r="B69" s="883"/>
      <c r="C69" s="360" t="s">
        <v>358</v>
      </c>
      <c r="D69" s="257"/>
      <c r="E69" s="257"/>
      <c r="F69" s="257"/>
      <c r="G69" s="285"/>
      <c r="H69" s="360" t="s">
        <v>108</v>
      </c>
      <c r="I69" s="257"/>
      <c r="J69" s="257"/>
      <c r="K69" s="257"/>
      <c r="L69" s="257"/>
      <c r="M69" s="257"/>
      <c r="N69" s="285"/>
      <c r="O69" s="882" t="s">
        <v>12</v>
      </c>
      <c r="P69" s="883"/>
      <c r="Q69" s="362" t="s">
        <v>359</v>
      </c>
      <c r="R69" s="257"/>
      <c r="S69" s="253" t="s">
        <v>33</v>
      </c>
      <c r="T69" s="252"/>
      <c r="U69" s="252"/>
      <c r="V69" s="252"/>
      <c r="W69" s="278"/>
      <c r="X69" s="362" t="s">
        <v>196</v>
      </c>
      <c r="Y69" s="257"/>
      <c r="Z69" s="253" t="s">
        <v>33</v>
      </c>
      <c r="AA69" s="252"/>
      <c r="AB69" s="252"/>
      <c r="AC69" s="252"/>
      <c r="AD69" s="278"/>
      <c r="AE69" s="882" t="s">
        <v>12</v>
      </c>
      <c r="AF69" s="883"/>
      <c r="AG69" s="362" t="s">
        <v>108</v>
      </c>
      <c r="AH69" s="257"/>
      <c r="AI69" s="253" t="s">
        <v>33</v>
      </c>
      <c r="AJ69" s="252"/>
      <c r="AK69" s="252"/>
      <c r="AL69" s="252"/>
      <c r="AM69" s="278"/>
      <c r="AN69" s="882" t="s">
        <v>12</v>
      </c>
      <c r="AO69" s="883"/>
      <c r="AP69" s="362" t="s">
        <v>360</v>
      </c>
      <c r="AQ69" s="257"/>
      <c r="AR69" s="253" t="s">
        <v>33</v>
      </c>
      <c r="AS69" s="252"/>
      <c r="AT69" s="252"/>
      <c r="AU69" s="252"/>
      <c r="AV69" s="278"/>
      <c r="AW69" s="293"/>
      <c r="AX69" s="293"/>
    </row>
    <row r="70" spans="1:50" s="280" customFormat="1" ht="15" customHeight="1" x14ac:dyDescent="0.25">
      <c r="A70" s="882" t="s">
        <v>17</v>
      </c>
      <c r="B70" s="883"/>
      <c r="C70" s="360" t="s">
        <v>361</v>
      </c>
      <c r="D70" s="257"/>
      <c r="E70" s="257"/>
      <c r="F70" s="257"/>
      <c r="G70" s="285"/>
      <c r="H70" s="360" t="s">
        <v>114</v>
      </c>
      <c r="I70" s="257"/>
      <c r="J70" s="257"/>
      <c r="K70" s="257"/>
      <c r="L70" s="257"/>
      <c r="M70" s="257"/>
      <c r="N70" s="285"/>
      <c r="O70" s="882" t="s">
        <v>17</v>
      </c>
      <c r="P70" s="883"/>
      <c r="Q70" s="362" t="s">
        <v>362</v>
      </c>
      <c r="R70" s="257"/>
      <c r="S70" s="253"/>
      <c r="T70" s="252"/>
      <c r="U70" s="252"/>
      <c r="V70" s="252"/>
      <c r="W70" s="278"/>
      <c r="X70" s="362" t="s">
        <v>202</v>
      </c>
      <c r="Y70" s="257"/>
      <c r="Z70" s="253"/>
      <c r="AA70" s="252"/>
      <c r="AB70" s="252"/>
      <c r="AC70" s="252"/>
      <c r="AD70" s="278"/>
      <c r="AE70" s="882" t="s">
        <v>17</v>
      </c>
      <c r="AF70" s="883"/>
      <c r="AG70" s="362" t="s">
        <v>114</v>
      </c>
      <c r="AH70" s="257"/>
      <c r="AI70" s="253"/>
      <c r="AJ70" s="252"/>
      <c r="AK70" s="252"/>
      <c r="AL70" s="252"/>
      <c r="AM70" s="278"/>
      <c r="AN70" s="882" t="s">
        <v>17</v>
      </c>
      <c r="AO70" s="883"/>
      <c r="AP70" s="362" t="s">
        <v>363</v>
      </c>
      <c r="AQ70" s="257"/>
      <c r="AR70" s="253"/>
      <c r="AS70" s="252"/>
      <c r="AT70" s="252"/>
      <c r="AU70" s="252"/>
      <c r="AV70" s="278"/>
      <c r="AW70" s="293"/>
      <c r="AX70" s="293"/>
    </row>
    <row r="71" spans="1:50" s="555" customFormat="1" ht="15" customHeight="1" x14ac:dyDescent="0.25">
      <c r="A71" s="1043" t="s">
        <v>35</v>
      </c>
      <c r="B71" s="1044"/>
      <c r="C71" s="360" t="s">
        <v>361</v>
      </c>
      <c r="D71" s="550"/>
      <c r="E71" s="550"/>
      <c r="F71" s="550"/>
      <c r="G71" s="551"/>
      <c r="H71" s="360" t="s">
        <v>114</v>
      </c>
      <c r="I71" s="550"/>
      <c r="J71" s="550"/>
      <c r="K71" s="550"/>
      <c r="L71" s="550"/>
      <c r="M71" s="550"/>
      <c r="N71" s="551"/>
      <c r="O71" s="1043" t="s">
        <v>35</v>
      </c>
      <c r="P71" s="1044"/>
      <c r="Q71" s="362" t="s">
        <v>362</v>
      </c>
      <c r="R71" s="550"/>
      <c r="S71" s="552"/>
      <c r="T71" s="552"/>
      <c r="U71" s="552"/>
      <c r="V71" s="552"/>
      <c r="W71" s="553"/>
      <c r="X71" s="362" t="s">
        <v>202</v>
      </c>
      <c r="Y71" s="550"/>
      <c r="Z71" s="552"/>
      <c r="AA71" s="552"/>
      <c r="AB71" s="552"/>
      <c r="AC71" s="552"/>
      <c r="AD71" s="553"/>
      <c r="AE71" s="1043" t="s">
        <v>35</v>
      </c>
      <c r="AF71" s="1044"/>
      <c r="AG71" s="362" t="s">
        <v>114</v>
      </c>
      <c r="AH71" s="550"/>
      <c r="AI71" s="552"/>
      <c r="AJ71" s="552"/>
      <c r="AK71" s="552"/>
      <c r="AL71" s="552"/>
      <c r="AM71" s="553"/>
      <c r="AN71" s="1043" t="s">
        <v>35</v>
      </c>
      <c r="AO71" s="1044"/>
      <c r="AP71" s="362" t="s">
        <v>363</v>
      </c>
      <c r="AQ71" s="550"/>
      <c r="AR71" s="552"/>
      <c r="AS71" s="552"/>
      <c r="AT71" s="552"/>
      <c r="AU71" s="552"/>
      <c r="AV71" s="553"/>
      <c r="AW71" s="554"/>
      <c r="AX71" s="554"/>
    </row>
    <row r="72" spans="1:50" s="280" customFormat="1" ht="15" customHeight="1" x14ac:dyDescent="0.25">
      <c r="A72" s="309"/>
      <c r="B72" s="268"/>
      <c r="C72" s="289"/>
      <c r="D72" s="257"/>
      <c r="E72" s="257"/>
      <c r="F72" s="250"/>
      <c r="G72" s="285"/>
      <c r="H72" s="289"/>
      <c r="I72" s="257"/>
      <c r="J72" s="257"/>
      <c r="K72" s="250"/>
      <c r="L72" s="250"/>
      <c r="M72" s="250"/>
      <c r="N72" s="285"/>
      <c r="O72" s="309"/>
      <c r="P72" s="268"/>
      <c r="Q72" s="292"/>
      <c r="R72" s="257"/>
      <c r="S72" s="253"/>
      <c r="T72" s="252"/>
      <c r="U72" s="252"/>
      <c r="V72" s="252"/>
      <c r="W72" s="278"/>
      <c r="X72" s="292"/>
      <c r="Y72" s="257"/>
      <c r="Z72" s="253"/>
      <c r="AA72" s="252"/>
      <c r="AB72" s="252"/>
      <c r="AC72" s="252"/>
      <c r="AD72" s="278"/>
      <c r="AE72" s="309"/>
      <c r="AF72" s="268"/>
      <c r="AG72" s="292"/>
      <c r="AH72" s="257"/>
      <c r="AI72" s="253"/>
      <c r="AJ72" s="252"/>
      <c r="AK72" s="252"/>
      <c r="AL72" s="252"/>
      <c r="AM72" s="278"/>
      <c r="AN72" s="309"/>
      <c r="AO72" s="268"/>
      <c r="AP72" s="292"/>
      <c r="AQ72" s="257"/>
      <c r="AR72" s="253"/>
      <c r="AS72" s="252"/>
      <c r="AT72" s="252"/>
      <c r="AU72" s="252"/>
      <c r="AV72" s="278"/>
      <c r="AW72" s="293"/>
      <c r="AX72" s="293"/>
    </row>
    <row r="73" spans="1:50" s="280" customFormat="1" ht="15" customHeight="1" x14ac:dyDescent="0.25">
      <c r="A73" s="899" t="s">
        <v>3</v>
      </c>
      <c r="B73" s="900"/>
      <c r="C73" s="289"/>
      <c r="D73" s="250"/>
      <c r="E73" s="257"/>
      <c r="F73" s="250"/>
      <c r="G73" s="285"/>
      <c r="H73" s="289"/>
      <c r="I73" s="250"/>
      <c r="J73" s="257"/>
      <c r="K73" s="250"/>
      <c r="L73" s="250"/>
      <c r="M73" s="250"/>
      <c r="N73" s="285"/>
      <c r="O73" s="899" t="s">
        <v>3</v>
      </c>
      <c r="P73" s="900"/>
      <c r="Q73" s="292"/>
      <c r="R73" s="250"/>
      <c r="S73" s="253"/>
      <c r="T73" s="252"/>
      <c r="U73" s="252"/>
      <c r="V73" s="252"/>
      <c r="W73" s="278"/>
      <c r="X73" s="292"/>
      <c r="Y73" s="250"/>
      <c r="Z73" s="253"/>
      <c r="AA73" s="252"/>
      <c r="AB73" s="252"/>
      <c r="AC73" s="252"/>
      <c r="AD73" s="278"/>
      <c r="AE73" s="899" t="s">
        <v>3</v>
      </c>
      <c r="AF73" s="900"/>
      <c r="AG73" s="292"/>
      <c r="AH73" s="250"/>
      <c r="AI73" s="253"/>
      <c r="AJ73" s="252"/>
      <c r="AK73" s="252"/>
      <c r="AL73" s="252"/>
      <c r="AM73" s="278"/>
      <c r="AN73" s="899" t="s">
        <v>3</v>
      </c>
      <c r="AO73" s="900"/>
      <c r="AP73" s="292"/>
      <c r="AQ73" s="250"/>
      <c r="AR73" s="253"/>
      <c r="AS73" s="252"/>
      <c r="AT73" s="252"/>
      <c r="AU73" s="252"/>
      <c r="AV73" s="278"/>
      <c r="AW73" s="293"/>
      <c r="AX73" s="293"/>
    </row>
    <row r="74" spans="1:50" s="280" customFormat="1" ht="15" customHeight="1" x14ac:dyDescent="0.25">
      <c r="A74" s="882" t="s">
        <v>13</v>
      </c>
      <c r="B74" s="883"/>
      <c r="C74" s="369" t="s">
        <v>364</v>
      </c>
      <c r="D74" s="250"/>
      <c r="E74" s="257"/>
      <c r="F74" s="250"/>
      <c r="G74" s="285"/>
      <c r="H74" s="369" t="s">
        <v>364</v>
      </c>
      <c r="I74" s="250"/>
      <c r="J74" s="257"/>
      <c r="K74" s="250"/>
      <c r="L74" s="250"/>
      <c r="M74" s="250"/>
      <c r="N74" s="285"/>
      <c r="O74" s="882" t="s">
        <v>13</v>
      </c>
      <c r="P74" s="883"/>
      <c r="Q74" s="369" t="s">
        <v>364</v>
      </c>
      <c r="R74" s="250"/>
      <c r="S74" s="253"/>
      <c r="T74" s="252"/>
      <c r="U74" s="252"/>
      <c r="V74" s="252"/>
      <c r="W74" s="278"/>
      <c r="X74" s="369" t="s">
        <v>364</v>
      </c>
      <c r="Y74" s="250"/>
      <c r="Z74" s="253"/>
      <c r="AA74" s="252"/>
      <c r="AB74" s="252"/>
      <c r="AC74" s="252"/>
      <c r="AD74" s="278"/>
      <c r="AE74" s="882" t="s">
        <v>13</v>
      </c>
      <c r="AF74" s="883"/>
      <c r="AG74" s="369" t="s">
        <v>364</v>
      </c>
      <c r="AH74" s="250"/>
      <c r="AI74" s="253"/>
      <c r="AJ74" s="252"/>
      <c r="AK74" s="252"/>
      <c r="AL74" s="252"/>
      <c r="AM74" s="278"/>
      <c r="AN74" s="882" t="s">
        <v>13</v>
      </c>
      <c r="AO74" s="883"/>
      <c r="AP74" s="369" t="s">
        <v>364</v>
      </c>
      <c r="AQ74" s="250"/>
      <c r="AR74" s="253"/>
      <c r="AS74" s="252"/>
      <c r="AT74" s="252"/>
      <c r="AU74" s="252"/>
      <c r="AV74" s="278"/>
      <c r="AW74" s="293"/>
      <c r="AX74" s="293"/>
    </row>
    <row r="75" spans="1:50" s="280" customFormat="1" ht="15" customHeight="1" x14ac:dyDescent="0.25">
      <c r="A75" s="882" t="s">
        <v>14</v>
      </c>
      <c r="B75" s="883"/>
      <c r="C75" s="369" t="s">
        <v>365</v>
      </c>
      <c r="D75" s="250"/>
      <c r="E75" s="257"/>
      <c r="F75" s="250"/>
      <c r="G75" s="285"/>
      <c r="H75" s="369" t="s">
        <v>365</v>
      </c>
      <c r="I75" s="250"/>
      <c r="J75" s="257"/>
      <c r="K75" s="250"/>
      <c r="L75" s="250"/>
      <c r="M75" s="250"/>
      <c r="N75" s="285"/>
      <c r="O75" s="882" t="s">
        <v>14</v>
      </c>
      <c r="P75" s="883"/>
      <c r="Q75" s="369" t="s">
        <v>365</v>
      </c>
      <c r="R75" s="250"/>
      <c r="S75" s="253"/>
      <c r="T75" s="252"/>
      <c r="U75" s="252"/>
      <c r="V75" s="252"/>
      <c r="W75" s="278"/>
      <c r="X75" s="369" t="s">
        <v>365</v>
      </c>
      <c r="Y75" s="250"/>
      <c r="Z75" s="253"/>
      <c r="AA75" s="252"/>
      <c r="AB75" s="252"/>
      <c r="AC75" s="252"/>
      <c r="AD75" s="278"/>
      <c r="AE75" s="882" t="s">
        <v>14</v>
      </c>
      <c r="AF75" s="883"/>
      <c r="AG75" s="369" t="s">
        <v>365</v>
      </c>
      <c r="AH75" s="250"/>
      <c r="AI75" s="253"/>
      <c r="AJ75" s="252"/>
      <c r="AK75" s="252"/>
      <c r="AL75" s="252"/>
      <c r="AM75" s="278"/>
      <c r="AN75" s="882" t="s">
        <v>14</v>
      </c>
      <c r="AO75" s="883"/>
      <c r="AP75" s="369" t="s">
        <v>365</v>
      </c>
      <c r="AQ75" s="250"/>
      <c r="AR75" s="253"/>
      <c r="AS75" s="252"/>
      <c r="AT75" s="252"/>
      <c r="AU75" s="252"/>
      <c r="AV75" s="278"/>
      <c r="AW75" s="293"/>
      <c r="AX75" s="293"/>
    </row>
    <row r="76" spans="1:50" s="280" customFormat="1" ht="15" customHeight="1" x14ac:dyDescent="0.25">
      <c r="A76" s="882" t="s">
        <v>15</v>
      </c>
      <c r="B76" s="883"/>
      <c r="C76" s="369" t="s">
        <v>366</v>
      </c>
      <c r="D76" s="250"/>
      <c r="E76" s="257"/>
      <c r="F76" s="250"/>
      <c r="G76" s="285"/>
      <c r="H76" s="369" t="s">
        <v>366</v>
      </c>
      <c r="I76" s="250"/>
      <c r="J76" s="257"/>
      <c r="K76" s="250"/>
      <c r="L76" s="250"/>
      <c r="M76" s="250"/>
      <c r="N76" s="285"/>
      <c r="O76" s="882" t="s">
        <v>15</v>
      </c>
      <c r="P76" s="883"/>
      <c r="Q76" s="369" t="s">
        <v>366</v>
      </c>
      <c r="R76" s="250"/>
      <c r="S76" s="253"/>
      <c r="T76" s="252"/>
      <c r="U76" s="252"/>
      <c r="V76" s="252"/>
      <c r="W76" s="278"/>
      <c r="X76" s="369" t="s">
        <v>366</v>
      </c>
      <c r="Y76" s="250"/>
      <c r="Z76" s="253"/>
      <c r="AA76" s="252"/>
      <c r="AB76" s="252"/>
      <c r="AC76" s="252"/>
      <c r="AD76" s="278"/>
      <c r="AE76" s="882" t="s">
        <v>15</v>
      </c>
      <c r="AF76" s="883"/>
      <c r="AG76" s="369" t="s">
        <v>366</v>
      </c>
      <c r="AH76" s="250"/>
      <c r="AI76" s="253"/>
      <c r="AJ76" s="252"/>
      <c r="AK76" s="252"/>
      <c r="AL76" s="252"/>
      <c r="AM76" s="278"/>
      <c r="AN76" s="882" t="s">
        <v>15</v>
      </c>
      <c r="AO76" s="883"/>
      <c r="AP76" s="369" t="s">
        <v>366</v>
      </c>
      <c r="AQ76" s="250"/>
      <c r="AR76" s="253"/>
      <c r="AS76" s="252"/>
      <c r="AT76" s="252"/>
      <c r="AU76" s="252"/>
      <c r="AV76" s="278"/>
      <c r="AW76" s="293"/>
      <c r="AX76" s="293"/>
    </row>
    <row r="77" spans="1:50" s="280" customFormat="1" ht="15" customHeight="1" x14ac:dyDescent="0.25">
      <c r="A77" s="882" t="s">
        <v>16</v>
      </c>
      <c r="B77" s="883"/>
      <c r="C77" s="369" t="s">
        <v>367</v>
      </c>
      <c r="D77" s="250"/>
      <c r="E77" s="257"/>
      <c r="F77" s="250"/>
      <c r="G77" s="285"/>
      <c r="H77" s="369" t="s">
        <v>367</v>
      </c>
      <c r="I77" s="250"/>
      <c r="J77" s="257"/>
      <c r="K77" s="250"/>
      <c r="L77" s="250"/>
      <c r="M77" s="250"/>
      <c r="N77" s="285"/>
      <c r="O77" s="882" t="s">
        <v>16</v>
      </c>
      <c r="P77" s="883"/>
      <c r="Q77" s="369" t="s">
        <v>30</v>
      </c>
      <c r="R77" s="250"/>
      <c r="S77" s="253"/>
      <c r="T77" s="252"/>
      <c r="U77" s="252"/>
      <c r="V77" s="252"/>
      <c r="W77" s="278"/>
      <c r="X77" s="369" t="s">
        <v>367</v>
      </c>
      <c r="Y77" s="250"/>
      <c r="Z77" s="253"/>
      <c r="AA77" s="252"/>
      <c r="AB77" s="252"/>
      <c r="AC77" s="252"/>
      <c r="AD77" s="278"/>
      <c r="AE77" s="882" t="s">
        <v>16</v>
      </c>
      <c r="AF77" s="883"/>
      <c r="AG77" s="369" t="s">
        <v>367</v>
      </c>
      <c r="AH77" s="250"/>
      <c r="AI77" s="253"/>
      <c r="AJ77" s="252"/>
      <c r="AK77" s="252"/>
      <c r="AL77" s="252"/>
      <c r="AM77" s="278"/>
      <c r="AN77" s="882" t="s">
        <v>16</v>
      </c>
      <c r="AO77" s="883"/>
      <c r="AP77" s="369" t="s">
        <v>367</v>
      </c>
      <c r="AQ77" s="250"/>
      <c r="AR77" s="253"/>
      <c r="AS77" s="252"/>
      <c r="AT77" s="252"/>
      <c r="AU77" s="252"/>
      <c r="AV77" s="278"/>
      <c r="AW77" s="293"/>
      <c r="AX77" s="293"/>
    </row>
    <row r="78" spans="1:50" s="280" customFormat="1" ht="15" customHeight="1" x14ac:dyDescent="0.25">
      <c r="A78" s="882" t="s">
        <v>56</v>
      </c>
      <c r="B78" s="883"/>
      <c r="C78" s="369" t="s">
        <v>368</v>
      </c>
      <c r="D78" s="250"/>
      <c r="E78" s="257"/>
      <c r="F78" s="250"/>
      <c r="G78" s="285"/>
      <c r="H78" s="369" t="s">
        <v>368</v>
      </c>
      <c r="I78" s="250"/>
      <c r="J78" s="257"/>
      <c r="K78" s="250"/>
      <c r="L78" s="250"/>
      <c r="M78" s="250"/>
      <c r="N78" s="285"/>
      <c r="O78" s="882" t="s">
        <v>56</v>
      </c>
      <c r="P78" s="883"/>
      <c r="Q78" s="369" t="s">
        <v>368</v>
      </c>
      <c r="R78" s="250"/>
      <c r="S78" s="253"/>
      <c r="T78" s="252"/>
      <c r="U78" s="252"/>
      <c r="V78" s="252"/>
      <c r="W78" s="278"/>
      <c r="X78" s="369" t="s">
        <v>368</v>
      </c>
      <c r="Y78" s="250"/>
      <c r="Z78" s="253"/>
      <c r="AA78" s="252"/>
      <c r="AB78" s="252"/>
      <c r="AC78" s="252"/>
      <c r="AD78" s="278"/>
      <c r="AE78" s="882" t="s">
        <v>56</v>
      </c>
      <c r="AF78" s="883"/>
      <c r="AG78" s="369" t="s">
        <v>368</v>
      </c>
      <c r="AH78" s="250"/>
      <c r="AI78" s="253"/>
      <c r="AJ78" s="252"/>
      <c r="AK78" s="252"/>
      <c r="AL78" s="252"/>
      <c r="AM78" s="278"/>
      <c r="AN78" s="882" t="s">
        <v>56</v>
      </c>
      <c r="AO78" s="883"/>
      <c r="AP78" s="369" t="s">
        <v>368</v>
      </c>
      <c r="AQ78" s="250"/>
      <c r="AR78" s="253"/>
      <c r="AS78" s="252"/>
      <c r="AT78" s="252"/>
      <c r="AU78" s="252"/>
      <c r="AV78" s="278"/>
      <c r="AW78" s="293"/>
      <c r="AX78" s="293"/>
    </row>
    <row r="79" spans="1:50" s="280" customFormat="1" ht="15" customHeight="1" x14ac:dyDescent="0.25">
      <c r="A79" s="882" t="s">
        <v>57</v>
      </c>
      <c r="B79" s="883"/>
      <c r="C79" s="369" t="s">
        <v>369</v>
      </c>
      <c r="D79" s="250"/>
      <c r="E79" s="257"/>
      <c r="F79" s="250"/>
      <c r="G79" s="285"/>
      <c r="H79" s="369" t="s">
        <v>369</v>
      </c>
      <c r="I79" s="250"/>
      <c r="J79" s="257"/>
      <c r="K79" s="250"/>
      <c r="L79" s="250"/>
      <c r="M79" s="250"/>
      <c r="N79" s="285"/>
      <c r="O79" s="882" t="s">
        <v>57</v>
      </c>
      <c r="P79" s="883"/>
      <c r="Q79" s="369" t="s">
        <v>30</v>
      </c>
      <c r="R79" s="250"/>
      <c r="S79" s="253"/>
      <c r="T79" s="252"/>
      <c r="U79" s="252"/>
      <c r="V79" s="252"/>
      <c r="W79" s="278"/>
      <c r="X79" s="369" t="s">
        <v>369</v>
      </c>
      <c r="Y79" s="250"/>
      <c r="Z79" s="253"/>
      <c r="AA79" s="252"/>
      <c r="AB79" s="252"/>
      <c r="AC79" s="252"/>
      <c r="AD79" s="278"/>
      <c r="AE79" s="882" t="s">
        <v>57</v>
      </c>
      <c r="AF79" s="883"/>
      <c r="AG79" s="369" t="s">
        <v>369</v>
      </c>
      <c r="AH79" s="250"/>
      <c r="AI79" s="253"/>
      <c r="AJ79" s="252"/>
      <c r="AK79" s="252"/>
      <c r="AL79" s="252"/>
      <c r="AM79" s="278"/>
      <c r="AN79" s="882" t="s">
        <v>57</v>
      </c>
      <c r="AO79" s="883"/>
      <c r="AP79" s="369" t="s">
        <v>369</v>
      </c>
      <c r="AQ79" s="250"/>
      <c r="AR79" s="253"/>
      <c r="AS79" s="252"/>
      <c r="AT79" s="252"/>
      <c r="AU79" s="252"/>
      <c r="AV79" s="278"/>
      <c r="AW79" s="293"/>
      <c r="AX79" s="293"/>
    </row>
    <row r="80" spans="1:50" s="280" customFormat="1" ht="15" customHeight="1" x14ac:dyDescent="0.25">
      <c r="A80" s="882" t="s">
        <v>58</v>
      </c>
      <c r="B80" s="883"/>
      <c r="C80" s="369" t="s">
        <v>370</v>
      </c>
      <c r="D80" s="250"/>
      <c r="E80" s="257"/>
      <c r="F80" s="250"/>
      <c r="G80" s="285"/>
      <c r="H80" s="369" t="s">
        <v>370</v>
      </c>
      <c r="I80" s="250"/>
      <c r="J80" s="257"/>
      <c r="K80" s="250"/>
      <c r="L80" s="250"/>
      <c r="M80" s="250"/>
      <c r="N80" s="285"/>
      <c r="O80" s="882" t="s">
        <v>58</v>
      </c>
      <c r="P80" s="883"/>
      <c r="Q80" s="369" t="s">
        <v>370</v>
      </c>
      <c r="R80" s="250"/>
      <c r="S80" s="253"/>
      <c r="T80" s="252"/>
      <c r="U80" s="252"/>
      <c r="V80" s="252"/>
      <c r="W80" s="278"/>
      <c r="X80" s="369" t="s">
        <v>370</v>
      </c>
      <c r="Y80" s="250"/>
      <c r="Z80" s="253"/>
      <c r="AA80" s="252"/>
      <c r="AB80" s="252"/>
      <c r="AC80" s="252"/>
      <c r="AD80" s="278"/>
      <c r="AE80" s="882" t="s">
        <v>58</v>
      </c>
      <c r="AF80" s="883"/>
      <c r="AG80" s="369" t="s">
        <v>370</v>
      </c>
      <c r="AH80" s="250"/>
      <c r="AI80" s="253"/>
      <c r="AJ80" s="252"/>
      <c r="AK80" s="252"/>
      <c r="AL80" s="252"/>
      <c r="AM80" s="278"/>
      <c r="AN80" s="882" t="s">
        <v>58</v>
      </c>
      <c r="AO80" s="883"/>
      <c r="AP80" s="369" t="s">
        <v>370</v>
      </c>
      <c r="AQ80" s="250"/>
      <c r="AR80" s="253"/>
      <c r="AS80" s="252"/>
      <c r="AT80" s="252"/>
      <c r="AU80" s="252"/>
      <c r="AV80" s="278"/>
      <c r="AW80" s="293"/>
      <c r="AX80" s="293"/>
    </row>
    <row r="81" spans="1:50" s="280" customFormat="1" ht="15" customHeight="1" x14ac:dyDescent="0.25">
      <c r="A81" s="882" t="s">
        <v>59</v>
      </c>
      <c r="B81" s="883"/>
      <c r="C81" s="369" t="s">
        <v>371</v>
      </c>
      <c r="D81" s="250"/>
      <c r="E81" s="257"/>
      <c r="F81" s="250"/>
      <c r="G81" s="285"/>
      <c r="H81" s="369" t="s">
        <v>371</v>
      </c>
      <c r="I81" s="250"/>
      <c r="J81" s="257"/>
      <c r="K81" s="250"/>
      <c r="L81" s="250"/>
      <c r="M81" s="250"/>
      <c r="N81" s="285"/>
      <c r="O81" s="882" t="s">
        <v>59</v>
      </c>
      <c r="P81" s="883"/>
      <c r="Q81" s="369" t="s">
        <v>371</v>
      </c>
      <c r="R81" s="250"/>
      <c r="S81" s="253"/>
      <c r="T81" s="252"/>
      <c r="U81" s="252"/>
      <c r="V81" s="252"/>
      <c r="W81" s="278"/>
      <c r="X81" s="369" t="s">
        <v>371</v>
      </c>
      <c r="Y81" s="250"/>
      <c r="Z81" s="253"/>
      <c r="AA81" s="252"/>
      <c r="AB81" s="252"/>
      <c r="AC81" s="252"/>
      <c r="AD81" s="278"/>
      <c r="AE81" s="882" t="s">
        <v>59</v>
      </c>
      <c r="AF81" s="883"/>
      <c r="AG81" s="369" t="s">
        <v>371</v>
      </c>
      <c r="AH81" s="250"/>
      <c r="AI81" s="253"/>
      <c r="AJ81" s="252"/>
      <c r="AK81" s="252"/>
      <c r="AL81" s="252"/>
      <c r="AM81" s="278"/>
      <c r="AN81" s="882" t="s">
        <v>59</v>
      </c>
      <c r="AO81" s="883"/>
      <c r="AP81" s="369" t="s">
        <v>371</v>
      </c>
      <c r="AQ81" s="250"/>
      <c r="AR81" s="253"/>
      <c r="AS81" s="252"/>
      <c r="AT81" s="252"/>
      <c r="AU81" s="252"/>
      <c r="AV81" s="278"/>
      <c r="AW81" s="293"/>
      <c r="AX81" s="293"/>
    </row>
    <row r="82" spans="1:50" s="280" customFormat="1" ht="15" customHeight="1" x14ac:dyDescent="0.25">
      <c r="A82" s="882" t="s">
        <v>99</v>
      </c>
      <c r="B82" s="883"/>
      <c r="C82" s="369" t="s">
        <v>372</v>
      </c>
      <c r="D82" s="250"/>
      <c r="E82" s="257"/>
      <c r="F82" s="250"/>
      <c r="G82" s="285"/>
      <c r="H82" s="369" t="s">
        <v>372</v>
      </c>
      <c r="I82" s="250"/>
      <c r="J82" s="257"/>
      <c r="K82" s="250"/>
      <c r="L82" s="250"/>
      <c r="M82" s="250"/>
      <c r="N82" s="285"/>
      <c r="O82" s="882" t="s">
        <v>99</v>
      </c>
      <c r="P82" s="883"/>
      <c r="Q82" s="369" t="s">
        <v>372</v>
      </c>
      <c r="R82" s="250"/>
      <c r="S82" s="253"/>
      <c r="T82" s="252"/>
      <c r="U82" s="252"/>
      <c r="V82" s="252"/>
      <c r="W82" s="278"/>
      <c r="X82" s="369" t="s">
        <v>372</v>
      </c>
      <c r="Y82" s="250"/>
      <c r="Z82" s="253"/>
      <c r="AA82" s="252"/>
      <c r="AB82" s="252"/>
      <c r="AC82" s="252"/>
      <c r="AD82" s="278"/>
      <c r="AE82" s="882" t="s">
        <v>99</v>
      </c>
      <c r="AF82" s="883"/>
      <c r="AG82" s="369" t="s">
        <v>372</v>
      </c>
      <c r="AH82" s="250"/>
      <c r="AI82" s="253"/>
      <c r="AJ82" s="252"/>
      <c r="AK82" s="252"/>
      <c r="AL82" s="252"/>
      <c r="AM82" s="278"/>
      <c r="AN82" s="882" t="s">
        <v>99</v>
      </c>
      <c r="AO82" s="883"/>
      <c r="AP82" s="369" t="s">
        <v>372</v>
      </c>
      <c r="AQ82" s="250"/>
      <c r="AR82" s="253"/>
      <c r="AS82" s="252"/>
      <c r="AT82" s="252"/>
      <c r="AU82" s="252"/>
      <c r="AV82" s="278"/>
      <c r="AW82" s="293"/>
      <c r="AX82" s="293"/>
    </row>
    <row r="83" spans="1:50" s="280" customFormat="1" ht="15" customHeight="1" x14ac:dyDescent="0.25">
      <c r="A83" s="882" t="s">
        <v>100</v>
      </c>
      <c r="B83" s="883"/>
      <c r="C83" s="369" t="s">
        <v>30</v>
      </c>
      <c r="D83" s="250"/>
      <c r="E83" s="257"/>
      <c r="F83" s="250"/>
      <c r="G83" s="285"/>
      <c r="H83" s="369" t="s">
        <v>373</v>
      </c>
      <c r="I83" s="250"/>
      <c r="J83" s="257"/>
      <c r="K83" s="250"/>
      <c r="L83" s="250"/>
      <c r="M83" s="250"/>
      <c r="N83" s="285"/>
      <c r="O83" s="882" t="s">
        <v>100</v>
      </c>
      <c r="P83" s="883"/>
      <c r="Q83" s="369" t="s">
        <v>30</v>
      </c>
      <c r="R83" s="250"/>
      <c r="S83" s="253"/>
      <c r="T83" s="252"/>
      <c r="U83" s="252"/>
      <c r="V83" s="252"/>
      <c r="W83" s="278"/>
      <c r="X83" s="369" t="s">
        <v>30</v>
      </c>
      <c r="Y83" s="250"/>
      <c r="Z83" s="253"/>
      <c r="AA83" s="252"/>
      <c r="AB83" s="252"/>
      <c r="AC83" s="252"/>
      <c r="AD83" s="278"/>
      <c r="AE83" s="882" t="s">
        <v>100</v>
      </c>
      <c r="AF83" s="883"/>
      <c r="AG83" s="369" t="s">
        <v>30</v>
      </c>
      <c r="AH83" s="250"/>
      <c r="AI83" s="253"/>
      <c r="AJ83" s="252"/>
      <c r="AK83" s="252"/>
      <c r="AL83" s="252"/>
      <c r="AM83" s="278"/>
      <c r="AN83" s="882" t="s">
        <v>100</v>
      </c>
      <c r="AO83" s="883"/>
      <c r="AP83" s="369" t="s">
        <v>30</v>
      </c>
      <c r="AQ83" s="250"/>
      <c r="AR83" s="253"/>
      <c r="AS83" s="252"/>
      <c r="AT83" s="252"/>
      <c r="AU83" s="252"/>
      <c r="AV83" s="278"/>
      <c r="AW83" s="293"/>
      <c r="AX83" s="293"/>
    </row>
    <row r="84" spans="1:50" s="280" customFormat="1" ht="15" customHeight="1" x14ac:dyDescent="0.25">
      <c r="A84" s="882" t="s">
        <v>180</v>
      </c>
      <c r="B84" s="883"/>
      <c r="C84" s="369" t="s">
        <v>374</v>
      </c>
      <c r="D84" s="250"/>
      <c r="E84" s="257"/>
      <c r="F84" s="250"/>
      <c r="G84" s="285"/>
      <c r="H84" s="369" t="s">
        <v>30</v>
      </c>
      <c r="I84" s="250"/>
      <c r="J84" s="257"/>
      <c r="K84" s="250"/>
      <c r="L84" s="250"/>
      <c r="M84" s="250"/>
      <c r="N84" s="285"/>
      <c r="O84" s="882" t="s">
        <v>180</v>
      </c>
      <c r="P84" s="883"/>
      <c r="Q84" s="369" t="s">
        <v>374</v>
      </c>
      <c r="R84" s="250"/>
      <c r="S84" s="253"/>
      <c r="T84" s="252"/>
      <c r="U84" s="252"/>
      <c r="V84" s="252"/>
      <c r="W84" s="278"/>
      <c r="X84" s="369" t="s">
        <v>374</v>
      </c>
      <c r="Y84" s="250"/>
      <c r="Z84" s="253"/>
      <c r="AA84" s="252"/>
      <c r="AB84" s="252"/>
      <c r="AC84" s="252"/>
      <c r="AD84" s="278"/>
      <c r="AE84" s="882" t="s">
        <v>180</v>
      </c>
      <c r="AF84" s="883"/>
      <c r="AG84" s="369" t="s">
        <v>374</v>
      </c>
      <c r="AH84" s="250"/>
      <c r="AI84" s="253"/>
      <c r="AJ84" s="252"/>
      <c r="AK84" s="252"/>
      <c r="AL84" s="252"/>
      <c r="AM84" s="278"/>
      <c r="AN84" s="882" t="s">
        <v>180</v>
      </c>
      <c r="AO84" s="883"/>
      <c r="AP84" s="369" t="s">
        <v>374</v>
      </c>
      <c r="AQ84" s="250"/>
      <c r="AR84" s="253"/>
      <c r="AS84" s="252"/>
      <c r="AT84" s="252"/>
      <c r="AU84" s="252"/>
      <c r="AV84" s="278"/>
      <c r="AW84" s="293"/>
      <c r="AX84" s="293"/>
    </row>
    <row r="85" spans="1:50" s="280" customFormat="1" ht="15" customHeight="1" x14ac:dyDescent="0.25">
      <c r="A85" s="882" t="s">
        <v>181</v>
      </c>
      <c r="B85" s="883"/>
      <c r="C85" s="369" t="s">
        <v>375</v>
      </c>
      <c r="D85" s="250"/>
      <c r="E85" s="257"/>
      <c r="F85" s="250"/>
      <c r="G85" s="285"/>
      <c r="H85" s="369" t="s">
        <v>30</v>
      </c>
      <c r="I85" s="250"/>
      <c r="J85" s="257"/>
      <c r="K85" s="250"/>
      <c r="L85" s="250"/>
      <c r="M85" s="250"/>
      <c r="N85" s="285"/>
      <c r="O85" s="882" t="s">
        <v>181</v>
      </c>
      <c r="P85" s="883"/>
      <c r="Q85" s="369" t="s">
        <v>30</v>
      </c>
      <c r="R85" s="250"/>
      <c r="S85" s="253"/>
      <c r="T85" s="252"/>
      <c r="U85" s="252"/>
      <c r="V85" s="252"/>
      <c r="W85" s="278"/>
      <c r="X85" s="369" t="s">
        <v>375</v>
      </c>
      <c r="Y85" s="250"/>
      <c r="Z85" s="253"/>
      <c r="AA85" s="252"/>
      <c r="AB85" s="252"/>
      <c r="AC85" s="252"/>
      <c r="AD85" s="278"/>
      <c r="AE85" s="882" t="s">
        <v>181</v>
      </c>
      <c r="AF85" s="883"/>
      <c r="AG85" s="369" t="s">
        <v>375</v>
      </c>
      <c r="AH85" s="250"/>
      <c r="AI85" s="253"/>
      <c r="AJ85" s="252"/>
      <c r="AK85" s="252"/>
      <c r="AL85" s="252"/>
      <c r="AM85" s="278"/>
      <c r="AN85" s="882" t="s">
        <v>181</v>
      </c>
      <c r="AO85" s="883"/>
      <c r="AP85" s="369" t="s">
        <v>375</v>
      </c>
      <c r="AQ85" s="250"/>
      <c r="AR85" s="253"/>
      <c r="AS85" s="252"/>
      <c r="AT85" s="252"/>
      <c r="AU85" s="252"/>
      <c r="AV85" s="278"/>
      <c r="AW85" s="293"/>
      <c r="AX85" s="293"/>
    </row>
    <row r="86" spans="1:50" s="280" customFormat="1" ht="15" customHeight="1" x14ac:dyDescent="0.25">
      <c r="A86" s="882" t="s">
        <v>182</v>
      </c>
      <c r="B86" s="883"/>
      <c r="C86" s="369" t="s">
        <v>376</v>
      </c>
      <c r="D86" s="250"/>
      <c r="E86" s="257"/>
      <c r="F86" s="250"/>
      <c r="G86" s="285"/>
      <c r="H86" s="556" t="s">
        <v>30</v>
      </c>
      <c r="I86" s="250"/>
      <c r="J86" s="257"/>
      <c r="K86" s="250"/>
      <c r="L86" s="250"/>
      <c r="M86" s="250"/>
      <c r="N86" s="285"/>
      <c r="O86" s="882" t="s">
        <v>182</v>
      </c>
      <c r="P86" s="883"/>
      <c r="Q86" s="369" t="s">
        <v>377</v>
      </c>
      <c r="R86" s="250"/>
      <c r="S86" s="253"/>
      <c r="T86" s="252"/>
      <c r="U86" s="252"/>
      <c r="V86" s="252"/>
      <c r="W86" s="278"/>
      <c r="X86" s="369" t="s">
        <v>229</v>
      </c>
      <c r="Y86" s="250"/>
      <c r="Z86" s="253"/>
      <c r="AA86" s="252"/>
      <c r="AB86" s="252"/>
      <c r="AC86" s="252"/>
      <c r="AD86" s="278"/>
      <c r="AE86" s="882" t="s">
        <v>182</v>
      </c>
      <c r="AF86" s="883"/>
      <c r="AG86" s="369" t="s">
        <v>378</v>
      </c>
      <c r="AH86" s="250"/>
      <c r="AI86" s="253"/>
      <c r="AJ86" s="252"/>
      <c r="AK86" s="252"/>
      <c r="AL86" s="252"/>
      <c r="AM86" s="278"/>
      <c r="AN86" s="882" t="s">
        <v>182</v>
      </c>
      <c r="AO86" s="883"/>
      <c r="AP86" s="369" t="s">
        <v>379</v>
      </c>
      <c r="AQ86" s="250"/>
      <c r="AR86" s="253"/>
      <c r="AS86" s="252"/>
      <c r="AT86" s="252"/>
      <c r="AU86" s="252"/>
      <c r="AV86" s="278"/>
      <c r="AW86" s="293"/>
      <c r="AX86" s="293"/>
    </row>
    <row r="87" spans="1:50" s="368" customFormat="1" ht="15" customHeight="1" x14ac:dyDescent="0.25">
      <c r="A87" s="1045" t="s">
        <v>40</v>
      </c>
      <c r="B87" s="1046"/>
      <c r="C87" s="376"/>
      <c r="D87" s="377"/>
      <c r="E87" s="378"/>
      <c r="F87" s="378"/>
      <c r="G87" s="379"/>
      <c r="H87" s="376" t="s">
        <v>380</v>
      </c>
      <c r="I87" s="377"/>
      <c r="J87" s="378"/>
      <c r="K87" s="378"/>
      <c r="L87" s="378"/>
      <c r="M87" s="378"/>
      <c r="N87" s="379"/>
      <c r="O87" s="1045" t="s">
        <v>40</v>
      </c>
      <c r="P87" s="1046"/>
      <c r="Q87" s="376" t="s">
        <v>381</v>
      </c>
      <c r="R87" s="378"/>
      <c r="S87" s="380"/>
      <c r="T87" s="380"/>
      <c r="U87" s="380"/>
      <c r="V87" s="380"/>
      <c r="W87" s="382"/>
      <c r="X87" s="376" t="s">
        <v>382</v>
      </c>
      <c r="Y87" s="378"/>
      <c r="Z87" s="380"/>
      <c r="AA87" s="380"/>
      <c r="AB87" s="380"/>
      <c r="AC87" s="380"/>
      <c r="AD87" s="382"/>
      <c r="AE87" s="1045" t="s">
        <v>40</v>
      </c>
      <c r="AF87" s="1046"/>
      <c r="AG87" s="376" t="s">
        <v>383</v>
      </c>
      <c r="AH87" s="378"/>
      <c r="AI87" s="380"/>
      <c r="AJ87" s="380"/>
      <c r="AK87" s="380"/>
      <c r="AL87" s="380"/>
      <c r="AM87" s="382"/>
      <c r="AN87" s="1045" t="s">
        <v>40</v>
      </c>
      <c r="AO87" s="1046"/>
      <c r="AP87" s="376" t="s">
        <v>384</v>
      </c>
      <c r="AQ87" s="378"/>
      <c r="AR87" s="380"/>
      <c r="AS87" s="380"/>
      <c r="AT87" s="380"/>
      <c r="AU87" s="380"/>
      <c r="AV87" s="382"/>
      <c r="AW87" s="385"/>
      <c r="AX87" s="385"/>
    </row>
  </sheetData>
  <mergeCells count="224">
    <mergeCell ref="A87:B87"/>
    <mergeCell ref="O87:P87"/>
    <mergeCell ref="AE87:AF87"/>
    <mergeCell ref="AN87:AO87"/>
    <mergeCell ref="A85:B85"/>
    <mergeCell ref="O85:P85"/>
    <mergeCell ref="AE85:AF85"/>
    <mergeCell ref="AN85:AO85"/>
    <mergeCell ref="A86:B86"/>
    <mergeCell ref="O86:P86"/>
    <mergeCell ref="AE86:AF86"/>
    <mergeCell ref="AN86:AO86"/>
    <mergeCell ref="A83:B83"/>
    <mergeCell ref="O83:P83"/>
    <mergeCell ref="AE83:AF83"/>
    <mergeCell ref="AN83:AO83"/>
    <mergeCell ref="A84:B84"/>
    <mergeCell ref="O84:P84"/>
    <mergeCell ref="AE84:AF84"/>
    <mergeCell ref="AN84:AO84"/>
    <mergeCell ref="A81:B81"/>
    <mergeCell ref="O81:P81"/>
    <mergeCell ref="AE81:AF81"/>
    <mergeCell ref="AN81:AO81"/>
    <mergeCell ref="A82:B82"/>
    <mergeCell ref="O82:P82"/>
    <mergeCell ref="AE82:AF82"/>
    <mergeCell ref="AN82:AO82"/>
    <mergeCell ref="A79:B79"/>
    <mergeCell ref="O79:P79"/>
    <mergeCell ref="AE79:AF79"/>
    <mergeCell ref="AN79:AO79"/>
    <mergeCell ref="A80:B80"/>
    <mergeCell ref="O80:P80"/>
    <mergeCell ref="AE80:AF80"/>
    <mergeCell ref="AN80:AO80"/>
    <mergeCell ref="A77:B77"/>
    <mergeCell ref="O77:P77"/>
    <mergeCell ref="AE77:AF77"/>
    <mergeCell ref="AN77:AO77"/>
    <mergeCell ref="A78:B78"/>
    <mergeCell ref="O78:P78"/>
    <mergeCell ref="AE78:AF78"/>
    <mergeCell ref="AN78:AO78"/>
    <mergeCell ref="A75:B75"/>
    <mergeCell ref="O75:P75"/>
    <mergeCell ref="AE75:AF75"/>
    <mergeCell ref="AN75:AO75"/>
    <mergeCell ref="A76:B76"/>
    <mergeCell ref="O76:P76"/>
    <mergeCell ref="AE76:AF76"/>
    <mergeCell ref="AN76:AO76"/>
    <mergeCell ref="A73:B73"/>
    <mergeCell ref="O73:P73"/>
    <mergeCell ref="AE73:AF73"/>
    <mergeCell ref="AN73:AO73"/>
    <mergeCell ref="A74:B74"/>
    <mergeCell ref="O74:P74"/>
    <mergeCell ref="AE74:AF74"/>
    <mergeCell ref="AN74:AO74"/>
    <mergeCell ref="A70:B70"/>
    <mergeCell ref="O70:P70"/>
    <mergeCell ref="AE70:AF70"/>
    <mergeCell ref="AN70:AO70"/>
    <mergeCell ref="A71:B71"/>
    <mergeCell ref="O71:P71"/>
    <mergeCell ref="AE71:AF71"/>
    <mergeCell ref="AN71:AO71"/>
    <mergeCell ref="A68:B68"/>
    <mergeCell ref="O68:P68"/>
    <mergeCell ref="AE68:AF68"/>
    <mergeCell ref="AN68:AO68"/>
    <mergeCell ref="A69:B69"/>
    <mergeCell ref="O69:P69"/>
    <mergeCell ref="AE69:AF69"/>
    <mergeCell ref="AN69:AO69"/>
    <mergeCell ref="A66:B66"/>
    <mergeCell ref="O66:P66"/>
    <mergeCell ref="AE66:AF66"/>
    <mergeCell ref="AN66:AO66"/>
    <mergeCell ref="A67:B67"/>
    <mergeCell ref="O67:P67"/>
    <mergeCell ref="AE67:AF67"/>
    <mergeCell ref="AN67:AO67"/>
    <mergeCell ref="A64:B64"/>
    <mergeCell ref="O64:P64"/>
    <mergeCell ref="AE64:AF64"/>
    <mergeCell ref="AN64:AO64"/>
    <mergeCell ref="A65:B65"/>
    <mergeCell ref="O65:P65"/>
    <mergeCell ref="AE65:AF65"/>
    <mergeCell ref="AN65:AO65"/>
    <mergeCell ref="A61:B61"/>
    <mergeCell ref="O61:P61"/>
    <mergeCell ref="AE61:AF61"/>
    <mergeCell ref="AN61:AO61"/>
    <mergeCell ref="A63:B63"/>
    <mergeCell ref="O63:P63"/>
    <mergeCell ref="AE63:AF63"/>
    <mergeCell ref="AN63:AO63"/>
    <mergeCell ref="A59:B59"/>
    <mergeCell ref="O59:P59"/>
    <mergeCell ref="AE59:AF59"/>
    <mergeCell ref="AN59:AO59"/>
    <mergeCell ref="A60:B60"/>
    <mergeCell ref="O60:P60"/>
    <mergeCell ref="AE60:AF60"/>
    <mergeCell ref="AN60:AO60"/>
    <mergeCell ref="A57:B57"/>
    <mergeCell ref="O57:P57"/>
    <mergeCell ref="AE57:AF57"/>
    <mergeCell ref="AN57:AO57"/>
    <mergeCell ref="A58:B58"/>
    <mergeCell ref="O58:P58"/>
    <mergeCell ref="AE58:AF58"/>
    <mergeCell ref="AN58:AO58"/>
    <mergeCell ref="A55:B55"/>
    <mergeCell ref="O55:P55"/>
    <mergeCell ref="AE55:AF55"/>
    <mergeCell ref="AN55:AO55"/>
    <mergeCell ref="A56:B56"/>
    <mergeCell ref="O56:P56"/>
    <mergeCell ref="AE56:AF56"/>
    <mergeCell ref="AN56:AO56"/>
    <mergeCell ref="A53:B53"/>
    <mergeCell ref="O53:P53"/>
    <mergeCell ref="AE53:AF53"/>
    <mergeCell ref="AN53:AO53"/>
    <mergeCell ref="A54:B54"/>
    <mergeCell ref="O54:P54"/>
    <mergeCell ref="AE54:AF54"/>
    <mergeCell ref="AN54:AO54"/>
    <mergeCell ref="A51:B51"/>
    <mergeCell ref="O51:P51"/>
    <mergeCell ref="AE51:AF51"/>
    <mergeCell ref="AN51:AO51"/>
    <mergeCell ref="A52:B52"/>
    <mergeCell ref="O52:P52"/>
    <mergeCell ref="AE52:AF52"/>
    <mergeCell ref="AN52:AO52"/>
    <mergeCell ref="A49:B49"/>
    <mergeCell ref="O49:P49"/>
    <mergeCell ref="AE49:AF49"/>
    <mergeCell ref="AN49:AO49"/>
    <mergeCell ref="A50:B50"/>
    <mergeCell ref="O50:P50"/>
    <mergeCell ref="AE50:AF50"/>
    <mergeCell ref="AN50:AO50"/>
    <mergeCell ref="AO46:AO47"/>
    <mergeCell ref="AP46:AV46"/>
    <mergeCell ref="AW46:AW47"/>
    <mergeCell ref="AX46:AX47"/>
    <mergeCell ref="A48:B48"/>
    <mergeCell ref="O48:P48"/>
    <mergeCell ref="AE48:AF48"/>
    <mergeCell ref="AN48:AO48"/>
    <mergeCell ref="Q46:W46"/>
    <mergeCell ref="X46:AD46"/>
    <mergeCell ref="AE46:AE47"/>
    <mergeCell ref="AF46:AF47"/>
    <mergeCell ref="AG46:AM46"/>
    <mergeCell ref="AN46:AN47"/>
    <mergeCell ref="A39:B39"/>
    <mergeCell ref="O39:P39"/>
    <mergeCell ref="AE39:AF39"/>
    <mergeCell ref="AN39:AO39"/>
    <mergeCell ref="A46:A47"/>
    <mergeCell ref="B46:B47"/>
    <mergeCell ref="C46:G46"/>
    <mergeCell ref="H46:N46"/>
    <mergeCell ref="O46:O47"/>
    <mergeCell ref="P46:P47"/>
    <mergeCell ref="A36:B36"/>
    <mergeCell ref="O36:P36"/>
    <mergeCell ref="AE36:AF36"/>
    <mergeCell ref="AN36:AO36"/>
    <mergeCell ref="A38:B38"/>
    <mergeCell ref="O38:P38"/>
    <mergeCell ref="AE38:AF38"/>
    <mergeCell ref="AN38:AO38"/>
    <mergeCell ref="A34:B34"/>
    <mergeCell ref="O34:P34"/>
    <mergeCell ref="AE34:AF34"/>
    <mergeCell ref="AN34:AO34"/>
    <mergeCell ref="A35:B35"/>
    <mergeCell ref="O35:P35"/>
    <mergeCell ref="AE35:AF35"/>
    <mergeCell ref="AN35:AO35"/>
    <mergeCell ref="A32:B32"/>
    <mergeCell ref="O32:P32"/>
    <mergeCell ref="AE32:AF32"/>
    <mergeCell ref="AN32:AO32"/>
    <mergeCell ref="A33:B33"/>
    <mergeCell ref="O33:P33"/>
    <mergeCell ref="AE33:AF33"/>
    <mergeCell ref="AN33:AO33"/>
    <mergeCell ref="A18:A30"/>
    <mergeCell ref="O18:O30"/>
    <mergeCell ref="AE18:AE30"/>
    <mergeCell ref="AN18:AN30"/>
    <mergeCell ref="A31:B31"/>
    <mergeCell ref="O31:P31"/>
    <mergeCell ref="AE31:AF31"/>
    <mergeCell ref="AN31:AO31"/>
    <mergeCell ref="AO3:AO4"/>
    <mergeCell ref="AP3:AV3"/>
    <mergeCell ref="AW3:AW4"/>
    <mergeCell ref="AX3:AX4"/>
    <mergeCell ref="A5:A17"/>
    <mergeCell ref="O5:O17"/>
    <mergeCell ref="AE5:AE17"/>
    <mergeCell ref="AN5:AN17"/>
    <mergeCell ref="Q3:W3"/>
    <mergeCell ref="X3:AD3"/>
    <mergeCell ref="AE3:AE4"/>
    <mergeCell ref="AF3:AF4"/>
    <mergeCell ref="AG3:AM3"/>
    <mergeCell ref="AN3:AN4"/>
    <mergeCell ref="A3:A4"/>
    <mergeCell ref="B3:B4"/>
    <mergeCell ref="C3:G3"/>
    <mergeCell ref="H3:N3"/>
    <mergeCell ref="O3:O4"/>
    <mergeCell ref="P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2"/>
  <sheetViews>
    <sheetView workbookViewId="0">
      <selection activeCell="E13" sqref="E13"/>
    </sheetView>
  </sheetViews>
  <sheetFormatPr defaultRowHeight="13.5" x14ac:dyDescent="0.25"/>
  <cols>
    <col min="1" max="1" width="8.5703125" style="748" customWidth="1"/>
    <col min="2" max="2" width="8" style="748" customWidth="1"/>
    <col min="3" max="3" width="8.85546875" style="702" customWidth="1"/>
    <col min="4" max="4" width="8.85546875" style="560" customWidth="1"/>
    <col min="5" max="5" width="8.85546875" style="330" customWidth="1"/>
    <col min="6" max="8" width="8.85546875" style="702" customWidth="1"/>
    <col min="9" max="9" width="18.42578125" style="702" customWidth="1"/>
    <col min="10" max="10" width="8.5703125" style="748" customWidth="1"/>
    <col min="11" max="11" width="8" style="748" customWidth="1"/>
    <col min="12" max="12" width="8.7109375" style="702" customWidth="1"/>
    <col min="13" max="13" width="8.7109375" style="560" customWidth="1"/>
    <col min="14" max="14" width="8.7109375" style="330" customWidth="1"/>
    <col min="15" max="17" width="8.7109375" style="702" customWidth="1"/>
    <col min="18" max="18" width="18.42578125" style="702" customWidth="1"/>
    <col min="19" max="19" width="8.5703125" style="748" customWidth="1"/>
    <col min="20" max="20" width="8" style="748" customWidth="1"/>
    <col min="21" max="21" width="9" style="702" customWidth="1"/>
    <col min="22" max="22" width="9" style="560" customWidth="1"/>
    <col min="23" max="23" width="9" style="330" customWidth="1"/>
    <col min="24" max="26" width="9" style="702" customWidth="1"/>
    <col min="27" max="27" width="18.42578125" style="702" customWidth="1"/>
    <col min="28" max="28" width="8.5703125" style="748" customWidth="1"/>
    <col min="29" max="29" width="8" style="748" customWidth="1"/>
    <col min="30" max="30" width="8.85546875" style="702" customWidth="1"/>
    <col min="31" max="31" width="8.85546875" style="560" customWidth="1"/>
    <col min="32" max="32" width="8.85546875" style="330" customWidth="1"/>
    <col min="33" max="35" width="8.85546875" style="702" customWidth="1"/>
    <col min="36" max="36" width="18.42578125" style="702" customWidth="1"/>
    <col min="37" max="37" width="8.5703125" style="748" customWidth="1"/>
    <col min="38" max="38" width="8" style="748" customWidth="1"/>
    <col min="39" max="39" width="10" style="702" customWidth="1"/>
    <col min="40" max="40" width="10" style="560" customWidth="1"/>
    <col min="41" max="41" width="10" style="330" customWidth="1"/>
    <col min="42" max="43" width="10" style="702" customWidth="1"/>
    <col min="44" max="44" width="16.7109375" style="702" customWidth="1"/>
    <col min="45" max="45" width="8.5703125" style="748" customWidth="1"/>
    <col min="46" max="46" width="8" style="748" customWidth="1"/>
    <col min="47" max="47" width="9.28515625" style="702" customWidth="1"/>
    <col min="48" max="48" width="9.28515625" style="560" customWidth="1"/>
    <col min="49" max="49" width="9.28515625" style="330" customWidth="1"/>
    <col min="50" max="52" width="9.28515625" style="702" customWidth="1"/>
    <col min="53" max="53" width="16.5703125" style="702" customWidth="1"/>
    <col min="54" max="54" width="8.5703125" style="748" customWidth="1"/>
    <col min="55" max="55" width="8" style="748" customWidth="1"/>
    <col min="56" max="56" width="9.28515625" style="702" customWidth="1"/>
    <col min="57" max="57" width="9.28515625" style="560" customWidth="1"/>
    <col min="58" max="58" width="9.28515625" style="330" customWidth="1"/>
    <col min="59" max="61" width="9.28515625" style="702" customWidth="1"/>
    <col min="62" max="62" width="16.5703125" style="702" customWidth="1"/>
    <col min="63" max="63" width="8.5703125" style="748" customWidth="1"/>
    <col min="64" max="64" width="8" style="748" customWidth="1"/>
    <col min="65" max="65" width="9.28515625" style="702" customWidth="1"/>
    <col min="66" max="66" width="5.7109375" style="560" customWidth="1"/>
    <col min="67" max="67" width="8" style="330" customWidth="1"/>
    <col min="68" max="69" width="8" style="702" customWidth="1"/>
    <col min="70" max="70" width="11.28515625" style="702" customWidth="1"/>
    <col min="71" max="71" width="18.42578125" style="702" customWidth="1"/>
    <col min="72" max="72" width="8.5703125" style="748" customWidth="1"/>
    <col min="73" max="73" width="8" style="748" customWidth="1"/>
    <col min="74" max="74" width="7.140625" style="702" customWidth="1"/>
    <col min="75" max="75" width="5.7109375" style="560" customWidth="1"/>
    <col min="76" max="76" width="8" style="330" customWidth="1"/>
    <col min="77" max="77" width="8" style="702" customWidth="1"/>
    <col min="78" max="78" width="7.140625" style="702" customWidth="1"/>
    <col min="79" max="79" width="8.28515625" style="702" customWidth="1"/>
    <col min="80" max="80" width="16.5703125" style="702" customWidth="1"/>
    <col min="81" max="81" width="5.85546875" style="748" customWidth="1"/>
    <col min="82" max="82" width="5.28515625" style="748" customWidth="1"/>
    <col min="83" max="16384" width="9.140625" style="748"/>
  </cols>
  <sheetData>
    <row r="1" spans="1:82" ht="12.75" customHeight="1" x14ac:dyDescent="0.25">
      <c r="A1" s="747" t="s">
        <v>501</v>
      </c>
      <c r="B1" s="555"/>
      <c r="D1" s="550"/>
      <c r="I1" s="284"/>
      <c r="J1" s="747" t="s">
        <v>502</v>
      </c>
      <c r="K1" s="555"/>
      <c r="M1" s="550"/>
      <c r="R1" s="284"/>
      <c r="S1" s="747" t="s">
        <v>502</v>
      </c>
      <c r="T1" s="555"/>
      <c r="V1" s="550"/>
      <c r="AA1" s="284"/>
      <c r="AB1" s="747" t="s">
        <v>502</v>
      </c>
      <c r="AC1" s="555"/>
      <c r="AE1" s="550"/>
      <c r="AJ1" s="284"/>
      <c r="AK1" s="747" t="s">
        <v>502</v>
      </c>
      <c r="AL1" s="555"/>
      <c r="AN1" s="550"/>
      <c r="AR1" s="284"/>
      <c r="AS1" s="747" t="s">
        <v>502</v>
      </c>
      <c r="AT1" s="555"/>
      <c r="AV1" s="550"/>
      <c r="BA1" s="284"/>
      <c r="BB1" s="747" t="s">
        <v>502</v>
      </c>
      <c r="BC1" s="555"/>
      <c r="BE1" s="550"/>
      <c r="BJ1" s="284"/>
      <c r="BK1" s="747" t="s">
        <v>502</v>
      </c>
      <c r="BL1" s="555"/>
      <c r="BN1" s="550"/>
      <c r="BS1" s="284"/>
      <c r="BT1" s="747" t="s">
        <v>502</v>
      </c>
      <c r="BU1" s="555"/>
      <c r="BW1" s="550"/>
      <c r="CB1" s="284"/>
    </row>
    <row r="2" spans="1:82" ht="12.75" customHeight="1" x14ac:dyDescent="0.25">
      <c r="A2" s="747" t="s">
        <v>503</v>
      </c>
      <c r="B2" s="555"/>
      <c r="D2" s="550"/>
      <c r="I2" s="284"/>
      <c r="J2" s="747"/>
      <c r="K2" s="555"/>
      <c r="M2" s="550"/>
      <c r="R2" s="284"/>
      <c r="S2" s="747"/>
      <c r="T2" s="555"/>
      <c r="V2" s="550"/>
      <c r="AA2" s="284"/>
      <c r="AB2" s="747"/>
      <c r="AC2" s="555"/>
      <c r="AE2" s="550"/>
      <c r="AJ2" s="284"/>
      <c r="AK2" s="747"/>
      <c r="AL2" s="555"/>
      <c r="AN2" s="550"/>
      <c r="AR2" s="284"/>
      <c r="AS2" s="747"/>
      <c r="AT2" s="555"/>
      <c r="AV2" s="550"/>
      <c r="BA2" s="284"/>
      <c r="BB2" s="747"/>
      <c r="BC2" s="555"/>
      <c r="BE2" s="550"/>
      <c r="BJ2" s="284"/>
      <c r="BK2" s="747"/>
      <c r="BL2" s="555"/>
      <c r="BN2" s="550"/>
      <c r="BS2" s="284"/>
      <c r="BT2" s="747"/>
      <c r="BU2" s="555"/>
      <c r="BW2" s="550"/>
      <c r="CB2" s="284"/>
    </row>
    <row r="3" spans="1:82" s="258" customFormat="1" ht="11.25" customHeight="1" x14ac:dyDescent="0.25">
      <c r="A3" s="866" t="s">
        <v>2</v>
      </c>
      <c r="B3" s="865" t="s">
        <v>3</v>
      </c>
      <c r="C3" s="870" t="s">
        <v>168</v>
      </c>
      <c r="D3" s="878"/>
      <c r="E3" s="878"/>
      <c r="F3" s="878"/>
      <c r="G3" s="878"/>
      <c r="H3" s="878"/>
      <c r="I3" s="879"/>
      <c r="J3" s="866" t="s">
        <v>2</v>
      </c>
      <c r="K3" s="865" t="s">
        <v>3</v>
      </c>
      <c r="L3" s="870" t="s">
        <v>89</v>
      </c>
      <c r="M3" s="878"/>
      <c r="N3" s="878"/>
      <c r="O3" s="878"/>
      <c r="P3" s="878"/>
      <c r="Q3" s="878"/>
      <c r="R3" s="879"/>
      <c r="S3" s="866" t="s">
        <v>2</v>
      </c>
      <c r="T3" s="865" t="s">
        <v>3</v>
      </c>
      <c r="U3" s="870" t="s">
        <v>90</v>
      </c>
      <c r="V3" s="878"/>
      <c r="W3" s="878"/>
      <c r="X3" s="878"/>
      <c r="Y3" s="878"/>
      <c r="Z3" s="878"/>
      <c r="AA3" s="879"/>
      <c r="AB3" s="866" t="s">
        <v>2</v>
      </c>
      <c r="AC3" s="865" t="s">
        <v>3</v>
      </c>
      <c r="AD3" s="870" t="s">
        <v>91</v>
      </c>
      <c r="AE3" s="878"/>
      <c r="AF3" s="878"/>
      <c r="AG3" s="878"/>
      <c r="AH3" s="878"/>
      <c r="AI3" s="878"/>
      <c r="AJ3" s="879"/>
      <c r="AK3" s="866" t="s">
        <v>2</v>
      </c>
      <c r="AL3" s="865" t="s">
        <v>3</v>
      </c>
      <c r="AM3" s="870" t="s">
        <v>92</v>
      </c>
      <c r="AN3" s="878"/>
      <c r="AO3" s="878"/>
      <c r="AP3" s="878"/>
      <c r="AQ3" s="878"/>
      <c r="AR3" s="879"/>
      <c r="AS3" s="866" t="s">
        <v>2</v>
      </c>
      <c r="AT3" s="974" t="s">
        <v>3</v>
      </c>
      <c r="AU3" s="870" t="s">
        <v>144</v>
      </c>
      <c r="AV3" s="878"/>
      <c r="AW3" s="878"/>
      <c r="AX3" s="878"/>
      <c r="AY3" s="878"/>
      <c r="AZ3" s="878"/>
      <c r="BA3" s="879"/>
      <c r="BB3" s="866" t="s">
        <v>2</v>
      </c>
      <c r="BC3" s="974" t="s">
        <v>3</v>
      </c>
      <c r="BD3" s="870" t="s">
        <v>93</v>
      </c>
      <c r="BE3" s="878"/>
      <c r="BF3" s="878"/>
      <c r="BG3" s="878"/>
      <c r="BH3" s="878"/>
      <c r="BI3" s="878"/>
      <c r="BJ3" s="879"/>
      <c r="BK3" s="866" t="s">
        <v>2</v>
      </c>
      <c r="BL3" s="865" t="s">
        <v>3</v>
      </c>
      <c r="BM3" s="870" t="s">
        <v>350</v>
      </c>
      <c r="BN3" s="878"/>
      <c r="BO3" s="878"/>
      <c r="BP3" s="878"/>
      <c r="BQ3" s="878"/>
      <c r="BR3" s="878"/>
      <c r="BS3" s="879"/>
      <c r="BT3" s="866" t="s">
        <v>2</v>
      </c>
      <c r="BU3" s="865" t="s">
        <v>3</v>
      </c>
      <c r="BV3" s="870" t="s">
        <v>94</v>
      </c>
      <c r="BW3" s="878"/>
      <c r="BX3" s="878"/>
      <c r="BY3" s="878"/>
      <c r="BZ3" s="878"/>
      <c r="CA3" s="878"/>
      <c r="CB3" s="879"/>
      <c r="CC3" s="867" t="s">
        <v>5</v>
      </c>
      <c r="CD3" s="873" t="s">
        <v>6</v>
      </c>
    </row>
    <row r="4" spans="1:82" s="267" customFormat="1" ht="38.25" customHeight="1" x14ac:dyDescent="0.25">
      <c r="A4" s="867"/>
      <c r="B4" s="865"/>
      <c r="C4" s="263" t="s">
        <v>7</v>
      </c>
      <c r="D4" s="264" t="s">
        <v>6</v>
      </c>
      <c r="E4" s="265" t="s">
        <v>175</v>
      </c>
      <c r="F4" s="264" t="s">
        <v>9</v>
      </c>
      <c r="G4" s="264" t="s">
        <v>322</v>
      </c>
      <c r="H4" s="264" t="s">
        <v>10</v>
      </c>
      <c r="I4" s="266" t="s">
        <v>98</v>
      </c>
      <c r="J4" s="867"/>
      <c r="K4" s="865"/>
      <c r="L4" s="259" t="s">
        <v>7</v>
      </c>
      <c r="M4" s="260" t="s">
        <v>6</v>
      </c>
      <c r="N4" s="261" t="s">
        <v>175</v>
      </c>
      <c r="O4" s="260" t="s">
        <v>9</v>
      </c>
      <c r="P4" s="260" t="s">
        <v>322</v>
      </c>
      <c r="Q4" s="260" t="s">
        <v>10</v>
      </c>
      <c r="R4" s="262" t="s">
        <v>98</v>
      </c>
      <c r="S4" s="867"/>
      <c r="T4" s="865"/>
      <c r="U4" s="263" t="s">
        <v>7</v>
      </c>
      <c r="V4" s="264" t="s">
        <v>6</v>
      </c>
      <c r="W4" s="265" t="s">
        <v>175</v>
      </c>
      <c r="X4" s="264" t="s">
        <v>9</v>
      </c>
      <c r="Y4" s="264" t="s">
        <v>322</v>
      </c>
      <c r="Z4" s="264" t="s">
        <v>10</v>
      </c>
      <c r="AA4" s="266" t="s">
        <v>98</v>
      </c>
      <c r="AB4" s="867"/>
      <c r="AC4" s="865"/>
      <c r="AD4" s="263" t="s">
        <v>7</v>
      </c>
      <c r="AE4" s="264" t="s">
        <v>6</v>
      </c>
      <c r="AF4" s="265" t="s">
        <v>175</v>
      </c>
      <c r="AG4" s="264" t="s">
        <v>9</v>
      </c>
      <c r="AH4" s="264" t="s">
        <v>322</v>
      </c>
      <c r="AI4" s="264" t="s">
        <v>10</v>
      </c>
      <c r="AJ4" s="266" t="s">
        <v>98</v>
      </c>
      <c r="AK4" s="867"/>
      <c r="AL4" s="865"/>
      <c r="AM4" s="263" t="s">
        <v>7</v>
      </c>
      <c r="AN4" s="264" t="s">
        <v>6</v>
      </c>
      <c r="AO4" s="265" t="s">
        <v>175</v>
      </c>
      <c r="AP4" s="264" t="s">
        <v>9</v>
      </c>
      <c r="AQ4" s="264" t="s">
        <v>10</v>
      </c>
      <c r="AR4" s="266" t="s">
        <v>98</v>
      </c>
      <c r="AS4" s="867"/>
      <c r="AT4" s="974"/>
      <c r="AU4" s="259" t="s">
        <v>7</v>
      </c>
      <c r="AV4" s="260" t="s">
        <v>6</v>
      </c>
      <c r="AW4" s="261" t="s">
        <v>175</v>
      </c>
      <c r="AX4" s="260" t="s">
        <v>9</v>
      </c>
      <c r="AY4" s="260" t="s">
        <v>322</v>
      </c>
      <c r="AZ4" s="260" t="s">
        <v>10</v>
      </c>
      <c r="BA4" s="262" t="s">
        <v>98</v>
      </c>
      <c r="BB4" s="867"/>
      <c r="BC4" s="974"/>
      <c r="BD4" s="259" t="s">
        <v>7</v>
      </c>
      <c r="BE4" s="260" t="s">
        <v>6</v>
      </c>
      <c r="BF4" s="261" t="s">
        <v>175</v>
      </c>
      <c r="BG4" s="260" t="s">
        <v>9</v>
      </c>
      <c r="BH4" s="260" t="s">
        <v>322</v>
      </c>
      <c r="BI4" s="260" t="s">
        <v>10</v>
      </c>
      <c r="BJ4" s="262" t="s">
        <v>98</v>
      </c>
      <c r="BK4" s="867"/>
      <c r="BL4" s="865"/>
      <c r="BM4" s="259" t="s">
        <v>7</v>
      </c>
      <c r="BN4" s="260" t="s">
        <v>6</v>
      </c>
      <c r="BO4" s="261" t="s">
        <v>175</v>
      </c>
      <c r="BP4" s="260" t="s">
        <v>9</v>
      </c>
      <c r="BQ4" s="260" t="s">
        <v>322</v>
      </c>
      <c r="BR4" s="260" t="s">
        <v>10</v>
      </c>
      <c r="BS4" s="262" t="s">
        <v>98</v>
      </c>
      <c r="BT4" s="867"/>
      <c r="BU4" s="865"/>
      <c r="BV4" s="259" t="s">
        <v>7</v>
      </c>
      <c r="BW4" s="260" t="s">
        <v>6</v>
      </c>
      <c r="BX4" s="261" t="s">
        <v>175</v>
      </c>
      <c r="BY4" s="260" t="s">
        <v>9</v>
      </c>
      <c r="BZ4" s="260" t="s">
        <v>322</v>
      </c>
      <c r="CA4" s="260" t="s">
        <v>10</v>
      </c>
      <c r="CB4" s="262" t="s">
        <v>98</v>
      </c>
      <c r="CC4" s="981"/>
      <c r="CD4" s="874"/>
    </row>
    <row r="5" spans="1:82" s="752" customFormat="1" ht="12" customHeight="1" x14ac:dyDescent="0.25">
      <c r="A5" s="867" t="s">
        <v>179</v>
      </c>
      <c r="B5" s="749" t="s">
        <v>13</v>
      </c>
      <c r="C5" s="284">
        <v>4.4000000000000004</v>
      </c>
      <c r="D5" s="295">
        <f t="shared" ref="D5:D10" si="0">RANK(C5,C$5:C$20)</f>
        <v>7</v>
      </c>
      <c r="E5" s="283">
        <v>221.33</v>
      </c>
      <c r="F5" s="284">
        <v>2.74</v>
      </c>
      <c r="G5" s="284">
        <v>15.4</v>
      </c>
      <c r="H5" s="283">
        <v>107.33</v>
      </c>
      <c r="I5" s="287"/>
      <c r="J5" s="867" t="s">
        <v>179</v>
      </c>
      <c r="K5" s="749" t="s">
        <v>13</v>
      </c>
      <c r="L5" s="516">
        <v>5.53</v>
      </c>
      <c r="M5" s="533">
        <f t="shared" ref="M5:M10" si="1">RANK(L5,L$5:L$20)</f>
        <v>6</v>
      </c>
      <c r="N5" s="271">
        <v>282</v>
      </c>
      <c r="O5" s="272">
        <v>4.4400000000000004</v>
      </c>
      <c r="P5" s="272">
        <v>20.67</v>
      </c>
      <c r="Q5" s="271">
        <v>96.33</v>
      </c>
      <c r="R5" s="750"/>
      <c r="S5" s="867" t="s">
        <v>179</v>
      </c>
      <c r="T5" s="749" t="s">
        <v>13</v>
      </c>
      <c r="U5" s="284">
        <v>3.09</v>
      </c>
      <c r="V5" s="295">
        <f t="shared" ref="V5:V10" si="2">RANK(U5,U$5:U$20)</f>
        <v>14</v>
      </c>
      <c r="W5" s="283">
        <v>244.23</v>
      </c>
      <c r="X5" s="284">
        <v>1.68</v>
      </c>
      <c r="Y5" s="284">
        <v>17.45</v>
      </c>
      <c r="Z5" s="283">
        <v>94</v>
      </c>
      <c r="AA5" s="287"/>
      <c r="AB5" s="867" t="s">
        <v>179</v>
      </c>
      <c r="AC5" s="749" t="s">
        <v>13</v>
      </c>
      <c r="AD5" s="281">
        <v>6.85</v>
      </c>
      <c r="AE5" s="295">
        <f t="shared" ref="AE5:AE10" si="3">RANK(AD5,AD$5:AD$20)</f>
        <v>7</v>
      </c>
      <c r="AF5" s="283">
        <v>358.33</v>
      </c>
      <c r="AG5" s="284">
        <v>3.46</v>
      </c>
      <c r="AH5" s="284">
        <v>17.36</v>
      </c>
      <c r="AI5" s="283">
        <v>73.33</v>
      </c>
      <c r="AJ5" s="287"/>
      <c r="AK5" s="867" t="s">
        <v>179</v>
      </c>
      <c r="AL5" s="749" t="s">
        <v>13</v>
      </c>
      <c r="AM5" s="281">
        <v>6.58</v>
      </c>
      <c r="AN5" s="295">
        <f t="shared" ref="AN5:AN10" si="4">RANK(AM5,AM$5:AM$20)</f>
        <v>9</v>
      </c>
      <c r="AO5" s="283">
        <v>321</v>
      </c>
      <c r="AP5" s="284">
        <v>4.42</v>
      </c>
      <c r="AQ5" s="283">
        <v>106.67</v>
      </c>
      <c r="AR5" s="287"/>
      <c r="AS5" s="867" t="s">
        <v>179</v>
      </c>
      <c r="AT5" s="592" t="s">
        <v>13</v>
      </c>
      <c r="AU5" s="269">
        <v>2.66</v>
      </c>
      <c r="AV5" s="533">
        <f>RANK(AU5,AU$5:AU$20)</f>
        <v>6</v>
      </c>
      <c r="AW5" s="271">
        <v>214.67</v>
      </c>
      <c r="AX5" s="272">
        <v>2.54</v>
      </c>
      <c r="AY5" s="272">
        <v>24.31</v>
      </c>
      <c r="AZ5" s="271">
        <v>115.33</v>
      </c>
      <c r="BA5" s="750"/>
      <c r="BB5" s="867" t="s">
        <v>179</v>
      </c>
      <c r="BC5" s="592" t="s">
        <v>13</v>
      </c>
      <c r="BD5" s="269">
        <v>4.6500000000000004</v>
      </c>
      <c r="BE5" s="533">
        <f>RANK(BD5,BD$5:BD$20)</f>
        <v>13</v>
      </c>
      <c r="BF5" s="271">
        <v>214</v>
      </c>
      <c r="BG5" s="272">
        <v>3.1</v>
      </c>
      <c r="BH5" s="272">
        <v>14.47</v>
      </c>
      <c r="BI5" s="271">
        <v>108.67</v>
      </c>
      <c r="BJ5" s="750"/>
      <c r="BK5" s="867" t="s">
        <v>179</v>
      </c>
      <c r="BL5" s="749" t="s">
        <v>13</v>
      </c>
      <c r="BM5" s="269">
        <v>4.5</v>
      </c>
      <c r="BN5" s="533">
        <f t="shared" ref="BN5:BN20" si="5">RANK(BM5,BM$5:BM$20)</f>
        <v>9</v>
      </c>
      <c r="BO5" s="271">
        <v>226.33</v>
      </c>
      <c r="BP5" s="272">
        <v>4.8899999999999997</v>
      </c>
      <c r="BQ5" s="272">
        <v>18.47</v>
      </c>
      <c r="BR5" s="271">
        <v>99.67</v>
      </c>
      <c r="BS5" s="750"/>
      <c r="BT5" s="867" t="s">
        <v>179</v>
      </c>
      <c r="BU5" s="749" t="s">
        <v>13</v>
      </c>
      <c r="BV5" s="269">
        <v>3.54</v>
      </c>
      <c r="BW5" s="533">
        <f t="shared" ref="BW5:BW10" si="6">RANK(BV5,BV$5:BV$20)</f>
        <v>10</v>
      </c>
      <c r="BX5" s="271">
        <v>267.67</v>
      </c>
      <c r="BY5" s="272">
        <v>4.08</v>
      </c>
      <c r="BZ5" s="272">
        <v>14.83</v>
      </c>
      <c r="CA5" s="271">
        <v>76.33</v>
      </c>
      <c r="CB5" s="750"/>
      <c r="CC5" s="287">
        <f>AVERAGE(C5,L5,U5,BD5,AD5,AM5,AU5,BM5,BV5)</f>
        <v>4.6444444444444448</v>
      </c>
      <c r="CD5" s="751">
        <f t="shared" ref="CD5:CD20" si="7">RANK(CC5,CC$5:CC$20)</f>
        <v>11</v>
      </c>
    </row>
    <row r="6" spans="1:82" s="752" customFormat="1" ht="12" customHeight="1" x14ac:dyDescent="0.25">
      <c r="A6" s="979"/>
      <c r="B6" s="749" t="s">
        <v>14</v>
      </c>
      <c r="C6" s="284">
        <v>4.43</v>
      </c>
      <c r="D6" s="295">
        <f t="shared" si="0"/>
        <v>6</v>
      </c>
      <c r="E6" s="283">
        <v>212.33</v>
      </c>
      <c r="F6" s="284">
        <v>3.36</v>
      </c>
      <c r="G6" s="284">
        <v>14.1</v>
      </c>
      <c r="H6" s="283">
        <v>111.33</v>
      </c>
      <c r="I6" s="287"/>
      <c r="J6" s="979"/>
      <c r="K6" s="749" t="s">
        <v>14</v>
      </c>
      <c r="L6" s="294">
        <v>5.17</v>
      </c>
      <c r="M6" s="295">
        <f t="shared" si="1"/>
        <v>9</v>
      </c>
      <c r="N6" s="283">
        <v>241</v>
      </c>
      <c r="O6" s="284">
        <v>3.66</v>
      </c>
      <c r="P6" s="284">
        <v>18</v>
      </c>
      <c r="Q6" s="283">
        <v>112.33</v>
      </c>
      <c r="R6" s="287"/>
      <c r="S6" s="979"/>
      <c r="T6" s="749" t="s">
        <v>14</v>
      </c>
      <c r="U6" s="284">
        <v>3.66</v>
      </c>
      <c r="V6" s="295">
        <f t="shared" si="2"/>
        <v>7</v>
      </c>
      <c r="W6" s="283">
        <v>316.2</v>
      </c>
      <c r="X6" s="284">
        <v>2.37</v>
      </c>
      <c r="Y6" s="284">
        <v>23.21</v>
      </c>
      <c r="Z6" s="283">
        <v>94.33</v>
      </c>
      <c r="AA6" s="287"/>
      <c r="AB6" s="979"/>
      <c r="AC6" s="749" t="s">
        <v>14</v>
      </c>
      <c r="AD6" s="281">
        <v>5.39</v>
      </c>
      <c r="AE6" s="295">
        <f t="shared" si="3"/>
        <v>14</v>
      </c>
      <c r="AF6" s="283">
        <v>299.83</v>
      </c>
      <c r="AG6" s="284">
        <v>3.72</v>
      </c>
      <c r="AH6" s="284">
        <v>21.43</v>
      </c>
      <c r="AI6" s="283">
        <v>81</v>
      </c>
      <c r="AJ6" s="287"/>
      <c r="AK6" s="979"/>
      <c r="AL6" s="749" t="s">
        <v>14</v>
      </c>
      <c r="AM6" s="281">
        <v>7.26</v>
      </c>
      <c r="AN6" s="295">
        <f t="shared" si="4"/>
        <v>4</v>
      </c>
      <c r="AO6" s="283">
        <v>372</v>
      </c>
      <c r="AP6" s="284">
        <v>4.12</v>
      </c>
      <c r="AQ6" s="283">
        <v>125.67</v>
      </c>
      <c r="AR6" s="287"/>
      <c r="AS6" s="979"/>
      <c r="AT6" s="592" t="s">
        <v>14</v>
      </c>
      <c r="AU6" s="305" t="s">
        <v>30</v>
      </c>
      <c r="AV6" s="295"/>
      <c r="AW6" s="537" t="s">
        <v>30</v>
      </c>
      <c r="AX6" s="306" t="s">
        <v>30</v>
      </c>
      <c r="AY6" s="306" t="s">
        <v>30</v>
      </c>
      <c r="AZ6" s="537" t="s">
        <v>30</v>
      </c>
      <c r="BA6" s="287"/>
      <c r="BB6" s="979"/>
      <c r="BC6" s="592" t="s">
        <v>14</v>
      </c>
      <c r="BD6" s="281">
        <v>5.29</v>
      </c>
      <c r="BE6" s="295">
        <f t="shared" ref="BE6:BE20" si="8">RANK(BD6,BD$5:BD$20)</f>
        <v>7</v>
      </c>
      <c r="BF6" s="283">
        <v>161.37</v>
      </c>
      <c r="BG6" s="284">
        <v>2.64</v>
      </c>
      <c r="BH6" s="284">
        <v>18.2</v>
      </c>
      <c r="BI6" s="283">
        <v>116.67</v>
      </c>
      <c r="BJ6" s="287"/>
      <c r="BK6" s="979"/>
      <c r="BL6" s="749" t="s">
        <v>14</v>
      </c>
      <c r="BM6" s="281">
        <v>4.67</v>
      </c>
      <c r="BN6" s="295">
        <f t="shared" si="5"/>
        <v>8</v>
      </c>
      <c r="BO6" s="283">
        <v>220.33</v>
      </c>
      <c r="BP6" s="284">
        <v>3.92</v>
      </c>
      <c r="BQ6" s="284">
        <v>21.7</v>
      </c>
      <c r="BR6" s="283">
        <v>107.33</v>
      </c>
      <c r="BS6" s="287"/>
      <c r="BT6" s="979"/>
      <c r="BU6" s="749" t="s">
        <v>14</v>
      </c>
      <c r="BV6" s="281">
        <v>3.63</v>
      </c>
      <c r="BW6" s="295">
        <f t="shared" si="6"/>
        <v>9</v>
      </c>
      <c r="BX6" s="283">
        <v>274.67</v>
      </c>
      <c r="BY6" s="284">
        <v>2.82</v>
      </c>
      <c r="BZ6" s="284">
        <v>17.5</v>
      </c>
      <c r="CA6" s="283">
        <v>79.33</v>
      </c>
      <c r="CB6" s="287"/>
      <c r="CC6" s="287">
        <f t="shared" ref="CC6:CC20" si="9">AVERAGE(C6,L6,U6,BD6,AD6,AM6,AU6,BM6,BV6)</f>
        <v>4.9375000000000009</v>
      </c>
      <c r="CD6" s="751">
        <f t="shared" si="7"/>
        <v>10</v>
      </c>
    </row>
    <row r="7" spans="1:82" s="752" customFormat="1" ht="12" customHeight="1" x14ac:dyDescent="0.25">
      <c r="A7" s="979"/>
      <c r="B7" s="749" t="s">
        <v>15</v>
      </c>
      <c r="C7" s="284">
        <v>4.4000000000000004</v>
      </c>
      <c r="D7" s="295">
        <f t="shared" si="0"/>
        <v>7</v>
      </c>
      <c r="E7" s="283">
        <v>237</v>
      </c>
      <c r="F7" s="284">
        <v>3.4</v>
      </c>
      <c r="G7" s="284">
        <v>18.3</v>
      </c>
      <c r="H7" s="283">
        <v>111</v>
      </c>
      <c r="I7" s="287"/>
      <c r="J7" s="979"/>
      <c r="K7" s="749" t="s">
        <v>15</v>
      </c>
      <c r="L7" s="294">
        <v>5.47</v>
      </c>
      <c r="M7" s="295">
        <f t="shared" si="1"/>
        <v>8</v>
      </c>
      <c r="N7" s="283">
        <v>251</v>
      </c>
      <c r="O7" s="284">
        <v>3.88</v>
      </c>
      <c r="P7" s="284">
        <v>19.47</v>
      </c>
      <c r="Q7" s="283">
        <v>98.67</v>
      </c>
      <c r="R7" s="287"/>
      <c r="S7" s="979"/>
      <c r="T7" s="749" t="s">
        <v>15</v>
      </c>
      <c r="U7" s="284">
        <v>3.34</v>
      </c>
      <c r="V7" s="295">
        <f t="shared" si="2"/>
        <v>12</v>
      </c>
      <c r="W7" s="283">
        <v>263.02999999999997</v>
      </c>
      <c r="X7" s="284">
        <v>1.77</v>
      </c>
      <c r="Y7" s="284">
        <v>19.93</v>
      </c>
      <c r="Z7" s="283">
        <v>97</v>
      </c>
      <c r="AA7" s="287"/>
      <c r="AB7" s="979"/>
      <c r="AC7" s="749" t="s">
        <v>15</v>
      </c>
      <c r="AD7" s="281">
        <v>6.79</v>
      </c>
      <c r="AE7" s="295">
        <f t="shared" si="3"/>
        <v>8</v>
      </c>
      <c r="AF7" s="283">
        <v>301.33</v>
      </c>
      <c r="AG7" s="284">
        <v>3.88</v>
      </c>
      <c r="AH7" s="284">
        <v>13.84</v>
      </c>
      <c r="AI7" s="283">
        <v>75.33</v>
      </c>
      <c r="AJ7" s="287"/>
      <c r="AK7" s="979"/>
      <c r="AL7" s="749" t="s">
        <v>15</v>
      </c>
      <c r="AM7" s="281">
        <v>7.29</v>
      </c>
      <c r="AN7" s="295">
        <f t="shared" si="4"/>
        <v>3</v>
      </c>
      <c r="AO7" s="283">
        <v>315</v>
      </c>
      <c r="AP7" s="284">
        <v>4.55</v>
      </c>
      <c r="AQ7" s="283">
        <v>100.33</v>
      </c>
      <c r="AR7" s="287"/>
      <c r="AS7" s="979"/>
      <c r="AT7" s="592" t="s">
        <v>15</v>
      </c>
      <c r="AU7" s="281">
        <v>2.56</v>
      </c>
      <c r="AV7" s="295">
        <f>RANK(AU7,AU$5:AU$20)</f>
        <v>7</v>
      </c>
      <c r="AW7" s="283">
        <v>226</v>
      </c>
      <c r="AX7" s="284">
        <v>2.65</v>
      </c>
      <c r="AY7" s="284">
        <v>24.87</v>
      </c>
      <c r="AZ7" s="283">
        <v>115.67</v>
      </c>
      <c r="BA7" s="287"/>
      <c r="BB7" s="979"/>
      <c r="BC7" s="592" t="s">
        <v>15</v>
      </c>
      <c r="BD7" s="281">
        <v>4.8</v>
      </c>
      <c r="BE7" s="295">
        <f t="shared" si="8"/>
        <v>12</v>
      </c>
      <c r="BF7" s="283">
        <v>214.8</v>
      </c>
      <c r="BG7" s="284">
        <v>3</v>
      </c>
      <c r="BH7" s="284">
        <v>12.27</v>
      </c>
      <c r="BI7" s="283">
        <v>110.67</v>
      </c>
      <c r="BJ7" s="287"/>
      <c r="BK7" s="979"/>
      <c r="BL7" s="749" t="s">
        <v>15</v>
      </c>
      <c r="BM7" s="281">
        <v>3.8</v>
      </c>
      <c r="BN7" s="295">
        <f t="shared" si="5"/>
        <v>14</v>
      </c>
      <c r="BO7" s="283">
        <v>201.67</v>
      </c>
      <c r="BP7" s="284">
        <v>4.3499999999999996</v>
      </c>
      <c r="BQ7" s="284">
        <v>15.1</v>
      </c>
      <c r="BR7" s="283">
        <v>94.33</v>
      </c>
      <c r="BS7" s="287"/>
      <c r="BT7" s="979"/>
      <c r="BU7" s="749" t="s">
        <v>15</v>
      </c>
      <c r="BV7" s="281">
        <v>3.31</v>
      </c>
      <c r="BW7" s="295">
        <f t="shared" si="6"/>
        <v>14</v>
      </c>
      <c r="BX7" s="283">
        <v>260</v>
      </c>
      <c r="BY7" s="284">
        <v>3.14</v>
      </c>
      <c r="BZ7" s="284">
        <v>12.57</v>
      </c>
      <c r="CA7" s="283">
        <v>77.67</v>
      </c>
      <c r="CB7" s="287"/>
      <c r="CC7" s="287">
        <f t="shared" si="9"/>
        <v>4.6400000000000006</v>
      </c>
      <c r="CD7" s="751">
        <f t="shared" si="7"/>
        <v>12</v>
      </c>
    </row>
    <row r="8" spans="1:82" s="752" customFormat="1" ht="12" customHeight="1" x14ac:dyDescent="0.25">
      <c r="A8" s="979"/>
      <c r="B8" s="749" t="s">
        <v>16</v>
      </c>
      <c r="C8" s="284">
        <v>14.4</v>
      </c>
      <c r="D8" s="295">
        <f t="shared" si="0"/>
        <v>1</v>
      </c>
      <c r="E8" s="283">
        <v>222.67</v>
      </c>
      <c r="F8" s="284">
        <v>3.1</v>
      </c>
      <c r="G8" s="284">
        <v>17.27</v>
      </c>
      <c r="H8" s="283">
        <v>108</v>
      </c>
      <c r="I8" s="287"/>
      <c r="J8" s="979"/>
      <c r="K8" s="749" t="s">
        <v>16</v>
      </c>
      <c r="L8" s="294">
        <v>5.48</v>
      </c>
      <c r="M8" s="295">
        <f t="shared" si="1"/>
        <v>7</v>
      </c>
      <c r="N8" s="283">
        <v>258.67</v>
      </c>
      <c r="O8" s="284">
        <v>4.1100000000000003</v>
      </c>
      <c r="P8" s="284">
        <v>19.329999999999998</v>
      </c>
      <c r="Q8" s="283">
        <v>90.67</v>
      </c>
      <c r="R8" s="287"/>
      <c r="S8" s="979"/>
      <c r="T8" s="749" t="s">
        <v>16</v>
      </c>
      <c r="U8" s="284">
        <v>3.41</v>
      </c>
      <c r="V8" s="295">
        <f t="shared" si="2"/>
        <v>11</v>
      </c>
      <c r="W8" s="283">
        <v>270.23</v>
      </c>
      <c r="X8" s="284">
        <v>2.06</v>
      </c>
      <c r="Y8" s="284">
        <v>20.5</v>
      </c>
      <c r="Z8" s="283">
        <v>97.33</v>
      </c>
      <c r="AA8" s="287"/>
      <c r="AB8" s="979"/>
      <c r="AC8" s="749" t="s">
        <v>16</v>
      </c>
      <c r="AD8" s="281">
        <v>6.15</v>
      </c>
      <c r="AE8" s="295">
        <f t="shared" si="3"/>
        <v>11</v>
      </c>
      <c r="AF8" s="283">
        <v>331.17</v>
      </c>
      <c r="AG8" s="284">
        <v>3.37</v>
      </c>
      <c r="AH8" s="284">
        <v>16.97</v>
      </c>
      <c r="AI8" s="283">
        <v>73</v>
      </c>
      <c r="AJ8" s="287"/>
      <c r="AK8" s="979"/>
      <c r="AL8" s="749" t="s">
        <v>16</v>
      </c>
      <c r="AM8" s="281">
        <v>4.75</v>
      </c>
      <c r="AN8" s="295">
        <f t="shared" si="4"/>
        <v>12</v>
      </c>
      <c r="AO8" s="283">
        <v>243.33</v>
      </c>
      <c r="AP8" s="284">
        <v>3.83</v>
      </c>
      <c r="AQ8" s="283">
        <v>97.33</v>
      </c>
      <c r="AR8" s="287"/>
      <c r="AS8" s="979"/>
      <c r="AT8" s="592" t="s">
        <v>16</v>
      </c>
      <c r="AU8" s="281">
        <v>2.4300000000000002</v>
      </c>
      <c r="AV8" s="295">
        <f>RANK(AU8,AU$5:AU$20)</f>
        <v>8</v>
      </c>
      <c r="AW8" s="283">
        <v>214.67</v>
      </c>
      <c r="AX8" s="284">
        <v>2.48</v>
      </c>
      <c r="AY8" s="284">
        <v>24.89</v>
      </c>
      <c r="AZ8" s="283">
        <v>110.67</v>
      </c>
      <c r="BA8" s="287"/>
      <c r="BB8" s="979"/>
      <c r="BC8" s="592" t="s">
        <v>16</v>
      </c>
      <c r="BD8" s="281">
        <v>5.5</v>
      </c>
      <c r="BE8" s="295">
        <f t="shared" si="8"/>
        <v>5</v>
      </c>
      <c r="BF8" s="283">
        <v>184.13</v>
      </c>
      <c r="BG8" s="284">
        <v>2.82</v>
      </c>
      <c r="BH8" s="284">
        <v>16.600000000000001</v>
      </c>
      <c r="BI8" s="283">
        <v>94</v>
      </c>
      <c r="BJ8" s="287"/>
      <c r="BK8" s="979"/>
      <c r="BL8" s="749" t="s">
        <v>16</v>
      </c>
      <c r="BM8" s="281">
        <v>4.43</v>
      </c>
      <c r="BN8" s="295">
        <f t="shared" si="5"/>
        <v>10</v>
      </c>
      <c r="BO8" s="283">
        <v>196</v>
      </c>
      <c r="BP8" s="284">
        <v>4.21</v>
      </c>
      <c r="BQ8" s="284">
        <v>17.73</v>
      </c>
      <c r="BR8" s="283">
        <v>89.67</v>
      </c>
      <c r="BS8" s="287"/>
      <c r="BT8" s="979"/>
      <c r="BU8" s="749" t="s">
        <v>16</v>
      </c>
      <c r="BV8" s="281">
        <v>3.78</v>
      </c>
      <c r="BW8" s="295">
        <f t="shared" si="6"/>
        <v>8</v>
      </c>
      <c r="BX8" s="283">
        <v>276.67</v>
      </c>
      <c r="BY8" s="284">
        <v>2.42</v>
      </c>
      <c r="BZ8" s="284">
        <v>15.27</v>
      </c>
      <c r="CA8" s="283">
        <v>74</v>
      </c>
      <c r="CB8" s="287"/>
      <c r="CC8" s="287">
        <f t="shared" si="9"/>
        <v>5.5922222222222224</v>
      </c>
      <c r="CD8" s="751">
        <f t="shared" si="7"/>
        <v>5</v>
      </c>
    </row>
    <row r="9" spans="1:82" s="752" customFormat="1" ht="12" customHeight="1" x14ac:dyDescent="0.25">
      <c r="A9" s="979"/>
      <c r="B9" s="749" t="s">
        <v>56</v>
      </c>
      <c r="C9" s="284">
        <v>3.43</v>
      </c>
      <c r="D9" s="295">
        <f t="shared" si="0"/>
        <v>13</v>
      </c>
      <c r="E9" s="283">
        <v>209.67</v>
      </c>
      <c r="F9" s="284">
        <v>2.64</v>
      </c>
      <c r="G9" s="284">
        <v>17.3</v>
      </c>
      <c r="H9" s="283">
        <v>109</v>
      </c>
      <c r="I9" s="287"/>
      <c r="J9" s="979"/>
      <c r="K9" s="749" t="s">
        <v>56</v>
      </c>
      <c r="L9" s="294">
        <v>4.78</v>
      </c>
      <c r="M9" s="295">
        <f t="shared" si="1"/>
        <v>12</v>
      </c>
      <c r="N9" s="283">
        <v>243</v>
      </c>
      <c r="O9" s="284">
        <v>3.44</v>
      </c>
      <c r="P9" s="284">
        <v>15.33</v>
      </c>
      <c r="Q9" s="283">
        <v>96.67</v>
      </c>
      <c r="R9" s="287"/>
      <c r="S9" s="979"/>
      <c r="T9" s="749" t="s">
        <v>56</v>
      </c>
      <c r="U9" s="284">
        <v>4.0999999999999996</v>
      </c>
      <c r="V9" s="295">
        <f t="shared" si="2"/>
        <v>6</v>
      </c>
      <c r="W9" s="283">
        <v>319.8</v>
      </c>
      <c r="X9" s="284">
        <v>2.4700000000000002</v>
      </c>
      <c r="Y9" s="284">
        <v>24.48</v>
      </c>
      <c r="Z9" s="283">
        <v>97</v>
      </c>
      <c r="AA9" s="287"/>
      <c r="AB9" s="979"/>
      <c r="AC9" s="749" t="s">
        <v>56</v>
      </c>
      <c r="AD9" s="281">
        <v>5.75</v>
      </c>
      <c r="AE9" s="295">
        <f t="shared" si="3"/>
        <v>13</v>
      </c>
      <c r="AF9" s="283">
        <v>310.83</v>
      </c>
      <c r="AG9" s="284">
        <v>3.37</v>
      </c>
      <c r="AH9" s="284">
        <v>17.18</v>
      </c>
      <c r="AI9" s="283">
        <v>74</v>
      </c>
      <c r="AJ9" s="287"/>
      <c r="AK9" s="979"/>
      <c r="AL9" s="749" t="s">
        <v>56</v>
      </c>
      <c r="AM9" s="281">
        <v>7.18</v>
      </c>
      <c r="AN9" s="295">
        <f t="shared" si="4"/>
        <v>5</v>
      </c>
      <c r="AO9" s="283">
        <v>349</v>
      </c>
      <c r="AP9" s="284">
        <v>3.6</v>
      </c>
      <c r="AQ9" s="283">
        <v>106.67</v>
      </c>
      <c r="AR9" s="287"/>
      <c r="AS9" s="979"/>
      <c r="AT9" s="592" t="s">
        <v>56</v>
      </c>
      <c r="AU9" s="281">
        <v>2.25</v>
      </c>
      <c r="AV9" s="295">
        <f>RANK(AU9,AU$5:AU$20)</f>
        <v>10</v>
      </c>
      <c r="AW9" s="283">
        <v>200.33</v>
      </c>
      <c r="AX9" s="284">
        <v>2.2000000000000002</v>
      </c>
      <c r="AY9" s="284">
        <v>21.93</v>
      </c>
      <c r="AZ9" s="283">
        <v>117.33</v>
      </c>
      <c r="BA9" s="287"/>
      <c r="BB9" s="979"/>
      <c r="BC9" s="592" t="s">
        <v>56</v>
      </c>
      <c r="BD9" s="281">
        <v>4.9000000000000004</v>
      </c>
      <c r="BE9" s="295">
        <f t="shared" si="8"/>
        <v>11</v>
      </c>
      <c r="BF9" s="283">
        <v>193.73</v>
      </c>
      <c r="BG9" s="284">
        <v>2.95</v>
      </c>
      <c r="BH9" s="284">
        <v>14.7</v>
      </c>
      <c r="BI9" s="283">
        <v>111</v>
      </c>
      <c r="BJ9" s="287"/>
      <c r="BK9" s="979"/>
      <c r="BL9" s="749" t="s">
        <v>56</v>
      </c>
      <c r="BM9" s="281">
        <v>3.34</v>
      </c>
      <c r="BN9" s="295">
        <f t="shared" si="5"/>
        <v>15</v>
      </c>
      <c r="BO9" s="283">
        <v>194.33</v>
      </c>
      <c r="BP9" s="284">
        <v>3.73</v>
      </c>
      <c r="BQ9" s="284">
        <v>15.93</v>
      </c>
      <c r="BR9" s="283">
        <v>98.33</v>
      </c>
      <c r="BS9" s="287"/>
      <c r="BT9" s="979"/>
      <c r="BU9" s="749" t="s">
        <v>56</v>
      </c>
      <c r="BV9" s="281">
        <v>3.53</v>
      </c>
      <c r="BW9" s="295">
        <f t="shared" si="6"/>
        <v>11</v>
      </c>
      <c r="BX9" s="283">
        <v>264</v>
      </c>
      <c r="BY9" s="284">
        <v>2.06</v>
      </c>
      <c r="BZ9" s="284">
        <v>12.27</v>
      </c>
      <c r="CA9" s="283">
        <v>81.33</v>
      </c>
      <c r="CB9" s="287"/>
      <c r="CC9" s="287">
        <f t="shared" si="9"/>
        <v>4.3622222222222229</v>
      </c>
      <c r="CD9" s="751">
        <f t="shared" si="7"/>
        <v>14</v>
      </c>
    </row>
    <row r="10" spans="1:82" s="752" customFormat="1" ht="12" customHeight="1" x14ac:dyDescent="0.25">
      <c r="A10" s="979"/>
      <c r="B10" s="749" t="s">
        <v>57</v>
      </c>
      <c r="C10" s="284">
        <v>3.3</v>
      </c>
      <c r="D10" s="295">
        <f t="shared" si="0"/>
        <v>14</v>
      </c>
      <c r="E10" s="283">
        <v>214</v>
      </c>
      <c r="F10" s="284">
        <v>2.2799999999999998</v>
      </c>
      <c r="G10" s="284">
        <v>15.2</v>
      </c>
      <c r="H10" s="283">
        <v>113</v>
      </c>
      <c r="I10" s="287"/>
      <c r="J10" s="979"/>
      <c r="K10" s="749" t="s">
        <v>57</v>
      </c>
      <c r="L10" s="294">
        <v>3.95</v>
      </c>
      <c r="M10" s="295">
        <f t="shared" si="1"/>
        <v>14</v>
      </c>
      <c r="N10" s="283">
        <v>221.67</v>
      </c>
      <c r="O10" s="284">
        <v>3.11</v>
      </c>
      <c r="P10" s="284">
        <v>14.27</v>
      </c>
      <c r="Q10" s="283">
        <v>102</v>
      </c>
      <c r="R10" s="287"/>
      <c r="S10" s="979"/>
      <c r="T10" s="749" t="s">
        <v>57</v>
      </c>
      <c r="U10" s="284">
        <v>3.66</v>
      </c>
      <c r="V10" s="295">
        <f t="shared" si="2"/>
        <v>7</v>
      </c>
      <c r="W10" s="283">
        <v>273.83</v>
      </c>
      <c r="X10" s="284">
        <v>2.23</v>
      </c>
      <c r="Y10" s="284">
        <v>20.71</v>
      </c>
      <c r="Z10" s="283">
        <v>97.67</v>
      </c>
      <c r="AA10" s="287"/>
      <c r="AB10" s="979"/>
      <c r="AC10" s="749" t="s">
        <v>57</v>
      </c>
      <c r="AD10" s="281">
        <v>5.96</v>
      </c>
      <c r="AE10" s="295">
        <f t="shared" si="3"/>
        <v>12</v>
      </c>
      <c r="AF10" s="283">
        <v>373.33</v>
      </c>
      <c r="AG10" s="284">
        <v>2.81</v>
      </c>
      <c r="AH10" s="284">
        <v>15.15</v>
      </c>
      <c r="AI10" s="283">
        <v>79</v>
      </c>
      <c r="AJ10" s="287"/>
      <c r="AK10" s="979"/>
      <c r="AL10" s="749" t="s">
        <v>57</v>
      </c>
      <c r="AM10" s="281">
        <v>6.04</v>
      </c>
      <c r="AN10" s="295">
        <f t="shared" si="4"/>
        <v>10</v>
      </c>
      <c r="AO10" s="283">
        <v>348</v>
      </c>
      <c r="AP10" s="284">
        <v>3.39</v>
      </c>
      <c r="AQ10" s="283">
        <v>110.33</v>
      </c>
      <c r="AR10" s="287"/>
      <c r="AS10" s="979"/>
      <c r="AT10" s="592" t="s">
        <v>57</v>
      </c>
      <c r="AU10" s="281">
        <v>2.29</v>
      </c>
      <c r="AV10" s="295">
        <f>RANK(AU10,AU$5:AU$20)</f>
        <v>9</v>
      </c>
      <c r="AW10" s="283">
        <v>205.33</v>
      </c>
      <c r="AX10" s="284">
        <v>2.13</v>
      </c>
      <c r="AY10" s="284">
        <v>22.5</v>
      </c>
      <c r="AZ10" s="283">
        <v>115.67</v>
      </c>
      <c r="BA10" s="287"/>
      <c r="BB10" s="979"/>
      <c r="BC10" s="592" t="s">
        <v>57</v>
      </c>
      <c r="BD10" s="281">
        <v>4.49</v>
      </c>
      <c r="BE10" s="295">
        <f t="shared" si="8"/>
        <v>14</v>
      </c>
      <c r="BF10" s="283">
        <v>208.5</v>
      </c>
      <c r="BG10" s="284">
        <v>1.85</v>
      </c>
      <c r="BH10" s="284">
        <v>12.83</v>
      </c>
      <c r="BI10" s="283">
        <v>114.67</v>
      </c>
      <c r="BJ10" s="287"/>
      <c r="BK10" s="979"/>
      <c r="BL10" s="749" t="s">
        <v>57</v>
      </c>
      <c r="BM10" s="281">
        <v>3.32</v>
      </c>
      <c r="BN10" s="295">
        <f t="shared" si="5"/>
        <v>16</v>
      </c>
      <c r="BO10" s="283">
        <v>257.67</v>
      </c>
      <c r="BP10" s="284">
        <v>3.42</v>
      </c>
      <c r="BQ10" s="284">
        <v>15.9</v>
      </c>
      <c r="BR10" s="283">
        <v>104.33</v>
      </c>
      <c r="BS10" s="287"/>
      <c r="BT10" s="979"/>
      <c r="BU10" s="749" t="s">
        <v>57</v>
      </c>
      <c r="BV10" s="281">
        <v>3.42</v>
      </c>
      <c r="BW10" s="295">
        <f t="shared" si="6"/>
        <v>13</v>
      </c>
      <c r="BX10" s="283">
        <v>261.67</v>
      </c>
      <c r="BY10" s="284">
        <v>3.53</v>
      </c>
      <c r="BZ10" s="284">
        <v>11.77</v>
      </c>
      <c r="CA10" s="283">
        <v>66.33</v>
      </c>
      <c r="CB10" s="287"/>
      <c r="CC10" s="287">
        <f t="shared" si="9"/>
        <v>4.0477777777777781</v>
      </c>
      <c r="CD10" s="751">
        <f t="shared" si="7"/>
        <v>16</v>
      </c>
    </row>
    <row r="11" spans="1:82" s="752" customFormat="1" ht="12" customHeight="1" x14ac:dyDescent="0.25">
      <c r="A11" s="979"/>
      <c r="B11" s="749" t="s">
        <v>58</v>
      </c>
      <c r="C11" s="306" t="s">
        <v>30</v>
      </c>
      <c r="D11" s="295"/>
      <c r="E11" s="537" t="s">
        <v>30</v>
      </c>
      <c r="F11" s="306" t="s">
        <v>30</v>
      </c>
      <c r="G11" s="306" t="s">
        <v>30</v>
      </c>
      <c r="H11" s="537" t="s">
        <v>30</v>
      </c>
      <c r="I11" s="287"/>
      <c r="J11" s="979"/>
      <c r="K11" s="749" t="s">
        <v>58</v>
      </c>
      <c r="L11" s="294"/>
      <c r="M11" s="295"/>
      <c r="N11" s="283"/>
      <c r="O11" s="284"/>
      <c r="P11" s="284"/>
      <c r="Q11" s="283"/>
      <c r="R11" s="287"/>
      <c r="S11" s="979"/>
      <c r="T11" s="749" t="s">
        <v>58</v>
      </c>
      <c r="U11" s="306" t="s">
        <v>30</v>
      </c>
      <c r="V11" s="295"/>
      <c r="W11" s="537" t="s">
        <v>30</v>
      </c>
      <c r="X11" s="306" t="s">
        <v>30</v>
      </c>
      <c r="Y11" s="306" t="s">
        <v>30</v>
      </c>
      <c r="Z11" s="537" t="s">
        <v>30</v>
      </c>
      <c r="AA11" s="287"/>
      <c r="AB11" s="979"/>
      <c r="AC11" s="749" t="s">
        <v>58</v>
      </c>
      <c r="AD11" s="305" t="s">
        <v>30</v>
      </c>
      <c r="AE11" s="295"/>
      <c r="AF11" s="537" t="s">
        <v>30</v>
      </c>
      <c r="AG11" s="306" t="s">
        <v>30</v>
      </c>
      <c r="AH11" s="306" t="s">
        <v>30</v>
      </c>
      <c r="AI11" s="537" t="s">
        <v>30</v>
      </c>
      <c r="AJ11" s="287"/>
      <c r="AK11" s="979"/>
      <c r="AL11" s="749" t="s">
        <v>58</v>
      </c>
      <c r="AM11" s="305" t="s">
        <v>30</v>
      </c>
      <c r="AN11" s="295"/>
      <c r="AO11" s="537" t="s">
        <v>30</v>
      </c>
      <c r="AP11" s="306" t="s">
        <v>30</v>
      </c>
      <c r="AQ11" s="537" t="s">
        <v>30</v>
      </c>
      <c r="AR11" s="571"/>
      <c r="AS11" s="979"/>
      <c r="AT11" s="592" t="s">
        <v>58</v>
      </c>
      <c r="AU11" s="305" t="s">
        <v>30</v>
      </c>
      <c r="AV11" s="295"/>
      <c r="AW11" s="537" t="s">
        <v>30</v>
      </c>
      <c r="AX11" s="306" t="s">
        <v>30</v>
      </c>
      <c r="AY11" s="306" t="s">
        <v>30</v>
      </c>
      <c r="AZ11" s="537" t="s">
        <v>30</v>
      </c>
      <c r="BA11" s="287"/>
      <c r="BB11" s="979"/>
      <c r="BC11" s="592" t="s">
        <v>58</v>
      </c>
      <c r="BD11" s="305" t="s">
        <v>30</v>
      </c>
      <c r="BE11" s="295"/>
      <c r="BF11" s="537" t="s">
        <v>30</v>
      </c>
      <c r="BG11" s="306" t="s">
        <v>30</v>
      </c>
      <c r="BH11" s="306" t="s">
        <v>30</v>
      </c>
      <c r="BI11" s="537" t="s">
        <v>30</v>
      </c>
      <c r="BJ11" s="287"/>
      <c r="BK11" s="979"/>
      <c r="BL11" s="749" t="s">
        <v>58</v>
      </c>
      <c r="BM11" s="281">
        <v>4.2</v>
      </c>
      <c r="BN11" s="295">
        <f t="shared" si="5"/>
        <v>11</v>
      </c>
      <c r="BO11" s="283">
        <v>272</v>
      </c>
      <c r="BP11" s="284">
        <v>3.79</v>
      </c>
      <c r="BQ11" s="284">
        <v>15.8</v>
      </c>
      <c r="BR11" s="283">
        <v>94.33</v>
      </c>
      <c r="BS11" s="287"/>
      <c r="BT11" s="979"/>
      <c r="BU11" s="749" t="s">
        <v>58</v>
      </c>
      <c r="BV11" s="305" t="s">
        <v>30</v>
      </c>
      <c r="BW11" s="295"/>
      <c r="BX11" s="537" t="s">
        <v>30</v>
      </c>
      <c r="BY11" s="306" t="s">
        <v>30</v>
      </c>
      <c r="BZ11" s="306" t="s">
        <v>30</v>
      </c>
      <c r="CA11" s="537" t="s">
        <v>30</v>
      </c>
      <c r="CB11" s="287"/>
      <c r="CC11" s="287">
        <f t="shared" si="9"/>
        <v>4.2</v>
      </c>
      <c r="CD11" s="751">
        <f t="shared" si="7"/>
        <v>15</v>
      </c>
    </row>
    <row r="12" spans="1:82" s="752" customFormat="1" ht="12" customHeight="1" x14ac:dyDescent="0.25">
      <c r="A12" s="979"/>
      <c r="B12" s="749" t="s">
        <v>59</v>
      </c>
      <c r="C12" s="284">
        <v>3.7</v>
      </c>
      <c r="D12" s="295">
        <f t="shared" ref="D12:D18" si="10">RANK(C12,C$5:C$20)</f>
        <v>12</v>
      </c>
      <c r="E12" s="283">
        <v>235.67</v>
      </c>
      <c r="F12" s="284">
        <v>2.5099999999999998</v>
      </c>
      <c r="G12" s="284">
        <v>15.47</v>
      </c>
      <c r="H12" s="283">
        <v>113</v>
      </c>
      <c r="I12" s="287"/>
      <c r="J12" s="979"/>
      <c r="K12" s="749" t="s">
        <v>59</v>
      </c>
      <c r="L12" s="294">
        <v>3.96</v>
      </c>
      <c r="M12" s="295">
        <f t="shared" ref="M12:M18" si="11">RANK(L12,L$5:L$20)</f>
        <v>13</v>
      </c>
      <c r="N12" s="283">
        <v>218.67</v>
      </c>
      <c r="O12" s="284">
        <v>2.78</v>
      </c>
      <c r="P12" s="284">
        <v>13.87</v>
      </c>
      <c r="Q12" s="283">
        <v>102.67</v>
      </c>
      <c r="R12" s="287"/>
      <c r="S12" s="979"/>
      <c r="T12" s="749" t="s">
        <v>59</v>
      </c>
      <c r="U12" s="284">
        <v>3.15</v>
      </c>
      <c r="V12" s="295">
        <f t="shared" ref="V12:V18" si="12">RANK(U12,U$5:U$20)</f>
        <v>13</v>
      </c>
      <c r="W12" s="283">
        <v>250.6</v>
      </c>
      <c r="X12" s="284">
        <v>1.75</v>
      </c>
      <c r="Y12" s="284">
        <v>19.43</v>
      </c>
      <c r="Z12" s="283">
        <v>97.33</v>
      </c>
      <c r="AA12" s="287"/>
      <c r="AB12" s="979"/>
      <c r="AC12" s="749" t="s">
        <v>59</v>
      </c>
      <c r="AD12" s="281">
        <v>7.23</v>
      </c>
      <c r="AE12" s="295">
        <f t="shared" ref="AE12:AE18" si="13">RANK(AD12,AD$5:AD$20)</f>
        <v>5</v>
      </c>
      <c r="AF12" s="283">
        <v>328.5</v>
      </c>
      <c r="AG12" s="284">
        <v>3.5</v>
      </c>
      <c r="AH12" s="284">
        <v>18.45</v>
      </c>
      <c r="AI12" s="283">
        <v>69.33</v>
      </c>
      <c r="AJ12" s="287"/>
      <c r="AK12" s="979"/>
      <c r="AL12" s="749" t="s">
        <v>59</v>
      </c>
      <c r="AM12" s="305" t="s">
        <v>30</v>
      </c>
      <c r="AN12" s="295"/>
      <c r="AO12" s="537" t="s">
        <v>30</v>
      </c>
      <c r="AP12" s="306" t="s">
        <v>30</v>
      </c>
      <c r="AQ12" s="537" t="s">
        <v>30</v>
      </c>
      <c r="AR12" s="571"/>
      <c r="AS12" s="979"/>
      <c r="AT12" s="592" t="s">
        <v>59</v>
      </c>
      <c r="AU12" s="305" t="s">
        <v>30</v>
      </c>
      <c r="AV12" s="295"/>
      <c r="AW12" s="537" t="s">
        <v>30</v>
      </c>
      <c r="AX12" s="306" t="s">
        <v>30</v>
      </c>
      <c r="AY12" s="306" t="s">
        <v>30</v>
      </c>
      <c r="AZ12" s="537" t="s">
        <v>30</v>
      </c>
      <c r="BA12" s="287"/>
      <c r="BB12" s="979"/>
      <c r="BC12" s="592" t="s">
        <v>59</v>
      </c>
      <c r="BD12" s="281">
        <v>5.33</v>
      </c>
      <c r="BE12" s="295">
        <f t="shared" si="8"/>
        <v>6</v>
      </c>
      <c r="BF12" s="283">
        <v>202.87</v>
      </c>
      <c r="BG12" s="284">
        <v>2.95</v>
      </c>
      <c r="BH12" s="284">
        <v>13.6</v>
      </c>
      <c r="BI12" s="283">
        <v>91.33</v>
      </c>
      <c r="BJ12" s="287"/>
      <c r="BK12" s="979"/>
      <c r="BL12" s="749" t="s">
        <v>59</v>
      </c>
      <c r="BM12" s="281">
        <v>4.01</v>
      </c>
      <c r="BN12" s="295">
        <f t="shared" si="5"/>
        <v>13</v>
      </c>
      <c r="BO12" s="283">
        <v>187.67</v>
      </c>
      <c r="BP12" s="284">
        <v>6.27</v>
      </c>
      <c r="BQ12" s="284">
        <v>18.5</v>
      </c>
      <c r="BR12" s="283">
        <v>89.67</v>
      </c>
      <c r="BS12" s="287"/>
      <c r="BT12" s="979"/>
      <c r="BU12" s="749" t="s">
        <v>59</v>
      </c>
      <c r="BV12" s="281">
        <v>3.43</v>
      </c>
      <c r="BW12" s="295">
        <f t="shared" ref="BW12:BW18" si="14">RANK(BV12,BV$5:BV$20)</f>
        <v>12</v>
      </c>
      <c r="BX12" s="283">
        <v>261.67</v>
      </c>
      <c r="BY12" s="284">
        <v>3.32</v>
      </c>
      <c r="BZ12" s="284">
        <v>11.7</v>
      </c>
      <c r="CA12" s="283">
        <v>77.33</v>
      </c>
      <c r="CB12" s="287"/>
      <c r="CC12" s="287">
        <f t="shared" si="9"/>
        <v>4.4014285714285721</v>
      </c>
      <c r="CD12" s="751">
        <f t="shared" si="7"/>
        <v>13</v>
      </c>
    </row>
    <row r="13" spans="1:82" s="559" customFormat="1" ht="12" customHeight="1" x14ac:dyDescent="0.25">
      <c r="A13" s="1047" t="s">
        <v>188</v>
      </c>
      <c r="B13" s="753" t="s">
        <v>13</v>
      </c>
      <c r="C13" s="284">
        <v>4.7699999999999996</v>
      </c>
      <c r="D13" s="295">
        <f t="shared" si="10"/>
        <v>4</v>
      </c>
      <c r="E13" s="283">
        <v>265.67</v>
      </c>
      <c r="F13" s="284">
        <v>3.03</v>
      </c>
      <c r="G13" s="284">
        <v>17.3</v>
      </c>
      <c r="H13" s="283">
        <v>113.33</v>
      </c>
      <c r="I13" s="535">
        <f t="shared" ref="I13:I18" si="15">(C13-C5)/120*1000</f>
        <v>3.0833333333333268</v>
      </c>
      <c r="J13" s="1047" t="s">
        <v>188</v>
      </c>
      <c r="K13" s="753" t="s">
        <v>13</v>
      </c>
      <c r="L13" s="294">
        <v>6.75</v>
      </c>
      <c r="M13" s="295">
        <f t="shared" si="11"/>
        <v>1</v>
      </c>
      <c r="N13" s="283">
        <v>317</v>
      </c>
      <c r="O13" s="284">
        <v>4.7699999999999996</v>
      </c>
      <c r="P13" s="284">
        <v>21.6</v>
      </c>
      <c r="Q13" s="283">
        <v>98.67</v>
      </c>
      <c r="R13" s="535">
        <f>(L13-L5)/110*1000</f>
        <v>11.090909090909088</v>
      </c>
      <c r="S13" s="1047" t="s">
        <v>188</v>
      </c>
      <c r="T13" s="753" t="s">
        <v>13</v>
      </c>
      <c r="U13" s="284">
        <v>3.55</v>
      </c>
      <c r="V13" s="295">
        <f t="shared" si="12"/>
        <v>10</v>
      </c>
      <c r="W13" s="283">
        <v>271.10000000000002</v>
      </c>
      <c r="X13" s="284">
        <v>2.09</v>
      </c>
      <c r="Y13" s="284">
        <v>18.46</v>
      </c>
      <c r="Z13" s="283">
        <v>95.67</v>
      </c>
      <c r="AA13" s="535">
        <f t="shared" ref="AA13:AA18" si="16">(U13-U5)/100*1000</f>
        <v>4.5999999999999996</v>
      </c>
      <c r="AB13" s="1047" t="s">
        <v>188</v>
      </c>
      <c r="AC13" s="753" t="s">
        <v>13</v>
      </c>
      <c r="AD13" s="281">
        <v>8.2100000000000009</v>
      </c>
      <c r="AE13" s="295">
        <f t="shared" si="13"/>
        <v>2</v>
      </c>
      <c r="AF13" s="283">
        <v>371.67</v>
      </c>
      <c r="AG13" s="284">
        <v>3.82</v>
      </c>
      <c r="AH13" s="284">
        <v>17.71</v>
      </c>
      <c r="AI13" s="283">
        <v>73</v>
      </c>
      <c r="AJ13" s="535">
        <f t="shared" ref="AJ13:AJ18" si="17">(AD13-AD5)/100*1000</f>
        <v>13.600000000000012</v>
      </c>
      <c r="AK13" s="1047" t="s">
        <v>188</v>
      </c>
      <c r="AL13" s="753" t="s">
        <v>13</v>
      </c>
      <c r="AM13" s="281">
        <v>6.72</v>
      </c>
      <c r="AN13" s="295">
        <f t="shared" ref="AN13:AN18" si="18">RANK(AM13,AM$5:AM$20)</f>
        <v>8</v>
      </c>
      <c r="AO13" s="283">
        <v>312.67</v>
      </c>
      <c r="AP13" s="284">
        <v>4.47</v>
      </c>
      <c r="AQ13" s="283">
        <v>106.67</v>
      </c>
      <c r="AR13" s="535">
        <f t="shared" ref="AR13:AR18" si="19">(AM13-AM5)/105*1000</f>
        <v>1.3333333333333302</v>
      </c>
      <c r="AS13" s="1047" t="s">
        <v>188</v>
      </c>
      <c r="AT13" s="754" t="s">
        <v>13</v>
      </c>
      <c r="AU13" s="281">
        <v>4.74</v>
      </c>
      <c r="AV13" s="295">
        <f>RANK(AU13,AU$5:AU$20)</f>
        <v>1</v>
      </c>
      <c r="AW13" s="283">
        <v>317</v>
      </c>
      <c r="AX13" s="284">
        <v>2.72</v>
      </c>
      <c r="AY13" s="284">
        <v>23.61</v>
      </c>
      <c r="AZ13" s="283">
        <v>115.33</v>
      </c>
      <c r="BA13" s="535">
        <f>(AU13-AU5)/110*1000</f>
        <v>18.90909090909091</v>
      </c>
      <c r="BB13" s="1047" t="s">
        <v>188</v>
      </c>
      <c r="BC13" s="754" t="s">
        <v>13</v>
      </c>
      <c r="BD13" s="281">
        <v>5.29</v>
      </c>
      <c r="BE13" s="295">
        <f t="shared" si="8"/>
        <v>7</v>
      </c>
      <c r="BF13" s="283">
        <v>291.87</v>
      </c>
      <c r="BG13" s="284">
        <v>3.08</v>
      </c>
      <c r="BH13" s="284">
        <v>14.37</v>
      </c>
      <c r="BI13" s="283">
        <v>110.67</v>
      </c>
      <c r="BJ13" s="535">
        <f>(BD13-BD5)/62.5*1000</f>
        <v>10.239999999999995</v>
      </c>
      <c r="BK13" s="1047" t="s">
        <v>188</v>
      </c>
      <c r="BL13" s="753" t="s">
        <v>13</v>
      </c>
      <c r="BM13" s="281">
        <v>5.55</v>
      </c>
      <c r="BN13" s="295">
        <f t="shared" si="5"/>
        <v>1</v>
      </c>
      <c r="BO13" s="283">
        <v>273.67</v>
      </c>
      <c r="BP13" s="284">
        <v>5.86</v>
      </c>
      <c r="BQ13" s="284">
        <v>18.5</v>
      </c>
      <c r="BR13" s="283">
        <v>100.33</v>
      </c>
      <c r="BS13" s="535">
        <f t="shared" ref="BS13:BS20" si="20">(BM13-BM5)/110*1000</f>
        <v>9.545454545454545</v>
      </c>
      <c r="BT13" s="1047" t="s">
        <v>188</v>
      </c>
      <c r="BU13" s="753" t="s">
        <v>13</v>
      </c>
      <c r="BV13" s="281">
        <v>5.98</v>
      </c>
      <c r="BW13" s="295">
        <f t="shared" si="14"/>
        <v>1</v>
      </c>
      <c r="BX13" s="283">
        <v>419.67</v>
      </c>
      <c r="BY13" s="284">
        <v>4.32</v>
      </c>
      <c r="BZ13" s="284">
        <v>16.97</v>
      </c>
      <c r="CA13" s="283">
        <v>80</v>
      </c>
      <c r="CB13" s="535">
        <f t="shared" ref="CB13:CB18" si="21">(BV13-BV5)/110*1000</f>
        <v>22.181818181818183</v>
      </c>
      <c r="CC13" s="287">
        <f t="shared" si="9"/>
        <v>5.7288888888888891</v>
      </c>
      <c r="CD13" s="751">
        <f t="shared" si="7"/>
        <v>2</v>
      </c>
    </row>
    <row r="14" spans="1:82" s="559" customFormat="1" ht="12" customHeight="1" x14ac:dyDescent="0.25">
      <c r="A14" s="1047"/>
      <c r="B14" s="753" t="s">
        <v>14</v>
      </c>
      <c r="C14" s="284">
        <v>5.18</v>
      </c>
      <c r="D14" s="295">
        <f t="shared" si="10"/>
        <v>2</v>
      </c>
      <c r="E14" s="283">
        <v>267.67</v>
      </c>
      <c r="F14" s="284">
        <v>3.7</v>
      </c>
      <c r="G14" s="284">
        <v>15.53</v>
      </c>
      <c r="H14" s="283">
        <v>115</v>
      </c>
      <c r="I14" s="535">
        <f t="shared" si="15"/>
        <v>6.25</v>
      </c>
      <c r="J14" s="1047"/>
      <c r="K14" s="753" t="s">
        <v>14</v>
      </c>
      <c r="L14" s="294">
        <v>6.06</v>
      </c>
      <c r="M14" s="295">
        <f t="shared" si="11"/>
        <v>4</v>
      </c>
      <c r="N14" s="283">
        <v>260.33</v>
      </c>
      <c r="O14" s="284">
        <v>3.93</v>
      </c>
      <c r="P14" s="284">
        <v>19.47</v>
      </c>
      <c r="Q14" s="283">
        <v>114</v>
      </c>
      <c r="R14" s="535">
        <f t="shared" ref="R14:R18" si="22">(L14-L6)/110*1000</f>
        <v>8.0909090909090882</v>
      </c>
      <c r="S14" s="1047"/>
      <c r="T14" s="753" t="s">
        <v>14</v>
      </c>
      <c r="U14" s="284">
        <v>5.14</v>
      </c>
      <c r="V14" s="295">
        <f t="shared" si="12"/>
        <v>2</v>
      </c>
      <c r="W14" s="283">
        <v>343.4</v>
      </c>
      <c r="X14" s="284">
        <v>2.57</v>
      </c>
      <c r="Y14" s="284">
        <v>25.12</v>
      </c>
      <c r="Z14" s="283">
        <v>97</v>
      </c>
      <c r="AA14" s="535">
        <f t="shared" si="16"/>
        <v>14.799999999999995</v>
      </c>
      <c r="AB14" s="1047"/>
      <c r="AC14" s="753" t="s">
        <v>14</v>
      </c>
      <c r="AD14" s="281">
        <v>6.35</v>
      </c>
      <c r="AE14" s="295">
        <f t="shared" si="13"/>
        <v>10</v>
      </c>
      <c r="AF14" s="283">
        <v>341.67</v>
      </c>
      <c r="AG14" s="284">
        <v>4.1500000000000004</v>
      </c>
      <c r="AH14" s="284">
        <v>21.52</v>
      </c>
      <c r="AI14" s="283">
        <v>81</v>
      </c>
      <c r="AJ14" s="535">
        <f t="shared" si="17"/>
        <v>9.6</v>
      </c>
      <c r="AK14" s="1047"/>
      <c r="AL14" s="753" t="s">
        <v>14</v>
      </c>
      <c r="AM14" s="281">
        <v>7.34</v>
      </c>
      <c r="AN14" s="295">
        <f t="shared" si="18"/>
        <v>2</v>
      </c>
      <c r="AO14" s="283">
        <v>371.33</v>
      </c>
      <c r="AP14" s="284">
        <v>4.1100000000000003</v>
      </c>
      <c r="AQ14" s="283">
        <v>125.67</v>
      </c>
      <c r="AR14" s="535">
        <f t="shared" si="19"/>
        <v>0.76190476190476253</v>
      </c>
      <c r="AS14" s="1047"/>
      <c r="AT14" s="754" t="s">
        <v>14</v>
      </c>
      <c r="AU14" s="305" t="s">
        <v>30</v>
      </c>
      <c r="AV14" s="295"/>
      <c r="AW14" s="537" t="s">
        <v>30</v>
      </c>
      <c r="AX14" s="306" t="s">
        <v>30</v>
      </c>
      <c r="AY14" s="306" t="s">
        <v>30</v>
      </c>
      <c r="AZ14" s="537" t="s">
        <v>30</v>
      </c>
      <c r="BA14" s="535"/>
      <c r="BB14" s="1047"/>
      <c r="BC14" s="754" t="s">
        <v>14</v>
      </c>
      <c r="BD14" s="281">
        <v>6.37</v>
      </c>
      <c r="BE14" s="295">
        <f t="shared" si="8"/>
        <v>2</v>
      </c>
      <c r="BF14" s="283">
        <v>224</v>
      </c>
      <c r="BG14" s="284">
        <v>2.97</v>
      </c>
      <c r="BH14" s="284">
        <v>18.27</v>
      </c>
      <c r="BI14" s="283">
        <v>117</v>
      </c>
      <c r="BJ14" s="535">
        <f t="shared" ref="BJ14:BJ20" si="23">(BD14-BD6)/62.5*1000</f>
        <v>17.28</v>
      </c>
      <c r="BK14" s="1047"/>
      <c r="BL14" s="753" t="s">
        <v>14</v>
      </c>
      <c r="BM14" s="281">
        <v>5.52</v>
      </c>
      <c r="BN14" s="295">
        <f t="shared" si="5"/>
        <v>2</v>
      </c>
      <c r="BO14" s="283">
        <v>293.67</v>
      </c>
      <c r="BP14" s="284">
        <v>4.83</v>
      </c>
      <c r="BQ14" s="284">
        <v>22.9</v>
      </c>
      <c r="BR14" s="283">
        <v>107.67</v>
      </c>
      <c r="BS14" s="535">
        <f t="shared" si="20"/>
        <v>7.727272727272724</v>
      </c>
      <c r="BT14" s="1047"/>
      <c r="BU14" s="753" t="s">
        <v>14</v>
      </c>
      <c r="BV14" s="281">
        <v>5.65</v>
      </c>
      <c r="BW14" s="295">
        <f t="shared" si="14"/>
        <v>2</v>
      </c>
      <c r="BX14" s="283">
        <v>385.67</v>
      </c>
      <c r="BY14" s="284">
        <v>3.84</v>
      </c>
      <c r="BZ14" s="284">
        <v>18.13</v>
      </c>
      <c r="CA14" s="283">
        <v>82.33</v>
      </c>
      <c r="CB14" s="535">
        <f t="shared" si="21"/>
        <v>18.363636363636367</v>
      </c>
      <c r="CC14" s="287">
        <f t="shared" si="9"/>
        <v>5.951249999999999</v>
      </c>
      <c r="CD14" s="751">
        <f t="shared" si="7"/>
        <v>1</v>
      </c>
    </row>
    <row r="15" spans="1:82" s="559" customFormat="1" ht="12" customHeight="1" x14ac:dyDescent="0.25">
      <c r="A15" s="1047"/>
      <c r="B15" s="753" t="s">
        <v>15</v>
      </c>
      <c r="C15" s="284">
        <v>4.9000000000000004</v>
      </c>
      <c r="D15" s="295">
        <f t="shared" si="10"/>
        <v>3</v>
      </c>
      <c r="E15" s="283">
        <v>274</v>
      </c>
      <c r="F15" s="284">
        <v>4.07</v>
      </c>
      <c r="G15" s="284">
        <v>20.2</v>
      </c>
      <c r="H15" s="283">
        <v>115.67</v>
      </c>
      <c r="I15" s="535">
        <f t="shared" si="15"/>
        <v>4.166666666666667</v>
      </c>
      <c r="J15" s="1047"/>
      <c r="K15" s="753" t="s">
        <v>15</v>
      </c>
      <c r="L15" s="294">
        <v>6.4</v>
      </c>
      <c r="M15" s="295">
        <f t="shared" si="11"/>
        <v>3</v>
      </c>
      <c r="N15" s="283">
        <v>262.33</v>
      </c>
      <c r="O15" s="284">
        <v>4.1100000000000003</v>
      </c>
      <c r="P15" s="284">
        <v>19.73</v>
      </c>
      <c r="Q15" s="283">
        <v>100.67</v>
      </c>
      <c r="R15" s="535">
        <f t="shared" si="22"/>
        <v>8.4545454545454586</v>
      </c>
      <c r="S15" s="1047"/>
      <c r="T15" s="753" t="s">
        <v>15</v>
      </c>
      <c r="U15" s="284">
        <v>4.54</v>
      </c>
      <c r="V15" s="295">
        <f t="shared" si="12"/>
        <v>5</v>
      </c>
      <c r="W15" s="283">
        <v>303.17</v>
      </c>
      <c r="X15" s="284">
        <v>2.3199999999999998</v>
      </c>
      <c r="Y15" s="284">
        <v>21.72</v>
      </c>
      <c r="Z15" s="283">
        <v>98</v>
      </c>
      <c r="AA15" s="535">
        <f t="shared" si="16"/>
        <v>12.000000000000002</v>
      </c>
      <c r="AB15" s="1047"/>
      <c r="AC15" s="753" t="s">
        <v>15</v>
      </c>
      <c r="AD15" s="281">
        <v>7.94</v>
      </c>
      <c r="AE15" s="295">
        <f t="shared" si="13"/>
        <v>4</v>
      </c>
      <c r="AF15" s="283">
        <v>323.33</v>
      </c>
      <c r="AG15" s="284">
        <v>4.5</v>
      </c>
      <c r="AH15" s="284">
        <v>13.7</v>
      </c>
      <c r="AI15" s="283">
        <v>75</v>
      </c>
      <c r="AJ15" s="535">
        <f t="shared" si="17"/>
        <v>11.500000000000004</v>
      </c>
      <c r="AK15" s="1047"/>
      <c r="AL15" s="753" t="s">
        <v>15</v>
      </c>
      <c r="AM15" s="281">
        <v>7.04</v>
      </c>
      <c r="AN15" s="295">
        <f t="shared" si="18"/>
        <v>7</v>
      </c>
      <c r="AO15" s="283">
        <v>334.67</v>
      </c>
      <c r="AP15" s="284">
        <v>4.28</v>
      </c>
      <c r="AQ15" s="283">
        <v>100.33</v>
      </c>
      <c r="AR15" s="535">
        <f t="shared" si="19"/>
        <v>-2.3809523809523814</v>
      </c>
      <c r="AS15" s="1047"/>
      <c r="AT15" s="754" t="s">
        <v>15</v>
      </c>
      <c r="AU15" s="281">
        <v>4.7</v>
      </c>
      <c r="AV15" s="295">
        <f>RANK(AU15,AU$5:AU$20)</f>
        <v>2</v>
      </c>
      <c r="AW15" s="283">
        <v>309.33</v>
      </c>
      <c r="AX15" s="284">
        <v>2.77</v>
      </c>
      <c r="AY15" s="284">
        <v>25.9</v>
      </c>
      <c r="AZ15" s="283">
        <v>115.67</v>
      </c>
      <c r="BA15" s="535">
        <f>(AU15-AU7)/110*1000</f>
        <v>19.454545454545457</v>
      </c>
      <c r="BB15" s="1047"/>
      <c r="BC15" s="754" t="s">
        <v>15</v>
      </c>
      <c r="BD15" s="281">
        <v>4.92</v>
      </c>
      <c r="BE15" s="295">
        <f t="shared" si="8"/>
        <v>10</v>
      </c>
      <c r="BF15" s="283">
        <v>245.6</v>
      </c>
      <c r="BG15" s="284">
        <v>3.21</v>
      </c>
      <c r="BH15" s="284">
        <v>12</v>
      </c>
      <c r="BI15" s="283">
        <v>113</v>
      </c>
      <c r="BJ15" s="535">
        <f t="shared" si="23"/>
        <v>1.9200000000000017</v>
      </c>
      <c r="BK15" s="1047"/>
      <c r="BL15" s="753" t="s">
        <v>15</v>
      </c>
      <c r="BM15" s="281">
        <v>5.33</v>
      </c>
      <c r="BN15" s="295">
        <f t="shared" si="5"/>
        <v>4</v>
      </c>
      <c r="BO15" s="283">
        <v>246.33</v>
      </c>
      <c r="BP15" s="284">
        <v>5.72</v>
      </c>
      <c r="BQ15" s="284">
        <v>15.2</v>
      </c>
      <c r="BR15" s="283">
        <v>94.67</v>
      </c>
      <c r="BS15" s="535">
        <f t="shared" si="20"/>
        <v>13.90909090909091</v>
      </c>
      <c r="BT15" s="1047"/>
      <c r="BU15" s="753" t="s">
        <v>15</v>
      </c>
      <c r="BV15" s="281">
        <v>4.57</v>
      </c>
      <c r="BW15" s="295">
        <f t="shared" si="14"/>
        <v>7</v>
      </c>
      <c r="BX15" s="283">
        <v>279.33</v>
      </c>
      <c r="BY15" s="284">
        <v>3.49</v>
      </c>
      <c r="BZ15" s="284">
        <v>13.33</v>
      </c>
      <c r="CA15" s="283">
        <v>80.67</v>
      </c>
      <c r="CB15" s="535">
        <f t="shared" si="21"/>
        <v>11.454545454545457</v>
      </c>
      <c r="CC15" s="287">
        <f t="shared" si="9"/>
        <v>5.5933333333333337</v>
      </c>
      <c r="CD15" s="751">
        <f t="shared" si="7"/>
        <v>4</v>
      </c>
    </row>
    <row r="16" spans="1:82" s="559" customFormat="1" ht="12" customHeight="1" x14ac:dyDescent="0.25">
      <c r="A16" s="1047"/>
      <c r="B16" s="753" t="s">
        <v>16</v>
      </c>
      <c r="C16" s="284">
        <v>4.4000000000000004</v>
      </c>
      <c r="D16" s="295">
        <f t="shared" si="10"/>
        <v>7</v>
      </c>
      <c r="E16" s="283">
        <v>276.33</v>
      </c>
      <c r="F16" s="284">
        <v>3.63</v>
      </c>
      <c r="G16" s="284">
        <v>18.87</v>
      </c>
      <c r="H16" s="283">
        <v>113.67</v>
      </c>
      <c r="I16" s="535">
        <f t="shared" si="15"/>
        <v>-83.333333333333329</v>
      </c>
      <c r="J16" s="1047"/>
      <c r="K16" s="753" t="s">
        <v>16</v>
      </c>
      <c r="L16" s="294">
        <v>6.6</v>
      </c>
      <c r="M16" s="295">
        <f t="shared" si="11"/>
        <v>2</v>
      </c>
      <c r="N16" s="283">
        <v>275.33</v>
      </c>
      <c r="O16" s="284">
        <v>4.33</v>
      </c>
      <c r="P16" s="284">
        <v>20.67</v>
      </c>
      <c r="Q16" s="283">
        <v>92.67</v>
      </c>
      <c r="R16" s="535">
        <f t="shared" si="22"/>
        <v>10.181818181818176</v>
      </c>
      <c r="S16" s="1047"/>
      <c r="T16" s="753" t="s">
        <v>16</v>
      </c>
      <c r="U16" s="284">
        <v>4.76</v>
      </c>
      <c r="V16" s="295">
        <f t="shared" si="12"/>
        <v>4</v>
      </c>
      <c r="W16" s="283">
        <v>316.17</v>
      </c>
      <c r="X16" s="284">
        <v>2.34</v>
      </c>
      <c r="Y16" s="284">
        <v>22.26</v>
      </c>
      <c r="Z16" s="283">
        <v>98</v>
      </c>
      <c r="AA16" s="535">
        <f t="shared" si="16"/>
        <v>13.499999999999996</v>
      </c>
      <c r="AB16" s="1047"/>
      <c r="AC16" s="753" t="s">
        <v>16</v>
      </c>
      <c r="AD16" s="281">
        <v>8.02</v>
      </c>
      <c r="AE16" s="295">
        <f t="shared" si="13"/>
        <v>3</v>
      </c>
      <c r="AF16" s="283">
        <v>367.5</v>
      </c>
      <c r="AG16" s="284">
        <v>3.99</v>
      </c>
      <c r="AH16" s="284">
        <v>18.309999999999999</v>
      </c>
      <c r="AI16" s="283">
        <v>73</v>
      </c>
      <c r="AJ16" s="535">
        <f t="shared" si="17"/>
        <v>18.699999999999992</v>
      </c>
      <c r="AK16" s="1047"/>
      <c r="AL16" s="753" t="s">
        <v>16</v>
      </c>
      <c r="AM16" s="281">
        <v>5.03</v>
      </c>
      <c r="AN16" s="295">
        <f t="shared" si="18"/>
        <v>11</v>
      </c>
      <c r="AO16" s="283">
        <v>269.33</v>
      </c>
      <c r="AP16" s="284">
        <v>4.03</v>
      </c>
      <c r="AQ16" s="283">
        <v>97.33</v>
      </c>
      <c r="AR16" s="535">
        <f t="shared" si="19"/>
        <v>2.6666666666666692</v>
      </c>
      <c r="AS16" s="1047"/>
      <c r="AT16" s="754" t="s">
        <v>16</v>
      </c>
      <c r="AU16" s="281">
        <v>4.6100000000000003</v>
      </c>
      <c r="AV16" s="295">
        <f>RANK(AU16,AU$5:AU$20)</f>
        <v>3</v>
      </c>
      <c r="AW16" s="283">
        <v>305</v>
      </c>
      <c r="AX16" s="284">
        <v>2.63</v>
      </c>
      <c r="AY16" s="284">
        <v>24.21</v>
      </c>
      <c r="AZ16" s="283">
        <v>112.33</v>
      </c>
      <c r="BA16" s="535">
        <f>(AU16-AU8)/110*1000</f>
        <v>19.818181818181817</v>
      </c>
      <c r="BB16" s="1047"/>
      <c r="BC16" s="754" t="s">
        <v>16</v>
      </c>
      <c r="BD16" s="281">
        <v>6.53</v>
      </c>
      <c r="BE16" s="295">
        <f t="shared" si="8"/>
        <v>1</v>
      </c>
      <c r="BF16" s="283">
        <v>271.33</v>
      </c>
      <c r="BG16" s="284">
        <v>2.85</v>
      </c>
      <c r="BH16" s="284">
        <v>16.63</v>
      </c>
      <c r="BI16" s="283">
        <v>95</v>
      </c>
      <c r="BJ16" s="535">
        <f t="shared" si="23"/>
        <v>16.480000000000004</v>
      </c>
      <c r="BK16" s="1047"/>
      <c r="BL16" s="753" t="s">
        <v>16</v>
      </c>
      <c r="BM16" s="281">
        <v>5.48</v>
      </c>
      <c r="BN16" s="295">
        <f t="shared" si="5"/>
        <v>3</v>
      </c>
      <c r="BO16" s="283">
        <v>273.33</v>
      </c>
      <c r="BP16" s="284">
        <v>4.7699999999999996</v>
      </c>
      <c r="BQ16" s="284">
        <v>18.329999999999998</v>
      </c>
      <c r="BR16" s="283">
        <v>90.33</v>
      </c>
      <c r="BS16" s="535">
        <f t="shared" si="20"/>
        <v>9.5454545454545521</v>
      </c>
      <c r="BT16" s="1047"/>
      <c r="BU16" s="753" t="s">
        <v>16</v>
      </c>
      <c r="BV16" s="281">
        <v>5.21</v>
      </c>
      <c r="BW16" s="295">
        <f t="shared" si="14"/>
        <v>4</v>
      </c>
      <c r="BX16" s="283">
        <v>316</v>
      </c>
      <c r="BY16" s="284">
        <v>2.71</v>
      </c>
      <c r="BZ16" s="284">
        <v>15.73</v>
      </c>
      <c r="CA16" s="283">
        <v>79</v>
      </c>
      <c r="CB16" s="535">
        <f t="shared" si="21"/>
        <v>13.000000000000002</v>
      </c>
      <c r="CC16" s="287">
        <f t="shared" si="9"/>
        <v>5.626666666666666</v>
      </c>
      <c r="CD16" s="751">
        <f t="shared" si="7"/>
        <v>3</v>
      </c>
    </row>
    <row r="17" spans="1:82" s="559" customFormat="1" ht="12" customHeight="1" x14ac:dyDescent="0.25">
      <c r="A17" s="1047"/>
      <c r="B17" s="753" t="s">
        <v>56</v>
      </c>
      <c r="C17" s="284">
        <v>3.93</v>
      </c>
      <c r="D17" s="295">
        <f t="shared" si="10"/>
        <v>10</v>
      </c>
      <c r="E17" s="283">
        <v>242</v>
      </c>
      <c r="F17" s="284">
        <v>2.8</v>
      </c>
      <c r="G17" s="284">
        <v>18.47</v>
      </c>
      <c r="H17" s="283">
        <v>113</v>
      </c>
      <c r="I17" s="535">
        <f t="shared" si="15"/>
        <v>4.166666666666667</v>
      </c>
      <c r="J17" s="1047"/>
      <c r="K17" s="753" t="s">
        <v>56</v>
      </c>
      <c r="L17" s="294">
        <v>5.74</v>
      </c>
      <c r="M17" s="295">
        <f t="shared" si="11"/>
        <v>5</v>
      </c>
      <c r="N17" s="283">
        <v>251</v>
      </c>
      <c r="O17" s="284">
        <v>3.55</v>
      </c>
      <c r="P17" s="284">
        <v>17.600000000000001</v>
      </c>
      <c r="Q17" s="283">
        <v>98.67</v>
      </c>
      <c r="R17" s="535">
        <f t="shared" si="22"/>
        <v>8.7272727272727284</v>
      </c>
      <c r="S17" s="1047"/>
      <c r="T17" s="753" t="s">
        <v>56</v>
      </c>
      <c r="U17" s="284">
        <v>5.3</v>
      </c>
      <c r="V17" s="295">
        <f t="shared" si="12"/>
        <v>1</v>
      </c>
      <c r="W17" s="283">
        <v>351.5</v>
      </c>
      <c r="X17" s="284">
        <v>2.69</v>
      </c>
      <c r="Y17" s="284">
        <v>25.76</v>
      </c>
      <c r="Z17" s="283">
        <v>98.67</v>
      </c>
      <c r="AA17" s="535">
        <f t="shared" si="16"/>
        <v>12.000000000000002</v>
      </c>
      <c r="AB17" s="1047"/>
      <c r="AC17" s="753" t="s">
        <v>56</v>
      </c>
      <c r="AD17" s="281">
        <v>6.47</v>
      </c>
      <c r="AE17" s="295">
        <f t="shared" si="13"/>
        <v>9</v>
      </c>
      <c r="AF17" s="283">
        <v>355</v>
      </c>
      <c r="AG17" s="284">
        <v>3.7</v>
      </c>
      <c r="AH17" s="284">
        <v>17.16</v>
      </c>
      <c r="AI17" s="283">
        <v>73.67</v>
      </c>
      <c r="AJ17" s="535">
        <f t="shared" si="17"/>
        <v>7.1999999999999975</v>
      </c>
      <c r="AK17" s="1047"/>
      <c r="AL17" s="753" t="s">
        <v>56</v>
      </c>
      <c r="AM17" s="281">
        <v>7.35</v>
      </c>
      <c r="AN17" s="295">
        <f t="shared" si="18"/>
        <v>1</v>
      </c>
      <c r="AO17" s="283">
        <v>352.33</v>
      </c>
      <c r="AP17" s="284">
        <v>3.89</v>
      </c>
      <c r="AQ17" s="283">
        <v>106.67</v>
      </c>
      <c r="AR17" s="535">
        <f t="shared" si="19"/>
        <v>1.6190476190476182</v>
      </c>
      <c r="AS17" s="1047"/>
      <c r="AT17" s="754" t="s">
        <v>56</v>
      </c>
      <c r="AU17" s="281">
        <v>3.96</v>
      </c>
      <c r="AV17" s="295">
        <f>RANK(AU17,AU$5:AU$20)</f>
        <v>4</v>
      </c>
      <c r="AW17" s="283">
        <v>266.33</v>
      </c>
      <c r="AX17" s="284">
        <v>2.5</v>
      </c>
      <c r="AY17" s="284">
        <v>22.22</v>
      </c>
      <c r="AZ17" s="283">
        <v>119</v>
      </c>
      <c r="BA17" s="535">
        <f>(AU17-AU9)/110*1000</f>
        <v>15.545454545454545</v>
      </c>
      <c r="BB17" s="1047"/>
      <c r="BC17" s="754" t="s">
        <v>56</v>
      </c>
      <c r="BD17" s="281">
        <v>6.02</v>
      </c>
      <c r="BE17" s="295">
        <f t="shared" si="8"/>
        <v>3</v>
      </c>
      <c r="BF17" s="283">
        <v>256.13</v>
      </c>
      <c r="BG17" s="284">
        <v>3.21</v>
      </c>
      <c r="BH17" s="284">
        <v>14.5</v>
      </c>
      <c r="BI17" s="283">
        <v>112.33</v>
      </c>
      <c r="BJ17" s="535">
        <f t="shared" si="23"/>
        <v>17.919999999999987</v>
      </c>
      <c r="BK17" s="1047"/>
      <c r="BL17" s="753" t="s">
        <v>56</v>
      </c>
      <c r="BM17" s="281">
        <v>4.72</v>
      </c>
      <c r="BN17" s="295">
        <f t="shared" si="5"/>
        <v>7</v>
      </c>
      <c r="BO17" s="283">
        <v>253.33</v>
      </c>
      <c r="BP17" s="284">
        <v>4.9800000000000004</v>
      </c>
      <c r="BQ17" s="284">
        <v>16.87</v>
      </c>
      <c r="BR17" s="283">
        <v>98.67</v>
      </c>
      <c r="BS17" s="535">
        <f t="shared" si="20"/>
        <v>12.545454545454543</v>
      </c>
      <c r="BT17" s="1047"/>
      <c r="BU17" s="753" t="s">
        <v>56</v>
      </c>
      <c r="BV17" s="281">
        <v>4.79</v>
      </c>
      <c r="BW17" s="295">
        <f t="shared" si="14"/>
        <v>5</v>
      </c>
      <c r="BX17" s="283">
        <v>313.33</v>
      </c>
      <c r="BY17" s="284">
        <v>2.13</v>
      </c>
      <c r="BZ17" s="284">
        <v>12.73</v>
      </c>
      <c r="CA17" s="283">
        <v>85.67</v>
      </c>
      <c r="CB17" s="535">
        <f t="shared" si="21"/>
        <v>11.454545454545457</v>
      </c>
      <c r="CC17" s="287">
        <f t="shared" si="9"/>
        <v>5.3644444444444437</v>
      </c>
      <c r="CD17" s="751">
        <f t="shared" si="7"/>
        <v>6</v>
      </c>
    </row>
    <row r="18" spans="1:82" s="559" customFormat="1" ht="12" customHeight="1" x14ac:dyDescent="0.25">
      <c r="A18" s="1047"/>
      <c r="B18" s="753" t="s">
        <v>57</v>
      </c>
      <c r="C18" s="284">
        <v>3.9</v>
      </c>
      <c r="D18" s="295">
        <f t="shared" si="10"/>
        <v>11</v>
      </c>
      <c r="E18" s="283">
        <v>251.33</v>
      </c>
      <c r="F18" s="284">
        <v>2.87</v>
      </c>
      <c r="G18" s="284">
        <v>16.5</v>
      </c>
      <c r="H18" s="283">
        <v>116.33</v>
      </c>
      <c r="I18" s="535">
        <f t="shared" si="15"/>
        <v>5.0000000000000009</v>
      </c>
      <c r="J18" s="1047"/>
      <c r="K18" s="753" t="s">
        <v>57</v>
      </c>
      <c r="L18" s="294">
        <v>5.16</v>
      </c>
      <c r="M18" s="295">
        <f t="shared" si="11"/>
        <v>10</v>
      </c>
      <c r="N18" s="283">
        <v>244.33</v>
      </c>
      <c r="O18" s="284">
        <v>3.55</v>
      </c>
      <c r="P18" s="284">
        <v>15.6</v>
      </c>
      <c r="Q18" s="283">
        <v>104</v>
      </c>
      <c r="R18" s="535">
        <f t="shared" si="22"/>
        <v>11</v>
      </c>
      <c r="S18" s="1047"/>
      <c r="T18" s="753" t="s">
        <v>57</v>
      </c>
      <c r="U18" s="284">
        <v>4.8499999999999996</v>
      </c>
      <c r="V18" s="295">
        <f t="shared" si="12"/>
        <v>3</v>
      </c>
      <c r="W18" s="283">
        <v>336.53</v>
      </c>
      <c r="X18" s="284">
        <v>2.5499999999999998</v>
      </c>
      <c r="Y18" s="284">
        <v>22.93</v>
      </c>
      <c r="Z18" s="283">
        <v>99</v>
      </c>
      <c r="AA18" s="535">
        <f t="shared" si="16"/>
        <v>11.899999999999995</v>
      </c>
      <c r="AB18" s="1047"/>
      <c r="AC18" s="753" t="s">
        <v>57</v>
      </c>
      <c r="AD18" s="281">
        <v>7.02</v>
      </c>
      <c r="AE18" s="295">
        <f t="shared" si="13"/>
        <v>6</v>
      </c>
      <c r="AF18" s="283">
        <v>395.17</v>
      </c>
      <c r="AG18" s="284">
        <v>3.02</v>
      </c>
      <c r="AH18" s="284">
        <v>15.62</v>
      </c>
      <c r="AI18" s="283">
        <v>79</v>
      </c>
      <c r="AJ18" s="535">
        <f t="shared" si="17"/>
        <v>10.599999999999996</v>
      </c>
      <c r="AK18" s="1047"/>
      <c r="AL18" s="753" t="s">
        <v>57</v>
      </c>
      <c r="AM18" s="281">
        <v>7.05</v>
      </c>
      <c r="AN18" s="295">
        <f t="shared" si="18"/>
        <v>6</v>
      </c>
      <c r="AO18" s="283">
        <v>344.33</v>
      </c>
      <c r="AP18" s="284">
        <v>3.35</v>
      </c>
      <c r="AQ18" s="283">
        <v>111.67</v>
      </c>
      <c r="AR18" s="535">
        <f t="shared" si="19"/>
        <v>9.6190476190476168</v>
      </c>
      <c r="AS18" s="1047"/>
      <c r="AT18" s="754" t="s">
        <v>57</v>
      </c>
      <c r="AU18" s="281">
        <v>3.87</v>
      </c>
      <c r="AV18" s="295">
        <f>RANK(AU18,AU$5:AU$20)</f>
        <v>5</v>
      </c>
      <c r="AW18" s="283">
        <v>271</v>
      </c>
      <c r="AX18" s="284">
        <v>2.16</v>
      </c>
      <c r="AY18" s="284">
        <v>23.21</v>
      </c>
      <c r="AZ18" s="283">
        <v>116</v>
      </c>
      <c r="BA18" s="535">
        <f>(AU18-AU10)/110*1000</f>
        <v>14.363636363636365</v>
      </c>
      <c r="BB18" s="1047"/>
      <c r="BC18" s="754" t="s">
        <v>57</v>
      </c>
      <c r="BD18" s="281">
        <v>5.19</v>
      </c>
      <c r="BE18" s="295">
        <f t="shared" si="8"/>
        <v>9</v>
      </c>
      <c r="BF18" s="283">
        <v>243.2</v>
      </c>
      <c r="BG18" s="284">
        <v>2.0099999999999998</v>
      </c>
      <c r="BH18" s="284">
        <v>13.43</v>
      </c>
      <c r="BI18" s="283">
        <v>117</v>
      </c>
      <c r="BJ18" s="535">
        <f t="shared" si="23"/>
        <v>11.200000000000003</v>
      </c>
      <c r="BK18" s="1047"/>
      <c r="BL18" s="753" t="s">
        <v>57</v>
      </c>
      <c r="BM18" s="281">
        <v>4.1399999999999997</v>
      </c>
      <c r="BN18" s="295">
        <f t="shared" si="5"/>
        <v>12</v>
      </c>
      <c r="BO18" s="283">
        <v>303.67</v>
      </c>
      <c r="BP18" s="284">
        <v>3.64</v>
      </c>
      <c r="BQ18" s="284">
        <v>16.07</v>
      </c>
      <c r="BR18" s="283">
        <v>104.33</v>
      </c>
      <c r="BS18" s="535">
        <f t="shared" si="20"/>
        <v>7.4545454545454533</v>
      </c>
      <c r="BT18" s="1047"/>
      <c r="BU18" s="753" t="s">
        <v>57</v>
      </c>
      <c r="BV18" s="281">
        <v>5.54</v>
      </c>
      <c r="BW18" s="295">
        <f t="shared" si="14"/>
        <v>3</v>
      </c>
      <c r="BX18" s="283">
        <v>322.67</v>
      </c>
      <c r="BY18" s="284">
        <v>3.68</v>
      </c>
      <c r="BZ18" s="284">
        <v>12.1</v>
      </c>
      <c r="CA18" s="283">
        <v>71</v>
      </c>
      <c r="CB18" s="535">
        <f t="shared" si="21"/>
        <v>19.272727272727273</v>
      </c>
      <c r="CC18" s="287">
        <f t="shared" si="9"/>
        <v>5.1911111111111108</v>
      </c>
      <c r="CD18" s="751">
        <f t="shared" si="7"/>
        <v>9</v>
      </c>
    </row>
    <row r="19" spans="1:82" s="559" customFormat="1" ht="12" customHeight="1" x14ac:dyDescent="0.25">
      <c r="A19" s="1047"/>
      <c r="B19" s="753" t="s">
        <v>58</v>
      </c>
      <c r="C19" s="306" t="s">
        <v>30</v>
      </c>
      <c r="D19" s="295"/>
      <c r="E19" s="537" t="s">
        <v>30</v>
      </c>
      <c r="F19" s="306" t="s">
        <v>30</v>
      </c>
      <c r="G19" s="306" t="s">
        <v>30</v>
      </c>
      <c r="H19" s="537" t="s">
        <v>30</v>
      </c>
      <c r="I19" s="535"/>
      <c r="J19" s="1047"/>
      <c r="K19" s="753" t="s">
        <v>58</v>
      </c>
      <c r="L19" s="294"/>
      <c r="M19" s="295"/>
      <c r="N19" s="283"/>
      <c r="O19" s="284"/>
      <c r="P19" s="284"/>
      <c r="Q19" s="283"/>
      <c r="R19" s="535"/>
      <c r="S19" s="1047"/>
      <c r="T19" s="753" t="s">
        <v>58</v>
      </c>
      <c r="U19" s="306" t="s">
        <v>30</v>
      </c>
      <c r="V19" s="295"/>
      <c r="W19" s="537" t="s">
        <v>30</v>
      </c>
      <c r="X19" s="306" t="s">
        <v>30</v>
      </c>
      <c r="Y19" s="306" t="s">
        <v>30</v>
      </c>
      <c r="Z19" s="537" t="s">
        <v>30</v>
      </c>
      <c r="AA19" s="535"/>
      <c r="AB19" s="1047"/>
      <c r="AC19" s="753" t="s">
        <v>58</v>
      </c>
      <c r="AD19" s="305" t="s">
        <v>30</v>
      </c>
      <c r="AE19" s="295"/>
      <c r="AF19" s="537" t="s">
        <v>30</v>
      </c>
      <c r="AG19" s="306" t="s">
        <v>30</v>
      </c>
      <c r="AH19" s="306" t="s">
        <v>30</v>
      </c>
      <c r="AI19" s="537" t="s">
        <v>30</v>
      </c>
      <c r="AJ19" s="535"/>
      <c r="AK19" s="1047"/>
      <c r="AL19" s="753" t="s">
        <v>58</v>
      </c>
      <c r="AM19" s="305" t="s">
        <v>30</v>
      </c>
      <c r="AN19" s="295"/>
      <c r="AO19" s="537" t="s">
        <v>30</v>
      </c>
      <c r="AP19" s="306" t="s">
        <v>30</v>
      </c>
      <c r="AQ19" s="537" t="s">
        <v>30</v>
      </c>
      <c r="AR19" s="571"/>
      <c r="AS19" s="1047"/>
      <c r="AT19" s="754" t="s">
        <v>58</v>
      </c>
      <c r="AU19" s="305" t="s">
        <v>30</v>
      </c>
      <c r="AV19" s="295"/>
      <c r="AW19" s="537" t="s">
        <v>30</v>
      </c>
      <c r="AX19" s="306" t="s">
        <v>30</v>
      </c>
      <c r="AY19" s="306" t="s">
        <v>30</v>
      </c>
      <c r="AZ19" s="537" t="s">
        <v>30</v>
      </c>
      <c r="BA19" s="535"/>
      <c r="BB19" s="1047"/>
      <c r="BC19" s="754" t="s">
        <v>58</v>
      </c>
      <c r="BD19" s="305" t="s">
        <v>30</v>
      </c>
      <c r="BE19" s="295"/>
      <c r="BF19" s="537" t="s">
        <v>30</v>
      </c>
      <c r="BG19" s="306" t="s">
        <v>30</v>
      </c>
      <c r="BH19" s="306" t="s">
        <v>30</v>
      </c>
      <c r="BI19" s="537" t="s">
        <v>30</v>
      </c>
      <c r="BJ19" s="535"/>
      <c r="BK19" s="1047"/>
      <c r="BL19" s="753" t="s">
        <v>58</v>
      </c>
      <c r="BM19" s="281">
        <v>5.23</v>
      </c>
      <c r="BN19" s="295">
        <f t="shared" si="5"/>
        <v>5</v>
      </c>
      <c r="BO19" s="283">
        <v>309.67</v>
      </c>
      <c r="BP19" s="284">
        <v>4.47</v>
      </c>
      <c r="BQ19" s="284">
        <v>16.27</v>
      </c>
      <c r="BR19" s="283">
        <v>94.33</v>
      </c>
      <c r="BS19" s="535">
        <f t="shared" si="20"/>
        <v>9.3636363636363651</v>
      </c>
      <c r="BT19" s="1047"/>
      <c r="BU19" s="753" t="s">
        <v>58</v>
      </c>
      <c r="BV19" s="305" t="s">
        <v>30</v>
      </c>
      <c r="BW19" s="295"/>
      <c r="BX19" s="537" t="s">
        <v>30</v>
      </c>
      <c r="BY19" s="306" t="s">
        <v>30</v>
      </c>
      <c r="BZ19" s="306" t="s">
        <v>30</v>
      </c>
      <c r="CA19" s="537" t="s">
        <v>30</v>
      </c>
      <c r="CB19" s="535"/>
      <c r="CC19" s="287">
        <f t="shared" si="9"/>
        <v>5.23</v>
      </c>
      <c r="CD19" s="751">
        <f t="shared" si="7"/>
        <v>8</v>
      </c>
    </row>
    <row r="20" spans="1:82" s="559" customFormat="1" ht="12" customHeight="1" x14ac:dyDescent="0.25">
      <c r="A20" s="1047"/>
      <c r="B20" s="753" t="s">
        <v>59</v>
      </c>
      <c r="C20" s="284">
        <v>4.7</v>
      </c>
      <c r="D20" s="295">
        <f>RANK(C20,C$5:C$20)</f>
        <v>5</v>
      </c>
      <c r="E20" s="283">
        <v>274.67</v>
      </c>
      <c r="F20" s="284">
        <v>3.13</v>
      </c>
      <c r="G20" s="284">
        <v>16.170000000000002</v>
      </c>
      <c r="H20" s="283">
        <v>115.67</v>
      </c>
      <c r="I20" s="535">
        <f>(C20-C12)/120*1000</f>
        <v>8.3333333333333339</v>
      </c>
      <c r="J20" s="1047"/>
      <c r="K20" s="753" t="s">
        <v>59</v>
      </c>
      <c r="L20" s="294">
        <v>5.08</v>
      </c>
      <c r="M20" s="295">
        <f>RANK(L20,L$5:L$20)</f>
        <v>11</v>
      </c>
      <c r="N20" s="283">
        <v>228.67</v>
      </c>
      <c r="O20" s="284">
        <v>3.44</v>
      </c>
      <c r="P20" s="284">
        <v>14.4</v>
      </c>
      <c r="Q20" s="283">
        <v>105</v>
      </c>
      <c r="R20" s="535">
        <f>(L20-L12)/110*1000</f>
        <v>10.181818181818182</v>
      </c>
      <c r="S20" s="1047"/>
      <c r="T20" s="753" t="s">
        <v>59</v>
      </c>
      <c r="U20" s="284">
        <v>3.58</v>
      </c>
      <c r="V20" s="295">
        <f>RANK(U20,U$5:U$20)</f>
        <v>9</v>
      </c>
      <c r="W20" s="283">
        <v>290.39999999999998</v>
      </c>
      <c r="X20" s="284">
        <v>2.17</v>
      </c>
      <c r="Y20" s="284">
        <v>21.57</v>
      </c>
      <c r="Z20" s="283">
        <v>98.33</v>
      </c>
      <c r="AA20" s="535">
        <f>(U20-U12)/100*1000</f>
        <v>4.3000000000000016</v>
      </c>
      <c r="AB20" s="1047"/>
      <c r="AC20" s="753" t="s">
        <v>59</v>
      </c>
      <c r="AD20" s="281">
        <v>8.7899999999999991</v>
      </c>
      <c r="AE20" s="295">
        <f>RANK(AD20,AD$5:AD$20)</f>
        <v>1</v>
      </c>
      <c r="AF20" s="283">
        <v>364.5</v>
      </c>
      <c r="AG20" s="284">
        <v>3.64</v>
      </c>
      <c r="AH20" s="284">
        <v>18.54</v>
      </c>
      <c r="AI20" s="283">
        <v>69</v>
      </c>
      <c r="AJ20" s="535">
        <f>(AD20-AD12)/100*1000</f>
        <v>15.599999999999987</v>
      </c>
      <c r="AK20" s="1047"/>
      <c r="AL20" s="753" t="s">
        <v>59</v>
      </c>
      <c r="AM20" s="305" t="s">
        <v>30</v>
      </c>
      <c r="AN20" s="295"/>
      <c r="AO20" s="537" t="s">
        <v>30</v>
      </c>
      <c r="AP20" s="306" t="s">
        <v>30</v>
      </c>
      <c r="AQ20" s="537" t="s">
        <v>30</v>
      </c>
      <c r="AR20" s="571"/>
      <c r="AS20" s="1047"/>
      <c r="AT20" s="754" t="s">
        <v>59</v>
      </c>
      <c r="AU20" s="305" t="s">
        <v>30</v>
      </c>
      <c r="AV20" s="295"/>
      <c r="AW20" s="537" t="s">
        <v>30</v>
      </c>
      <c r="AX20" s="306" t="s">
        <v>30</v>
      </c>
      <c r="AY20" s="306" t="s">
        <v>30</v>
      </c>
      <c r="AZ20" s="537" t="s">
        <v>30</v>
      </c>
      <c r="BA20" s="535"/>
      <c r="BB20" s="1047"/>
      <c r="BC20" s="754" t="s">
        <v>59</v>
      </c>
      <c r="BD20" s="281">
        <v>5.93</v>
      </c>
      <c r="BE20" s="295">
        <f t="shared" si="8"/>
        <v>4</v>
      </c>
      <c r="BF20" s="283">
        <v>285.93</v>
      </c>
      <c r="BG20" s="284">
        <v>3.07</v>
      </c>
      <c r="BH20" s="284">
        <v>14.87</v>
      </c>
      <c r="BI20" s="283">
        <v>94</v>
      </c>
      <c r="BJ20" s="535">
        <f t="shared" si="23"/>
        <v>9.5999999999999943</v>
      </c>
      <c r="BK20" s="1047"/>
      <c r="BL20" s="753" t="s">
        <v>59</v>
      </c>
      <c r="BM20" s="281">
        <v>4.74</v>
      </c>
      <c r="BN20" s="295">
        <f t="shared" si="5"/>
        <v>6</v>
      </c>
      <c r="BO20" s="283">
        <v>237</v>
      </c>
      <c r="BP20" s="284">
        <v>6.62</v>
      </c>
      <c r="BQ20" s="284">
        <v>19.13</v>
      </c>
      <c r="BR20" s="283">
        <v>90.33</v>
      </c>
      <c r="BS20" s="535">
        <f t="shared" si="20"/>
        <v>6.6363636363636402</v>
      </c>
      <c r="BT20" s="1047"/>
      <c r="BU20" s="753" t="s">
        <v>59</v>
      </c>
      <c r="BV20" s="281">
        <v>4.71</v>
      </c>
      <c r="BW20" s="295">
        <f>RANK(BV20,BV$5:BV$20)</f>
        <v>6</v>
      </c>
      <c r="BX20" s="283">
        <v>282.67</v>
      </c>
      <c r="BY20" s="284">
        <v>3.57</v>
      </c>
      <c r="BZ20" s="284">
        <v>12.13</v>
      </c>
      <c r="CA20" s="283">
        <v>80.67</v>
      </c>
      <c r="CB20" s="535">
        <f>(BV20-BV12)/110*1000</f>
        <v>11.636363636363633</v>
      </c>
      <c r="CC20" s="287">
        <f t="shared" si="9"/>
        <v>5.3614285714285712</v>
      </c>
      <c r="CD20" s="751">
        <f t="shared" si="7"/>
        <v>7</v>
      </c>
    </row>
    <row r="21" spans="1:82" s="752" customFormat="1" ht="12" customHeight="1" x14ac:dyDescent="0.25">
      <c r="A21" s="1048" t="s">
        <v>18</v>
      </c>
      <c r="B21" s="1049"/>
      <c r="C21" s="281"/>
      <c r="D21" s="306"/>
      <c r="E21" s="291"/>
      <c r="F21" s="291"/>
      <c r="G21" s="291"/>
      <c r="H21" s="291"/>
      <c r="I21" s="287"/>
      <c r="J21" s="1048" t="s">
        <v>18</v>
      </c>
      <c r="K21" s="1049"/>
      <c r="L21" s="281"/>
      <c r="M21" s="306"/>
      <c r="N21" s="291"/>
      <c r="O21" s="291"/>
      <c r="P21" s="291"/>
      <c r="Q21" s="291"/>
      <c r="R21" s="287"/>
      <c r="S21" s="1048" t="s">
        <v>18</v>
      </c>
      <c r="T21" s="1049"/>
      <c r="U21" s="281"/>
      <c r="V21" s="306"/>
      <c r="W21" s="291"/>
      <c r="X21" s="291"/>
      <c r="Y21" s="291"/>
      <c r="Z21" s="291"/>
      <c r="AA21" s="287"/>
      <c r="AB21" s="1048" t="s">
        <v>18</v>
      </c>
      <c r="AC21" s="1049"/>
      <c r="AD21" s="281"/>
      <c r="AE21" s="306"/>
      <c r="AF21" s="291"/>
      <c r="AG21" s="291"/>
      <c r="AH21" s="291"/>
      <c r="AI21" s="291"/>
      <c r="AJ21" s="287"/>
      <c r="AK21" s="1048" t="s">
        <v>18</v>
      </c>
      <c r="AL21" s="1049"/>
      <c r="AM21" s="281"/>
      <c r="AN21" s="306"/>
      <c r="AO21" s="291"/>
      <c r="AP21" s="291"/>
      <c r="AQ21" s="291"/>
      <c r="AR21" s="287"/>
      <c r="AS21" s="1048" t="s">
        <v>18</v>
      </c>
      <c r="AT21" s="1050"/>
      <c r="AU21" s="281"/>
      <c r="AV21" s="306"/>
      <c r="AW21" s="291"/>
      <c r="AX21" s="291"/>
      <c r="AY21" s="291"/>
      <c r="AZ21" s="291"/>
      <c r="BA21" s="287"/>
      <c r="BB21" s="1048" t="s">
        <v>18</v>
      </c>
      <c r="BC21" s="1050"/>
      <c r="BD21" s="281"/>
      <c r="BE21" s="306"/>
      <c r="BF21" s="291"/>
      <c r="BG21" s="291"/>
      <c r="BH21" s="291"/>
      <c r="BI21" s="291"/>
      <c r="BJ21" s="287"/>
      <c r="BK21" s="1048" t="s">
        <v>18</v>
      </c>
      <c r="BL21" s="1049"/>
      <c r="BM21" s="281"/>
      <c r="BN21" s="306"/>
      <c r="BO21" s="291"/>
      <c r="BP21" s="291"/>
      <c r="BQ21" s="291"/>
      <c r="BR21" s="291"/>
      <c r="BS21" s="287"/>
      <c r="BT21" s="1048" t="s">
        <v>18</v>
      </c>
      <c r="BU21" s="1049"/>
      <c r="BV21" s="281"/>
      <c r="BW21" s="306"/>
      <c r="BX21" s="291"/>
      <c r="BY21" s="291"/>
      <c r="BZ21" s="291"/>
      <c r="CA21" s="291"/>
      <c r="CB21" s="287"/>
      <c r="CC21" s="287"/>
      <c r="CD21" s="755"/>
    </row>
    <row r="22" spans="1:82" s="758" customFormat="1" ht="12" customHeight="1" x14ac:dyDescent="0.25">
      <c r="A22" s="1051" t="s">
        <v>19</v>
      </c>
      <c r="B22" s="1052"/>
      <c r="C22" s="291" t="s">
        <v>20</v>
      </c>
      <c r="D22" s="295"/>
      <c r="E22" s="291" t="s">
        <v>20</v>
      </c>
      <c r="F22" s="291" t="s">
        <v>20</v>
      </c>
      <c r="G22" s="291" t="s">
        <v>20</v>
      </c>
      <c r="H22" s="291" t="s">
        <v>20</v>
      </c>
      <c r="I22" s="756"/>
      <c r="J22" s="1051" t="s">
        <v>19</v>
      </c>
      <c r="K22" s="1052"/>
      <c r="L22" s="294" t="s">
        <v>20</v>
      </c>
      <c r="M22" s="295"/>
      <c r="N22" s="291" t="s">
        <v>20</v>
      </c>
      <c r="O22" s="291" t="s">
        <v>20</v>
      </c>
      <c r="P22" s="291" t="s">
        <v>20</v>
      </c>
      <c r="Q22" s="291" t="s">
        <v>20</v>
      </c>
      <c r="R22" s="756"/>
      <c r="S22" s="1051" t="s">
        <v>19</v>
      </c>
      <c r="T22" s="1052"/>
      <c r="U22" s="291">
        <v>0.55000000000000004</v>
      </c>
      <c r="V22" s="295"/>
      <c r="W22" s="291" t="s">
        <v>20</v>
      </c>
      <c r="X22" s="291" t="s">
        <v>20</v>
      </c>
      <c r="Y22" s="291" t="s">
        <v>20</v>
      </c>
      <c r="Z22" s="291" t="s">
        <v>20</v>
      </c>
      <c r="AA22" s="756"/>
      <c r="AB22" s="1051" t="s">
        <v>19</v>
      </c>
      <c r="AC22" s="1052"/>
      <c r="AD22" s="294" t="s">
        <v>20</v>
      </c>
      <c r="AE22" s="295"/>
      <c r="AF22" s="291" t="s">
        <v>20</v>
      </c>
      <c r="AG22" s="291" t="s">
        <v>20</v>
      </c>
      <c r="AH22" s="291" t="s">
        <v>20</v>
      </c>
      <c r="AI22" s="291" t="s">
        <v>20</v>
      </c>
      <c r="AJ22" s="756"/>
      <c r="AK22" s="1051" t="s">
        <v>19</v>
      </c>
      <c r="AL22" s="1052"/>
      <c r="AM22" s="294" t="s">
        <v>20</v>
      </c>
      <c r="AN22" s="295"/>
      <c r="AO22" s="291" t="s">
        <v>20</v>
      </c>
      <c r="AP22" s="291">
        <v>0.24</v>
      </c>
      <c r="AQ22" s="291" t="s">
        <v>20</v>
      </c>
      <c r="AR22" s="756"/>
      <c r="AS22" s="1051" t="s">
        <v>19</v>
      </c>
      <c r="AT22" s="1053"/>
      <c r="AU22" s="294">
        <v>0.25</v>
      </c>
      <c r="AV22" s="295"/>
      <c r="AW22" s="291">
        <v>16.190000000000001</v>
      </c>
      <c r="AX22" s="291">
        <v>0.03</v>
      </c>
      <c r="AY22" s="291">
        <v>0.63</v>
      </c>
      <c r="AZ22" s="291" t="s">
        <v>20</v>
      </c>
      <c r="BA22" s="756"/>
      <c r="BB22" s="1051" t="s">
        <v>19</v>
      </c>
      <c r="BC22" s="1053"/>
      <c r="BD22" s="294" t="s">
        <v>20</v>
      </c>
      <c r="BE22" s="295"/>
      <c r="BF22" s="291" t="s">
        <v>20</v>
      </c>
      <c r="BG22" s="291" t="s">
        <v>20</v>
      </c>
      <c r="BH22" s="291" t="s">
        <v>20</v>
      </c>
      <c r="BI22" s="291" t="s">
        <v>20</v>
      </c>
      <c r="BJ22" s="756"/>
      <c r="BK22" s="1051" t="s">
        <v>19</v>
      </c>
      <c r="BL22" s="1052"/>
      <c r="BM22" s="294" t="s">
        <v>20</v>
      </c>
      <c r="BN22" s="295"/>
      <c r="BO22" s="291" t="s">
        <v>20</v>
      </c>
      <c r="BP22" s="291" t="s">
        <v>20</v>
      </c>
      <c r="BQ22" s="291" t="s">
        <v>20</v>
      </c>
      <c r="BR22" s="291" t="s">
        <v>20</v>
      </c>
      <c r="BS22" s="756"/>
      <c r="BT22" s="1051" t="s">
        <v>19</v>
      </c>
      <c r="BU22" s="1052"/>
      <c r="BV22" s="294">
        <v>0.4</v>
      </c>
      <c r="BW22" s="295"/>
      <c r="BX22" s="291">
        <v>51.26</v>
      </c>
      <c r="BY22" s="291" t="s">
        <v>20</v>
      </c>
      <c r="BZ22" s="291">
        <v>0.53</v>
      </c>
      <c r="CA22" s="291" t="s">
        <v>20</v>
      </c>
      <c r="CB22" s="756"/>
      <c r="CC22" s="287"/>
      <c r="CD22" s="757"/>
    </row>
    <row r="23" spans="1:82" s="758" customFormat="1" ht="12" customHeight="1" x14ac:dyDescent="0.25">
      <c r="A23" s="1051" t="s">
        <v>21</v>
      </c>
      <c r="B23" s="1052"/>
      <c r="C23" s="291" t="s">
        <v>20</v>
      </c>
      <c r="D23" s="306"/>
      <c r="E23" s="291" t="s">
        <v>20</v>
      </c>
      <c r="F23" s="291" t="s">
        <v>20</v>
      </c>
      <c r="G23" s="291" t="s">
        <v>20</v>
      </c>
      <c r="H23" s="291" t="s">
        <v>20</v>
      </c>
      <c r="I23" s="756"/>
      <c r="J23" s="1051" t="s">
        <v>21</v>
      </c>
      <c r="K23" s="1052"/>
      <c r="L23" s="294" t="s">
        <v>20</v>
      </c>
      <c r="M23" s="306"/>
      <c r="N23" s="291" t="s">
        <v>20</v>
      </c>
      <c r="O23" s="291" t="s">
        <v>20</v>
      </c>
      <c r="P23" s="291" t="s">
        <v>20</v>
      </c>
      <c r="Q23" s="291" t="s">
        <v>20</v>
      </c>
      <c r="R23" s="756"/>
      <c r="S23" s="1051" t="s">
        <v>21</v>
      </c>
      <c r="T23" s="1052"/>
      <c r="U23" s="291">
        <v>0.57999999999999996</v>
      </c>
      <c r="V23" s="306"/>
      <c r="W23" s="291" t="s">
        <v>20</v>
      </c>
      <c r="X23" s="291" t="s">
        <v>20</v>
      </c>
      <c r="Y23" s="291" t="s">
        <v>20</v>
      </c>
      <c r="Z23" s="291" t="s">
        <v>20</v>
      </c>
      <c r="AA23" s="756"/>
      <c r="AB23" s="1051" t="s">
        <v>21</v>
      </c>
      <c r="AC23" s="1052"/>
      <c r="AD23" s="294" t="s">
        <v>20</v>
      </c>
      <c r="AE23" s="306"/>
      <c r="AF23" s="291" t="s">
        <v>20</v>
      </c>
      <c r="AG23" s="291" t="s">
        <v>20</v>
      </c>
      <c r="AH23" s="291" t="s">
        <v>20</v>
      </c>
      <c r="AI23" s="291" t="s">
        <v>20</v>
      </c>
      <c r="AJ23" s="756"/>
      <c r="AK23" s="1051" t="s">
        <v>21</v>
      </c>
      <c r="AL23" s="1052"/>
      <c r="AM23" s="294" t="s">
        <v>20</v>
      </c>
      <c r="AN23" s="306"/>
      <c r="AO23" s="291" t="s">
        <v>20</v>
      </c>
      <c r="AP23" s="291">
        <v>0.23</v>
      </c>
      <c r="AQ23" s="291" t="s">
        <v>20</v>
      </c>
      <c r="AR23" s="756"/>
      <c r="AS23" s="1051" t="s">
        <v>21</v>
      </c>
      <c r="AT23" s="1053"/>
      <c r="AU23" s="294">
        <v>0.27</v>
      </c>
      <c r="AV23" s="306"/>
      <c r="AW23" s="291">
        <v>14.57</v>
      </c>
      <c r="AX23" s="291">
        <v>0.04</v>
      </c>
      <c r="AY23" s="291">
        <v>0.72</v>
      </c>
      <c r="AZ23" s="291" t="s">
        <v>20</v>
      </c>
      <c r="BA23" s="756"/>
      <c r="BB23" s="1051" t="s">
        <v>21</v>
      </c>
      <c r="BC23" s="1053"/>
      <c r="BD23" s="294" t="s">
        <v>20</v>
      </c>
      <c r="BE23" s="306"/>
      <c r="BF23" s="291" t="s">
        <v>20</v>
      </c>
      <c r="BG23" s="291" t="s">
        <v>20</v>
      </c>
      <c r="BH23" s="291" t="s">
        <v>20</v>
      </c>
      <c r="BI23" s="291" t="s">
        <v>20</v>
      </c>
      <c r="BJ23" s="756"/>
      <c r="BK23" s="1051" t="s">
        <v>21</v>
      </c>
      <c r="BL23" s="1052"/>
      <c r="BM23" s="294" t="s">
        <v>20</v>
      </c>
      <c r="BN23" s="306"/>
      <c r="BO23" s="291" t="s">
        <v>20</v>
      </c>
      <c r="BP23" s="291" t="s">
        <v>20</v>
      </c>
      <c r="BQ23" s="291" t="s">
        <v>20</v>
      </c>
      <c r="BR23" s="291" t="s">
        <v>20</v>
      </c>
      <c r="BS23" s="756"/>
      <c r="BT23" s="1051" t="s">
        <v>21</v>
      </c>
      <c r="BU23" s="1052"/>
      <c r="BV23" s="294">
        <v>0.46</v>
      </c>
      <c r="BW23" s="306"/>
      <c r="BX23" s="291">
        <v>57.27</v>
      </c>
      <c r="BY23" s="291" t="s">
        <v>20</v>
      </c>
      <c r="BZ23" s="291">
        <v>0.69</v>
      </c>
      <c r="CA23" s="291" t="s">
        <v>20</v>
      </c>
      <c r="CB23" s="756"/>
      <c r="CC23" s="287"/>
      <c r="CD23" s="757"/>
    </row>
    <row r="24" spans="1:82" s="758" customFormat="1" ht="12" customHeight="1" x14ac:dyDescent="0.25">
      <c r="A24" s="759"/>
      <c r="B24" s="760"/>
      <c r="C24" s="281"/>
      <c r="D24" s="306"/>
      <c r="E24" s="284"/>
      <c r="F24" s="284"/>
      <c r="G24" s="284"/>
      <c r="H24" s="284"/>
      <c r="I24" s="756"/>
      <c r="J24" s="759"/>
      <c r="K24" s="760"/>
      <c r="L24" s="281"/>
      <c r="M24" s="306"/>
      <c r="N24" s="284"/>
      <c r="O24" s="284"/>
      <c r="P24" s="284"/>
      <c r="Q24" s="284"/>
      <c r="R24" s="756"/>
      <c r="S24" s="759"/>
      <c r="T24" s="760"/>
      <c r="U24" s="281"/>
      <c r="V24" s="306"/>
      <c r="W24" s="284"/>
      <c r="X24" s="284"/>
      <c r="Y24" s="284"/>
      <c r="Z24" s="284"/>
      <c r="AA24" s="756"/>
      <c r="AB24" s="759"/>
      <c r="AC24" s="760"/>
      <c r="AD24" s="281"/>
      <c r="AE24" s="306"/>
      <c r="AF24" s="284"/>
      <c r="AG24" s="284"/>
      <c r="AH24" s="284"/>
      <c r="AI24" s="284"/>
      <c r="AJ24" s="756"/>
      <c r="AK24" s="759"/>
      <c r="AL24" s="760"/>
      <c r="AM24" s="281"/>
      <c r="AN24" s="306"/>
      <c r="AO24" s="284"/>
      <c r="AP24" s="284"/>
      <c r="AQ24" s="284"/>
      <c r="AR24" s="756"/>
      <c r="AS24" s="759"/>
      <c r="AT24" s="761"/>
      <c r="AU24" s="281"/>
      <c r="AV24" s="306"/>
      <c r="AW24" s="284"/>
      <c r="AX24" s="284"/>
      <c r="AY24" s="284"/>
      <c r="AZ24" s="284"/>
      <c r="BA24" s="756"/>
      <c r="BB24" s="759"/>
      <c r="BC24" s="761"/>
      <c r="BD24" s="281"/>
      <c r="BE24" s="306"/>
      <c r="BF24" s="284"/>
      <c r="BG24" s="284"/>
      <c r="BH24" s="284"/>
      <c r="BI24" s="284"/>
      <c r="BJ24" s="756"/>
      <c r="BK24" s="759"/>
      <c r="BL24" s="760"/>
      <c r="BM24" s="281"/>
      <c r="BN24" s="306"/>
      <c r="BO24" s="284"/>
      <c r="BP24" s="284"/>
      <c r="BQ24" s="284"/>
      <c r="BR24" s="284"/>
      <c r="BS24" s="756"/>
      <c r="BT24" s="759"/>
      <c r="BU24" s="760"/>
      <c r="BV24" s="281"/>
      <c r="BW24" s="306"/>
      <c r="BX24" s="284"/>
      <c r="BY24" s="284"/>
      <c r="BZ24" s="284"/>
      <c r="CA24" s="284"/>
      <c r="CB24" s="756"/>
      <c r="CC24" s="287"/>
      <c r="CD24" s="757"/>
    </row>
    <row r="25" spans="1:82" s="752" customFormat="1" ht="12" customHeight="1" x14ac:dyDescent="0.25">
      <c r="A25" s="1048" t="s">
        <v>12</v>
      </c>
      <c r="B25" s="1049"/>
      <c r="C25" s="305">
        <f>AVERAGE(C5:C12)</f>
        <v>5.4371428571428577</v>
      </c>
      <c r="D25" s="295">
        <f>RANK(C25,C$25:C$26)</f>
        <v>1</v>
      </c>
      <c r="E25" s="537">
        <f>AVERAGE(E5:E12)</f>
        <v>221.81</v>
      </c>
      <c r="F25" s="306">
        <f>AVERAGE(F5:F12)</f>
        <v>2.8614285714285717</v>
      </c>
      <c r="G25" s="306">
        <f>AVERAGE(G5:G12)</f>
        <v>16.148571428571426</v>
      </c>
      <c r="H25" s="537">
        <f>AVERAGE(H5:H12)</f>
        <v>110.38</v>
      </c>
      <c r="I25" s="287"/>
      <c r="J25" s="1048" t="s">
        <v>12</v>
      </c>
      <c r="K25" s="1049"/>
      <c r="L25" s="305">
        <f>AVERAGE(L5:L12)</f>
        <v>4.9057142857142848</v>
      </c>
      <c r="M25" s="295">
        <f>RANK(L25,L$25:L$26)</f>
        <v>2</v>
      </c>
      <c r="N25" s="537">
        <f>AVERAGE(N5:N12)</f>
        <v>245.14428571428576</v>
      </c>
      <c r="O25" s="306">
        <f>AVERAGE(O5:O12)</f>
        <v>3.6314285714285717</v>
      </c>
      <c r="P25" s="306">
        <f>AVERAGE(P5:P12)</f>
        <v>17.277142857142856</v>
      </c>
      <c r="Q25" s="537">
        <f>AVERAGE(Q5:Q12)</f>
        <v>99.905714285714296</v>
      </c>
      <c r="R25" s="287"/>
      <c r="S25" s="1048" t="s">
        <v>12</v>
      </c>
      <c r="T25" s="1049"/>
      <c r="U25" s="305">
        <f>AVERAGE(U5:U12)</f>
        <v>3.4871428571428571</v>
      </c>
      <c r="V25" s="295">
        <f>RANK(U25,U$25:U$26)</f>
        <v>2</v>
      </c>
      <c r="W25" s="537">
        <f>AVERAGE(W5:W12)</f>
        <v>276.84571428571428</v>
      </c>
      <c r="X25" s="306">
        <f>AVERAGE(X5:X12)</f>
        <v>2.0471428571428576</v>
      </c>
      <c r="Y25" s="306">
        <f>AVERAGE(Y5:Y12)</f>
        <v>20.815714285714286</v>
      </c>
      <c r="Z25" s="537">
        <f>AVERAGE(Z5:Z12)</f>
        <v>96.38</v>
      </c>
      <c r="AA25" s="287"/>
      <c r="AB25" s="1048" t="s">
        <v>12</v>
      </c>
      <c r="AC25" s="1049"/>
      <c r="AD25" s="305">
        <f>AVERAGE(AD5:AD12)</f>
        <v>6.3028571428571434</v>
      </c>
      <c r="AE25" s="295">
        <f>RANK(AD25,AD$25:AD$26)</f>
        <v>2</v>
      </c>
      <c r="AF25" s="537">
        <f>AVERAGE(AF5:AF12)</f>
        <v>329.04571428571427</v>
      </c>
      <c r="AG25" s="306">
        <f>AVERAGE(AG5:AG12)</f>
        <v>3.4442857142857144</v>
      </c>
      <c r="AH25" s="306">
        <f>AVERAGE(AH5:AH12)</f>
        <v>17.197142857142858</v>
      </c>
      <c r="AI25" s="537">
        <f>AVERAGE(AI5:AI12)</f>
        <v>74.998571428571424</v>
      </c>
      <c r="AJ25" s="287"/>
      <c r="AK25" s="1048" t="s">
        <v>12</v>
      </c>
      <c r="AL25" s="1049"/>
      <c r="AM25" s="305">
        <f>AVERAGE(AM5:AM12)</f>
        <v>6.5166666666666666</v>
      </c>
      <c r="AN25" s="295">
        <f>RANK(AM25,AM$25:AM$26)</f>
        <v>2</v>
      </c>
      <c r="AO25" s="537">
        <f>AVERAGE(AO5:AO12)</f>
        <v>324.72166666666664</v>
      </c>
      <c r="AP25" s="306">
        <f>AVERAGE(AP5:AP12)</f>
        <v>3.9850000000000008</v>
      </c>
      <c r="AQ25" s="537">
        <f>AVERAGE(AQ5:AQ12)</f>
        <v>107.83333333333333</v>
      </c>
      <c r="AR25" s="287"/>
      <c r="AS25" s="1048" t="s">
        <v>12</v>
      </c>
      <c r="AT25" s="1050"/>
      <c r="AU25" s="305">
        <f>AVERAGE(AU5:AU12)</f>
        <v>2.4380000000000002</v>
      </c>
      <c r="AV25" s="295">
        <f>RANK(AU25,AU$25:AU$26)</f>
        <v>2</v>
      </c>
      <c r="AW25" s="537">
        <f>AVERAGE(AW5:AW12)</f>
        <v>212.2</v>
      </c>
      <c r="AX25" s="306">
        <f>AVERAGE(AX5:AX12)</f>
        <v>2.4</v>
      </c>
      <c r="AY25" s="306">
        <f>AVERAGE(AY5:AY12)</f>
        <v>23.7</v>
      </c>
      <c r="AZ25" s="537">
        <f>AVERAGE(AZ5:AZ12)</f>
        <v>114.934</v>
      </c>
      <c r="BA25" s="287"/>
      <c r="BB25" s="1048" t="s">
        <v>12</v>
      </c>
      <c r="BC25" s="1050"/>
      <c r="BD25" s="305">
        <f>AVERAGE(BD5:BD12)</f>
        <v>4.9942857142857147</v>
      </c>
      <c r="BE25" s="295">
        <f>RANK(BD25,BD$25:BD$26)</f>
        <v>2</v>
      </c>
      <c r="BF25" s="537">
        <f>AVERAGE(BF5:BF12)</f>
        <v>197.05714285714288</v>
      </c>
      <c r="BG25" s="306">
        <f>AVERAGE(BG5:BG12)</f>
        <v>2.7585714285714289</v>
      </c>
      <c r="BH25" s="306">
        <f>AVERAGE(BH5:BH12)</f>
        <v>14.667142857142855</v>
      </c>
      <c r="BI25" s="537">
        <f>AVERAGE(BI5:BI12)</f>
        <v>106.71571428571428</v>
      </c>
      <c r="BJ25" s="287"/>
      <c r="BK25" s="1048" t="s">
        <v>12</v>
      </c>
      <c r="BL25" s="1049"/>
      <c r="BM25" s="305">
        <f>AVERAGE(BM5:BM12)</f>
        <v>4.0337499999999995</v>
      </c>
      <c r="BN25" s="295">
        <f>RANK(BM25,BM$25:BM$26)</f>
        <v>2</v>
      </c>
      <c r="BO25" s="537">
        <f>AVERAGE(BO5:BO12)</f>
        <v>219.50000000000003</v>
      </c>
      <c r="BP25" s="306">
        <f>AVERAGE(BP5:BP12)</f>
        <v>4.3224999999999998</v>
      </c>
      <c r="BQ25" s="306">
        <f>AVERAGE(BQ5:BQ12)</f>
        <v>17.391249999999999</v>
      </c>
      <c r="BR25" s="537">
        <f>AVERAGE(BR5:BR12)</f>
        <v>97.207499999999996</v>
      </c>
      <c r="BS25" s="287"/>
      <c r="BT25" s="1048" t="s">
        <v>12</v>
      </c>
      <c r="BU25" s="1049"/>
      <c r="BV25" s="305">
        <f>AVERAGE(BV5:BV12)</f>
        <v>3.52</v>
      </c>
      <c r="BW25" s="295">
        <f>RANK(BV25,BV$25:BV$26)</f>
        <v>2</v>
      </c>
      <c r="BX25" s="537">
        <f>AVERAGE(BX5:BX12)</f>
        <v>266.62142857142857</v>
      </c>
      <c r="BY25" s="306">
        <f>AVERAGE(BY5:BY12)</f>
        <v>3.0528571428571429</v>
      </c>
      <c r="BZ25" s="306">
        <f>AVERAGE(BZ5:BZ12)</f>
        <v>13.70142857142857</v>
      </c>
      <c r="CA25" s="537">
        <f>AVERAGE(CA5:CA12)</f>
        <v>76.045714285714283</v>
      </c>
      <c r="CB25" s="287"/>
      <c r="CC25" s="287">
        <f t="shared" ref="CC25:CC26" si="24">AVERAGE(C25,L25,U25,BD25,AD25,AM25,AU25,BM25,BV25)</f>
        <v>4.6261732804232807</v>
      </c>
      <c r="CD25" s="751">
        <f>RANK(CC25,CC$25:CC$26)</f>
        <v>2</v>
      </c>
    </row>
    <row r="26" spans="1:82" s="752" customFormat="1" ht="12" customHeight="1" x14ac:dyDescent="0.25">
      <c r="A26" s="1048" t="s">
        <v>17</v>
      </c>
      <c r="B26" s="1049"/>
      <c r="C26" s="305">
        <f>AVERAGE(C13:C20)</f>
        <v>4.54</v>
      </c>
      <c r="D26" s="295">
        <f>RANK(C26,C$25:C$26)</f>
        <v>2</v>
      </c>
      <c r="E26" s="537">
        <f>AVERAGE(E13:E20)</f>
        <v>264.52428571428572</v>
      </c>
      <c r="F26" s="306">
        <f>AVERAGE(F13:F20)</f>
        <v>3.3185714285714285</v>
      </c>
      <c r="G26" s="306">
        <f>AVERAGE(G13:G20)</f>
        <v>17.577142857142857</v>
      </c>
      <c r="H26" s="537">
        <f>AVERAGE(H13:H20)</f>
        <v>114.66714285714286</v>
      </c>
      <c r="I26" s="287">
        <f>(C26-C25)/120*1000</f>
        <v>-7.4761904761904807</v>
      </c>
      <c r="J26" s="1048" t="s">
        <v>17</v>
      </c>
      <c r="K26" s="1049"/>
      <c r="L26" s="305">
        <f>AVERAGE(L13:L20)</f>
        <v>5.9700000000000006</v>
      </c>
      <c r="M26" s="295">
        <f>RANK(L26,L$25:L$26)</f>
        <v>1</v>
      </c>
      <c r="N26" s="537">
        <f>AVERAGE(N13:N20)</f>
        <v>262.7128571428571</v>
      </c>
      <c r="O26" s="306">
        <f>AVERAGE(O13:O20)</f>
        <v>3.9542857142857146</v>
      </c>
      <c r="P26" s="306">
        <f>AVERAGE(P13:P20)</f>
        <v>18.438571428571429</v>
      </c>
      <c r="Q26" s="537">
        <f>AVERAGE(Q13:Q20)</f>
        <v>101.95428571428572</v>
      </c>
      <c r="R26" s="287">
        <f>(L26-L25)/110*1000</f>
        <v>9.6753246753246884</v>
      </c>
      <c r="S26" s="1048" t="s">
        <v>17</v>
      </c>
      <c r="T26" s="1049"/>
      <c r="U26" s="305">
        <f>AVERAGE(U13:U20)</f>
        <v>4.5314285714285711</v>
      </c>
      <c r="V26" s="295">
        <f>RANK(U26,U$25:U$26)</f>
        <v>1</v>
      </c>
      <c r="W26" s="537">
        <f>AVERAGE(W13:W20)</f>
        <v>316.0385714285714</v>
      </c>
      <c r="X26" s="306">
        <f>AVERAGE(X13:X20)</f>
        <v>2.3899999999999997</v>
      </c>
      <c r="Y26" s="306">
        <f>AVERAGE(Y13:Y20)</f>
        <v>22.545714285714286</v>
      </c>
      <c r="Z26" s="537">
        <f>AVERAGE(Z13:Z20)</f>
        <v>97.810000000000016</v>
      </c>
      <c r="AA26" s="287">
        <f>(U26-U25)/100*1000</f>
        <v>10.442857142857141</v>
      </c>
      <c r="AB26" s="1048" t="s">
        <v>17</v>
      </c>
      <c r="AC26" s="1049"/>
      <c r="AD26" s="305">
        <f>AVERAGE(AD13:AD20)</f>
        <v>7.5428571428571436</v>
      </c>
      <c r="AE26" s="295">
        <f>RANK(AD26,AD$25:AD$26)</f>
        <v>1</v>
      </c>
      <c r="AF26" s="537">
        <f>AVERAGE(AF13:AF20)</f>
        <v>359.83428571428573</v>
      </c>
      <c r="AG26" s="306">
        <f>AVERAGE(AG13:AG20)</f>
        <v>3.8314285714285714</v>
      </c>
      <c r="AH26" s="306">
        <f>AVERAGE(AH13:AH20)</f>
        <v>17.508571428571429</v>
      </c>
      <c r="AI26" s="537">
        <f>AVERAGE(AI13:AI20)</f>
        <v>74.810000000000016</v>
      </c>
      <c r="AJ26" s="287">
        <f>(AD26-AD25)/100*1000</f>
        <v>12.400000000000002</v>
      </c>
      <c r="AK26" s="1048" t="s">
        <v>17</v>
      </c>
      <c r="AL26" s="1049"/>
      <c r="AM26" s="305">
        <f>AVERAGE(AM13:AM20)</f>
        <v>6.754999999999999</v>
      </c>
      <c r="AN26" s="295">
        <f>RANK(AM26,AM$25:AM$26)</f>
        <v>1</v>
      </c>
      <c r="AO26" s="537">
        <f>AVERAGE(AO13:AO20)</f>
        <v>330.77666666666664</v>
      </c>
      <c r="AP26" s="306">
        <f>AVERAGE(AP13:AP20)</f>
        <v>4.0216666666666674</v>
      </c>
      <c r="AQ26" s="537">
        <f>AVERAGE(AQ13:AQ20)</f>
        <v>108.05666666666666</v>
      </c>
      <c r="AR26" s="287">
        <f>(AM26-AM25)/105*1000</f>
        <v>2.2698412698412609</v>
      </c>
      <c r="AS26" s="1048" t="s">
        <v>17</v>
      </c>
      <c r="AT26" s="1050"/>
      <c r="AU26" s="305">
        <f>AVERAGE(AU13:AU20)</f>
        <v>4.3760000000000003</v>
      </c>
      <c r="AV26" s="295">
        <f>RANK(AU26,AU$25:AU$26)</f>
        <v>1</v>
      </c>
      <c r="AW26" s="537">
        <f>AVERAGE(AW13:AW20)</f>
        <v>293.73199999999997</v>
      </c>
      <c r="AX26" s="306">
        <f>AVERAGE(AX13:AX20)</f>
        <v>2.556</v>
      </c>
      <c r="AY26" s="306">
        <f>AVERAGE(AY13:AY20)</f>
        <v>23.830000000000002</v>
      </c>
      <c r="AZ26" s="537">
        <f>AVERAGE(AZ13:AZ20)</f>
        <v>115.66599999999998</v>
      </c>
      <c r="BA26" s="287">
        <f>(AU26-AU25)/110*1000</f>
        <v>17.618181818181821</v>
      </c>
      <c r="BB26" s="1048" t="s">
        <v>17</v>
      </c>
      <c r="BC26" s="1050"/>
      <c r="BD26" s="305">
        <f>AVERAGE(BD13:BD20)</f>
        <v>5.75</v>
      </c>
      <c r="BE26" s="295">
        <f>RANK(BD26,BD$25:BD$26)</f>
        <v>1</v>
      </c>
      <c r="BF26" s="537">
        <f>AVERAGE(BF13:BF20)</f>
        <v>259.72285714285715</v>
      </c>
      <c r="BG26" s="306">
        <f>AVERAGE(BG13:BG20)</f>
        <v>2.9142857142857141</v>
      </c>
      <c r="BH26" s="306">
        <f>AVERAGE(BH13:BH20)</f>
        <v>14.867142857142856</v>
      </c>
      <c r="BI26" s="537">
        <f>AVERAGE(BI13:BI20)</f>
        <v>108.42857142857143</v>
      </c>
      <c r="BJ26" s="287">
        <f>(BD26-BD25)/62.5*1000</f>
        <v>12.091428571428565</v>
      </c>
      <c r="BK26" s="1048" t="s">
        <v>17</v>
      </c>
      <c r="BL26" s="1049"/>
      <c r="BM26" s="305">
        <f>AVERAGE(BM13:BM20)</f>
        <v>5.0887500000000001</v>
      </c>
      <c r="BN26" s="295">
        <f>RANK(BM26,BM$25:BM$26)</f>
        <v>1</v>
      </c>
      <c r="BO26" s="537">
        <f>AVERAGE(BO13:BO20)</f>
        <v>273.83375000000001</v>
      </c>
      <c r="BP26" s="306">
        <f>AVERAGE(BP13:BP20)</f>
        <v>5.1112500000000001</v>
      </c>
      <c r="BQ26" s="306">
        <f>AVERAGE(BQ13:BQ20)</f>
        <v>17.908750000000001</v>
      </c>
      <c r="BR26" s="537">
        <f>AVERAGE(BR13:BR20)</f>
        <v>97.58250000000001</v>
      </c>
      <c r="BS26" s="287">
        <f>(BM26-BM25)/110*1000</f>
        <v>9.5909090909090953</v>
      </c>
      <c r="BT26" s="1048" t="s">
        <v>17</v>
      </c>
      <c r="BU26" s="1049"/>
      <c r="BV26" s="305">
        <f>AVERAGE(BV13:BV20)</f>
        <v>5.2071428571428573</v>
      </c>
      <c r="BW26" s="295">
        <f>RANK(BV26,BV$25:BV$26)</f>
        <v>1</v>
      </c>
      <c r="BX26" s="537">
        <f>AVERAGE(BX13:BX20)</f>
        <v>331.33428571428573</v>
      </c>
      <c r="BY26" s="306">
        <f>AVERAGE(BY13:BY20)</f>
        <v>3.391428571428571</v>
      </c>
      <c r="BZ26" s="306">
        <f>AVERAGE(BZ13:BZ20)</f>
        <v>14.445714285714285</v>
      </c>
      <c r="CA26" s="537">
        <f>AVERAGE(CA13:CA20)</f>
        <v>79.905714285714296</v>
      </c>
      <c r="CB26" s="287">
        <f>(BV26-BV25)/110*1000</f>
        <v>15.337662337662339</v>
      </c>
      <c r="CC26" s="287">
        <f t="shared" si="24"/>
        <v>5.5290198412698404</v>
      </c>
      <c r="CD26" s="751">
        <f>RANK(CC26,CC$25:CC$26)</f>
        <v>1</v>
      </c>
    </row>
    <row r="27" spans="1:82" s="752" customFormat="1" ht="12" customHeight="1" x14ac:dyDescent="0.25">
      <c r="A27" s="762"/>
      <c r="B27" s="763"/>
      <c r="C27" s="294"/>
      <c r="D27" s="306"/>
      <c r="E27" s="291"/>
      <c r="F27" s="291"/>
      <c r="G27" s="291"/>
      <c r="H27" s="291"/>
      <c r="I27" s="287"/>
      <c r="J27" s="762"/>
      <c r="K27" s="763"/>
      <c r="L27" s="294"/>
      <c r="M27" s="306"/>
      <c r="N27" s="291"/>
      <c r="O27" s="291"/>
      <c r="P27" s="291"/>
      <c r="Q27" s="291"/>
      <c r="R27" s="287"/>
      <c r="S27" s="762"/>
      <c r="T27" s="763"/>
      <c r="U27" s="294"/>
      <c r="V27" s="306"/>
      <c r="W27" s="291"/>
      <c r="X27" s="291"/>
      <c r="Y27" s="291"/>
      <c r="Z27" s="291"/>
      <c r="AA27" s="287"/>
      <c r="AB27" s="762"/>
      <c r="AC27" s="763"/>
      <c r="AD27" s="294"/>
      <c r="AE27" s="306"/>
      <c r="AF27" s="291"/>
      <c r="AG27" s="291"/>
      <c r="AH27" s="291"/>
      <c r="AI27" s="291"/>
      <c r="AJ27" s="287"/>
      <c r="AK27" s="762"/>
      <c r="AL27" s="763"/>
      <c r="AM27" s="294"/>
      <c r="AN27" s="306"/>
      <c r="AO27" s="291"/>
      <c r="AP27" s="291"/>
      <c r="AQ27" s="291"/>
      <c r="AR27" s="287"/>
      <c r="AS27" s="762"/>
      <c r="AT27" s="764"/>
      <c r="AU27" s="294"/>
      <c r="AV27" s="306"/>
      <c r="AW27" s="291"/>
      <c r="AX27" s="291"/>
      <c r="AY27" s="291"/>
      <c r="AZ27" s="291"/>
      <c r="BA27" s="287"/>
      <c r="BB27" s="762"/>
      <c r="BC27" s="764"/>
      <c r="BD27" s="294"/>
      <c r="BE27" s="306"/>
      <c r="BF27" s="291"/>
      <c r="BG27" s="291"/>
      <c r="BH27" s="291"/>
      <c r="BI27" s="291"/>
      <c r="BJ27" s="287"/>
      <c r="BK27" s="762"/>
      <c r="BL27" s="763"/>
      <c r="BM27" s="294"/>
      <c r="BN27" s="306"/>
      <c r="BO27" s="291"/>
      <c r="BP27" s="291"/>
      <c r="BQ27" s="291"/>
      <c r="BR27" s="291"/>
      <c r="BS27" s="287"/>
      <c r="BT27" s="762"/>
      <c r="BU27" s="763"/>
      <c r="BV27" s="294"/>
      <c r="BW27" s="306"/>
      <c r="BX27" s="291"/>
      <c r="BY27" s="291"/>
      <c r="BZ27" s="291"/>
      <c r="CA27" s="291"/>
      <c r="CB27" s="287"/>
      <c r="CC27" s="287"/>
      <c r="CD27" s="755"/>
    </row>
    <row r="28" spans="1:82" s="758" customFormat="1" ht="12" customHeight="1" x14ac:dyDescent="0.25">
      <c r="A28" s="1051" t="s">
        <v>22</v>
      </c>
      <c r="B28" s="1052"/>
      <c r="C28" s="291" t="s">
        <v>20</v>
      </c>
      <c r="D28" s="306"/>
      <c r="E28" s="291">
        <v>8.16</v>
      </c>
      <c r="F28" s="291">
        <v>0.39</v>
      </c>
      <c r="G28" s="291">
        <v>0.85</v>
      </c>
      <c r="H28" s="291">
        <v>1.42</v>
      </c>
      <c r="I28" s="756"/>
      <c r="J28" s="1051" t="s">
        <v>22</v>
      </c>
      <c r="K28" s="1052"/>
      <c r="L28" s="294">
        <v>0.79</v>
      </c>
      <c r="M28" s="306"/>
      <c r="N28" s="291">
        <v>2.77</v>
      </c>
      <c r="O28" s="291">
        <v>0.17</v>
      </c>
      <c r="P28" s="291">
        <v>0.46</v>
      </c>
      <c r="Q28" s="291">
        <v>0.54</v>
      </c>
      <c r="R28" s="756"/>
      <c r="S28" s="1051" t="s">
        <v>22</v>
      </c>
      <c r="T28" s="1052"/>
      <c r="U28" s="291">
        <v>0.37</v>
      </c>
      <c r="V28" s="306"/>
      <c r="W28" s="291">
        <v>21.9</v>
      </c>
      <c r="X28" s="291" t="s">
        <v>20</v>
      </c>
      <c r="Y28" s="291" t="s">
        <v>20</v>
      </c>
      <c r="Z28" s="291" t="s">
        <v>20</v>
      </c>
      <c r="AA28" s="756"/>
      <c r="AB28" s="1051" t="s">
        <v>22</v>
      </c>
      <c r="AC28" s="1052"/>
      <c r="AD28" s="294">
        <v>0.65</v>
      </c>
      <c r="AE28" s="306"/>
      <c r="AF28" s="291">
        <v>24.44</v>
      </c>
      <c r="AG28" s="291">
        <v>0.28999999999999998</v>
      </c>
      <c r="AH28" s="291" t="s">
        <v>20</v>
      </c>
      <c r="AI28" s="291" t="s">
        <v>20</v>
      </c>
      <c r="AJ28" s="756"/>
      <c r="AK28" s="1051" t="s">
        <v>22</v>
      </c>
      <c r="AL28" s="1052"/>
      <c r="AM28" s="294">
        <v>0.05</v>
      </c>
      <c r="AN28" s="306"/>
      <c r="AO28" s="291" t="s">
        <v>20</v>
      </c>
      <c r="AP28" s="291" t="s">
        <v>20</v>
      </c>
      <c r="AQ28" s="291" t="s">
        <v>20</v>
      </c>
      <c r="AR28" s="756"/>
      <c r="AS28" s="1051" t="s">
        <v>22</v>
      </c>
      <c r="AT28" s="1053"/>
      <c r="AU28" s="294">
        <v>0.19</v>
      </c>
      <c r="AV28" s="306"/>
      <c r="AW28" s="291">
        <v>2.0099999999999998</v>
      </c>
      <c r="AX28" s="291">
        <v>0.04</v>
      </c>
      <c r="AY28" s="291" t="s">
        <v>20</v>
      </c>
      <c r="AZ28" s="291" t="s">
        <v>20</v>
      </c>
      <c r="BA28" s="756"/>
      <c r="BB28" s="1051" t="s">
        <v>22</v>
      </c>
      <c r="BC28" s="1053"/>
      <c r="BD28" s="294">
        <v>0.73</v>
      </c>
      <c r="BE28" s="306"/>
      <c r="BF28" s="291">
        <v>40.270000000000003</v>
      </c>
      <c r="BG28" s="291" t="s">
        <v>20</v>
      </c>
      <c r="BH28" s="291" t="s">
        <v>20</v>
      </c>
      <c r="BI28" s="291" t="s">
        <v>20</v>
      </c>
      <c r="BJ28" s="756"/>
      <c r="BK28" s="1051" t="s">
        <v>22</v>
      </c>
      <c r="BL28" s="1052"/>
      <c r="BM28" s="294">
        <v>0.71</v>
      </c>
      <c r="BN28" s="306"/>
      <c r="BO28" s="291">
        <v>33.07</v>
      </c>
      <c r="BP28" s="291">
        <v>0.61</v>
      </c>
      <c r="BQ28" s="291" t="s">
        <v>20</v>
      </c>
      <c r="BR28" s="291" t="s">
        <v>20</v>
      </c>
      <c r="BS28" s="756"/>
      <c r="BT28" s="1051" t="s">
        <v>22</v>
      </c>
      <c r="BU28" s="1052"/>
      <c r="BV28" s="294">
        <v>0.34</v>
      </c>
      <c r="BW28" s="306"/>
      <c r="BX28" s="291">
        <v>40.9</v>
      </c>
      <c r="BY28" s="291">
        <v>0.12</v>
      </c>
      <c r="BZ28" s="291">
        <v>0.62</v>
      </c>
      <c r="CA28" s="291">
        <v>2.16</v>
      </c>
      <c r="CB28" s="756"/>
      <c r="CC28" s="287"/>
      <c r="CD28" s="765"/>
    </row>
    <row r="29" spans="1:82" s="767" customFormat="1" ht="12" customHeight="1" x14ac:dyDescent="0.25">
      <c r="A29" s="1054" t="s">
        <v>23</v>
      </c>
      <c r="B29" s="1055"/>
      <c r="C29" s="291">
        <v>101.01</v>
      </c>
      <c r="D29" s="306"/>
      <c r="E29" s="291">
        <v>2.5299999999999998</v>
      </c>
      <c r="F29" s="291">
        <v>9.48</v>
      </c>
      <c r="G29" s="291">
        <v>3.77</v>
      </c>
      <c r="H29" s="291">
        <v>0.95</v>
      </c>
      <c r="I29" s="756"/>
      <c r="J29" s="1054" t="s">
        <v>23</v>
      </c>
      <c r="K29" s="1055"/>
      <c r="L29" s="294">
        <v>11</v>
      </c>
      <c r="M29" s="306"/>
      <c r="N29" s="291">
        <v>0.82</v>
      </c>
      <c r="O29" s="291">
        <v>3.46</v>
      </c>
      <c r="P29" s="291">
        <v>1.92</v>
      </c>
      <c r="Q29" s="291">
        <v>0.4</v>
      </c>
      <c r="R29" s="756"/>
      <c r="S29" s="1054" t="s">
        <v>23</v>
      </c>
      <c r="T29" s="1055"/>
      <c r="U29" s="291">
        <v>6.97</v>
      </c>
      <c r="V29" s="306"/>
      <c r="W29" s="291">
        <v>5.56</v>
      </c>
      <c r="X29" s="291">
        <v>12.54</v>
      </c>
      <c r="Y29" s="291">
        <v>6.38</v>
      </c>
      <c r="Z29" s="291">
        <v>1.26</v>
      </c>
      <c r="AA29" s="756"/>
      <c r="AB29" s="1054" t="s">
        <v>23</v>
      </c>
      <c r="AC29" s="1055"/>
      <c r="AD29" s="294">
        <v>7.08</v>
      </c>
      <c r="AE29" s="306"/>
      <c r="AF29" s="291">
        <v>5.34</v>
      </c>
      <c r="AG29" s="291">
        <v>6.07</v>
      </c>
      <c r="AH29" s="291">
        <v>5.42</v>
      </c>
      <c r="AI29" s="291">
        <v>0.21</v>
      </c>
      <c r="AJ29" s="756"/>
      <c r="AK29" s="1054" t="s">
        <v>23</v>
      </c>
      <c r="AL29" s="1055"/>
      <c r="AM29" s="294">
        <v>0.54</v>
      </c>
      <c r="AN29" s="306"/>
      <c r="AO29" s="291">
        <v>7.76</v>
      </c>
      <c r="AP29" s="291">
        <v>1.37</v>
      </c>
      <c r="AQ29" s="291">
        <v>0.41</v>
      </c>
      <c r="AR29" s="756"/>
      <c r="AS29" s="1054" t="s">
        <v>23</v>
      </c>
      <c r="AT29" s="1056"/>
      <c r="AU29" s="294">
        <v>3.52</v>
      </c>
      <c r="AV29" s="306"/>
      <c r="AW29" s="291">
        <v>0.51</v>
      </c>
      <c r="AX29" s="291">
        <v>1.1100000000000001</v>
      </c>
      <c r="AY29" s="291">
        <v>1.51</v>
      </c>
      <c r="AZ29" s="291">
        <v>0.42</v>
      </c>
      <c r="BA29" s="756"/>
      <c r="BB29" s="1054" t="s">
        <v>23</v>
      </c>
      <c r="BC29" s="1056"/>
      <c r="BD29" s="294">
        <v>10.25</v>
      </c>
      <c r="BE29" s="306"/>
      <c r="BF29" s="291">
        <v>13.28</v>
      </c>
      <c r="BG29" s="291">
        <v>11.68</v>
      </c>
      <c r="BH29" s="291">
        <v>5.75</v>
      </c>
      <c r="BI29" s="291">
        <v>1.38</v>
      </c>
      <c r="BJ29" s="756"/>
      <c r="BK29" s="1054" t="s">
        <v>23</v>
      </c>
      <c r="BL29" s="1055"/>
      <c r="BM29" s="294">
        <v>12.59</v>
      </c>
      <c r="BN29" s="306"/>
      <c r="BO29" s="291">
        <v>10.79</v>
      </c>
      <c r="BP29" s="291">
        <v>10.46</v>
      </c>
      <c r="BQ29" s="291">
        <v>3.52</v>
      </c>
      <c r="BR29" s="291">
        <v>0.44</v>
      </c>
      <c r="BS29" s="756"/>
      <c r="BT29" s="1054" t="s">
        <v>23</v>
      </c>
      <c r="BU29" s="1055"/>
      <c r="BV29" s="294">
        <v>5.79</v>
      </c>
      <c r="BW29" s="306"/>
      <c r="BX29" s="291">
        <v>10.3</v>
      </c>
      <c r="BY29" s="291">
        <v>2.91</v>
      </c>
      <c r="BZ29" s="291">
        <v>3.33</v>
      </c>
      <c r="CA29" s="291">
        <v>2.08</v>
      </c>
      <c r="CB29" s="756"/>
      <c r="CC29" s="287"/>
      <c r="CD29" s="766"/>
    </row>
    <row r="30" spans="1:82" s="752" customFormat="1" ht="12" customHeight="1" x14ac:dyDescent="0.25">
      <c r="A30" s="1048" t="s">
        <v>24</v>
      </c>
      <c r="B30" s="1049"/>
      <c r="C30" s="281"/>
      <c r="D30" s="306"/>
      <c r="E30" s="284"/>
      <c r="F30" s="284"/>
      <c r="G30" s="284"/>
      <c r="H30" s="284"/>
      <c r="I30" s="287"/>
      <c r="J30" s="1048" t="s">
        <v>24</v>
      </c>
      <c r="K30" s="1049"/>
      <c r="L30" s="281"/>
      <c r="M30" s="306"/>
      <c r="N30" s="284"/>
      <c r="O30" s="284"/>
      <c r="P30" s="284"/>
      <c r="Q30" s="284"/>
      <c r="R30" s="287"/>
      <c r="S30" s="1048" t="s">
        <v>24</v>
      </c>
      <c r="T30" s="1049"/>
      <c r="U30" s="281"/>
      <c r="V30" s="306"/>
      <c r="W30" s="284"/>
      <c r="X30" s="284"/>
      <c r="Y30" s="284"/>
      <c r="Z30" s="284"/>
      <c r="AA30" s="287"/>
      <c r="AB30" s="1048" t="s">
        <v>24</v>
      </c>
      <c r="AC30" s="1049"/>
      <c r="AD30" s="281"/>
      <c r="AE30" s="306"/>
      <c r="AF30" s="284"/>
      <c r="AG30" s="284"/>
      <c r="AH30" s="284"/>
      <c r="AI30" s="284"/>
      <c r="AJ30" s="287"/>
      <c r="AK30" s="1048" t="s">
        <v>24</v>
      </c>
      <c r="AL30" s="1049"/>
      <c r="AM30" s="281"/>
      <c r="AN30" s="306"/>
      <c r="AO30" s="284"/>
      <c r="AP30" s="284"/>
      <c r="AQ30" s="284"/>
      <c r="AR30" s="287"/>
      <c r="AS30" s="1048" t="s">
        <v>24</v>
      </c>
      <c r="AT30" s="1050"/>
      <c r="AU30" s="281"/>
      <c r="AV30" s="306"/>
      <c r="AW30" s="284"/>
      <c r="AX30" s="284"/>
      <c r="AY30" s="284"/>
      <c r="AZ30" s="284"/>
      <c r="BA30" s="287"/>
      <c r="BB30" s="1048" t="s">
        <v>24</v>
      </c>
      <c r="BC30" s="1050"/>
      <c r="BD30" s="281"/>
      <c r="BE30" s="306"/>
      <c r="BF30" s="284"/>
      <c r="BG30" s="284"/>
      <c r="BH30" s="284"/>
      <c r="BI30" s="284"/>
      <c r="BJ30" s="287"/>
      <c r="BK30" s="1048" t="s">
        <v>24</v>
      </c>
      <c r="BL30" s="1049"/>
      <c r="BM30" s="281"/>
      <c r="BN30" s="306"/>
      <c r="BO30" s="284"/>
      <c r="BP30" s="284"/>
      <c r="BQ30" s="284"/>
      <c r="BR30" s="284"/>
      <c r="BS30" s="287"/>
      <c r="BT30" s="1048" t="s">
        <v>24</v>
      </c>
      <c r="BU30" s="1049"/>
      <c r="BV30" s="281"/>
      <c r="BW30" s="306"/>
      <c r="BX30" s="284"/>
      <c r="BY30" s="284"/>
      <c r="BZ30" s="284"/>
      <c r="CA30" s="284"/>
      <c r="CB30" s="287"/>
      <c r="CC30" s="287"/>
      <c r="CD30" s="751"/>
    </row>
    <row r="31" spans="1:82" s="752" customFormat="1" ht="12" customHeight="1" x14ac:dyDescent="0.25">
      <c r="A31" s="1048" t="s">
        <v>13</v>
      </c>
      <c r="B31" s="1049"/>
      <c r="C31" s="305">
        <f t="shared" ref="C31:C36" si="25">AVERAGE(C5,C13)</f>
        <v>4.585</v>
      </c>
      <c r="D31" s="537">
        <f t="shared" ref="D31:D36" si="26">RANK(C31,C$31:C$38)</f>
        <v>4</v>
      </c>
      <c r="E31" s="537">
        <f t="shared" ref="E31:H36" si="27">AVERAGE(E5,E13)</f>
        <v>243.5</v>
      </c>
      <c r="F31" s="306">
        <f t="shared" si="27"/>
        <v>2.8849999999999998</v>
      </c>
      <c r="G31" s="306">
        <f t="shared" si="27"/>
        <v>16.350000000000001</v>
      </c>
      <c r="H31" s="537">
        <f t="shared" si="27"/>
        <v>110.33</v>
      </c>
      <c r="I31" s="287">
        <f t="shared" ref="I31:I36" si="28">(I13)</f>
        <v>3.0833333333333268</v>
      </c>
      <c r="J31" s="1048" t="s">
        <v>13</v>
      </c>
      <c r="K31" s="1049"/>
      <c r="L31" s="305">
        <f t="shared" ref="L31:L36" si="29">AVERAGE(L5,L13)</f>
        <v>6.1400000000000006</v>
      </c>
      <c r="M31" s="537">
        <f t="shared" ref="M31:M36" si="30">RANK(L31,L$31:L$38)</f>
        <v>1</v>
      </c>
      <c r="N31" s="537">
        <f t="shared" ref="N31:Q36" si="31">AVERAGE(N5,N13)</f>
        <v>299.5</v>
      </c>
      <c r="O31" s="306">
        <f t="shared" si="31"/>
        <v>4.6050000000000004</v>
      </c>
      <c r="P31" s="306">
        <f t="shared" si="31"/>
        <v>21.135000000000002</v>
      </c>
      <c r="Q31" s="537">
        <f t="shared" si="31"/>
        <v>97.5</v>
      </c>
      <c r="R31" s="287">
        <f t="shared" ref="R31:R36" si="32">(R13)</f>
        <v>11.090909090909088</v>
      </c>
      <c r="S31" s="1048" t="s">
        <v>13</v>
      </c>
      <c r="T31" s="1049"/>
      <c r="U31" s="305">
        <f t="shared" ref="U31:U36" si="33">AVERAGE(U5,U13)</f>
        <v>3.32</v>
      </c>
      <c r="V31" s="537">
        <f t="shared" ref="V31:V36" si="34">RANK(U31,U$31:U$38)</f>
        <v>7</v>
      </c>
      <c r="W31" s="537">
        <f t="shared" ref="W31:Z36" si="35">AVERAGE(W5,W13)</f>
        <v>257.66500000000002</v>
      </c>
      <c r="X31" s="306">
        <f t="shared" si="35"/>
        <v>1.8849999999999998</v>
      </c>
      <c r="Y31" s="306">
        <f t="shared" si="35"/>
        <v>17.954999999999998</v>
      </c>
      <c r="Z31" s="537">
        <f t="shared" si="35"/>
        <v>94.835000000000008</v>
      </c>
      <c r="AA31" s="287">
        <f t="shared" ref="AA31:AA36" si="36">(AA13)</f>
        <v>4.5999999999999996</v>
      </c>
      <c r="AB31" s="1048" t="s">
        <v>13</v>
      </c>
      <c r="AC31" s="1049"/>
      <c r="AD31" s="305">
        <f t="shared" ref="AD31:AD36" si="37">AVERAGE(AD5,AD13)</f>
        <v>7.53</v>
      </c>
      <c r="AE31" s="537">
        <f t="shared" ref="AE31:AE36" si="38">RANK(AD31,AD$31:AD$38)</f>
        <v>2</v>
      </c>
      <c r="AF31" s="537">
        <f t="shared" ref="AF31:AI36" si="39">AVERAGE(AF5,AF13)</f>
        <v>365</v>
      </c>
      <c r="AG31" s="306">
        <f t="shared" si="39"/>
        <v>3.6399999999999997</v>
      </c>
      <c r="AH31" s="306">
        <f t="shared" si="39"/>
        <v>17.535</v>
      </c>
      <c r="AI31" s="537">
        <f t="shared" si="39"/>
        <v>73.164999999999992</v>
      </c>
      <c r="AJ31" s="287">
        <f t="shared" ref="AJ31:AJ36" si="40">(AJ13)</f>
        <v>13.600000000000012</v>
      </c>
      <c r="AK31" s="1048" t="s">
        <v>13</v>
      </c>
      <c r="AL31" s="1049"/>
      <c r="AM31" s="305">
        <f t="shared" ref="AM31:AM36" si="41">AVERAGE(AM5,AM13)</f>
        <v>6.65</v>
      </c>
      <c r="AN31" s="537">
        <f t="shared" ref="AN31:AN36" si="42">RANK(AM31,AM$31:AM$38)</f>
        <v>4</v>
      </c>
      <c r="AO31" s="537">
        <f t="shared" ref="AO31:AQ36" si="43">AVERAGE(AO5,AO13)</f>
        <v>316.83500000000004</v>
      </c>
      <c r="AP31" s="306">
        <f t="shared" si="43"/>
        <v>4.4450000000000003</v>
      </c>
      <c r="AQ31" s="537">
        <f t="shared" si="43"/>
        <v>106.67</v>
      </c>
      <c r="AR31" s="287">
        <f t="shared" ref="AR31:AR36" si="44">(AR13)</f>
        <v>1.3333333333333302</v>
      </c>
      <c r="AS31" s="1048" t="s">
        <v>13</v>
      </c>
      <c r="AT31" s="1050"/>
      <c r="AU31" s="305">
        <f>AVERAGE(AU5,AU13)</f>
        <v>3.7</v>
      </c>
      <c r="AV31" s="537">
        <f>RANK(AU31,AU$31:AU$38)</f>
        <v>1</v>
      </c>
      <c r="AW31" s="537">
        <f>AVERAGE(AW5,AW13)</f>
        <v>265.83499999999998</v>
      </c>
      <c r="AX31" s="306">
        <f>AVERAGE(AX5,AX13)</f>
        <v>2.63</v>
      </c>
      <c r="AY31" s="306">
        <f>AVERAGE(AY5,AY13)</f>
        <v>23.96</v>
      </c>
      <c r="AZ31" s="537">
        <f>AVERAGE(AZ5,AZ13)</f>
        <v>115.33</v>
      </c>
      <c r="BA31" s="287">
        <f>(BA13)</f>
        <v>18.90909090909091</v>
      </c>
      <c r="BB31" s="1048" t="s">
        <v>13</v>
      </c>
      <c r="BC31" s="1050"/>
      <c r="BD31" s="305">
        <f>AVERAGE(BD5,BD13)</f>
        <v>4.9700000000000006</v>
      </c>
      <c r="BE31" s="537">
        <f>RANK(BD31,BD$31:BD$38)</f>
        <v>5</v>
      </c>
      <c r="BF31" s="537">
        <f>AVERAGE(BF5,BF13)</f>
        <v>252.935</v>
      </c>
      <c r="BG31" s="306">
        <f>AVERAGE(BG5,BG13)</f>
        <v>3.09</v>
      </c>
      <c r="BH31" s="306">
        <f>AVERAGE(BH5,BH13)</f>
        <v>14.42</v>
      </c>
      <c r="BI31" s="537">
        <f>AVERAGE(BI5,BI13)</f>
        <v>109.67</v>
      </c>
      <c r="BJ31" s="287">
        <f>(BJ13)</f>
        <v>10.239999999999995</v>
      </c>
      <c r="BK31" s="1048" t="s">
        <v>13</v>
      </c>
      <c r="BL31" s="1049"/>
      <c r="BM31" s="305">
        <f t="shared" ref="BM31:BM38" si="45">AVERAGE(BM5,BM13)</f>
        <v>5.0250000000000004</v>
      </c>
      <c r="BN31" s="537">
        <f t="shared" ref="BN31:BN38" si="46">RANK(BM31,BM$31:BM$38)</f>
        <v>2</v>
      </c>
      <c r="BO31" s="537">
        <f t="shared" ref="BO31:BR38" si="47">AVERAGE(BO5,BO13)</f>
        <v>250</v>
      </c>
      <c r="BP31" s="306">
        <f t="shared" si="47"/>
        <v>5.375</v>
      </c>
      <c r="BQ31" s="306">
        <f t="shared" si="47"/>
        <v>18.484999999999999</v>
      </c>
      <c r="BR31" s="537">
        <f t="shared" si="47"/>
        <v>100</v>
      </c>
      <c r="BS31" s="287">
        <f t="shared" ref="BS31:BS38" si="48">(BS13)</f>
        <v>9.545454545454545</v>
      </c>
      <c r="BT31" s="1048" t="s">
        <v>13</v>
      </c>
      <c r="BU31" s="1049"/>
      <c r="BV31" s="305">
        <f t="shared" ref="BV31:BV36" si="49">AVERAGE(BV5,BV13)</f>
        <v>4.76</v>
      </c>
      <c r="BW31" s="537">
        <f t="shared" ref="BW31:BW36" si="50">RANK(BV31,BV$31:BV$38)</f>
        <v>1</v>
      </c>
      <c r="BX31" s="537">
        <f t="shared" ref="BX31:CA36" si="51">AVERAGE(BX5,BX13)</f>
        <v>343.67</v>
      </c>
      <c r="BY31" s="306">
        <f t="shared" si="51"/>
        <v>4.2</v>
      </c>
      <c r="BZ31" s="306">
        <f t="shared" si="51"/>
        <v>15.899999999999999</v>
      </c>
      <c r="CA31" s="537">
        <f t="shared" si="51"/>
        <v>78.164999999999992</v>
      </c>
      <c r="CB31" s="287">
        <f t="shared" ref="CB31:CB36" si="52">(CB13)</f>
        <v>22.181818181818183</v>
      </c>
      <c r="CC31" s="287">
        <f t="shared" ref="CC31:CC38" si="53">AVERAGE(C31,L31,U31,BD31,AD31,AM31,AU31,BM31,BV31)</f>
        <v>5.1866666666666665</v>
      </c>
      <c r="CD31" s="751">
        <f t="shared" ref="CD31:CD38" si="54">RANK(CC31,CC$31:CC$38)</f>
        <v>3</v>
      </c>
    </row>
    <row r="32" spans="1:82" s="752" customFormat="1" ht="12" customHeight="1" x14ac:dyDescent="0.25">
      <c r="A32" s="1048" t="s">
        <v>14</v>
      </c>
      <c r="B32" s="1049"/>
      <c r="C32" s="305">
        <f t="shared" si="25"/>
        <v>4.8049999999999997</v>
      </c>
      <c r="D32" s="537">
        <f t="shared" si="26"/>
        <v>2</v>
      </c>
      <c r="E32" s="537">
        <f t="shared" si="27"/>
        <v>240</v>
      </c>
      <c r="F32" s="306">
        <f t="shared" si="27"/>
        <v>3.5300000000000002</v>
      </c>
      <c r="G32" s="306">
        <f t="shared" si="27"/>
        <v>14.815</v>
      </c>
      <c r="H32" s="537">
        <f t="shared" si="27"/>
        <v>113.16499999999999</v>
      </c>
      <c r="I32" s="287">
        <f t="shared" si="28"/>
        <v>6.25</v>
      </c>
      <c r="J32" s="1048" t="s">
        <v>14</v>
      </c>
      <c r="K32" s="1049"/>
      <c r="L32" s="305">
        <f t="shared" si="29"/>
        <v>5.6150000000000002</v>
      </c>
      <c r="M32" s="537">
        <f t="shared" si="30"/>
        <v>4</v>
      </c>
      <c r="N32" s="537">
        <f t="shared" si="31"/>
        <v>250.66499999999999</v>
      </c>
      <c r="O32" s="306">
        <f t="shared" si="31"/>
        <v>3.7949999999999999</v>
      </c>
      <c r="P32" s="306">
        <f t="shared" si="31"/>
        <v>18.734999999999999</v>
      </c>
      <c r="Q32" s="537">
        <f t="shared" si="31"/>
        <v>113.16499999999999</v>
      </c>
      <c r="R32" s="287">
        <f t="shared" si="32"/>
        <v>8.0909090909090882</v>
      </c>
      <c r="S32" s="1048" t="s">
        <v>14</v>
      </c>
      <c r="T32" s="1049"/>
      <c r="U32" s="305">
        <f t="shared" si="33"/>
        <v>4.4000000000000004</v>
      </c>
      <c r="V32" s="537">
        <f t="shared" si="34"/>
        <v>2</v>
      </c>
      <c r="W32" s="537">
        <f t="shared" si="35"/>
        <v>329.79999999999995</v>
      </c>
      <c r="X32" s="306">
        <f t="shared" si="35"/>
        <v>2.4699999999999998</v>
      </c>
      <c r="Y32" s="306">
        <f t="shared" si="35"/>
        <v>24.164999999999999</v>
      </c>
      <c r="Z32" s="537">
        <f t="shared" si="35"/>
        <v>95.664999999999992</v>
      </c>
      <c r="AA32" s="287">
        <f t="shared" si="36"/>
        <v>14.799999999999995</v>
      </c>
      <c r="AB32" s="1048" t="s">
        <v>14</v>
      </c>
      <c r="AC32" s="1049"/>
      <c r="AD32" s="305">
        <f t="shared" si="37"/>
        <v>5.8699999999999992</v>
      </c>
      <c r="AE32" s="537">
        <f t="shared" si="38"/>
        <v>7</v>
      </c>
      <c r="AF32" s="537">
        <f t="shared" si="39"/>
        <v>320.75</v>
      </c>
      <c r="AG32" s="306">
        <f t="shared" si="39"/>
        <v>3.9350000000000005</v>
      </c>
      <c r="AH32" s="306">
        <f t="shared" si="39"/>
        <v>21.475000000000001</v>
      </c>
      <c r="AI32" s="537">
        <f t="shared" si="39"/>
        <v>81</v>
      </c>
      <c r="AJ32" s="287">
        <f t="shared" si="40"/>
        <v>9.6</v>
      </c>
      <c r="AK32" s="1048" t="s">
        <v>14</v>
      </c>
      <c r="AL32" s="1049"/>
      <c r="AM32" s="305">
        <f t="shared" si="41"/>
        <v>7.3</v>
      </c>
      <c r="AN32" s="537">
        <f t="shared" si="42"/>
        <v>1</v>
      </c>
      <c r="AO32" s="537">
        <f t="shared" si="43"/>
        <v>371.66499999999996</v>
      </c>
      <c r="AP32" s="306">
        <f t="shared" si="43"/>
        <v>4.1150000000000002</v>
      </c>
      <c r="AQ32" s="537">
        <f t="shared" si="43"/>
        <v>125.67</v>
      </c>
      <c r="AR32" s="287">
        <f t="shared" si="44"/>
        <v>0.76190476190476253</v>
      </c>
      <c r="AS32" s="1048" t="s">
        <v>14</v>
      </c>
      <c r="AT32" s="1050"/>
      <c r="AU32" s="298" t="s">
        <v>30</v>
      </c>
      <c r="AV32" s="295"/>
      <c r="AW32" s="295" t="s">
        <v>30</v>
      </c>
      <c r="AX32" s="295" t="s">
        <v>30</v>
      </c>
      <c r="AY32" s="295" t="s">
        <v>30</v>
      </c>
      <c r="AZ32" s="295" t="s">
        <v>30</v>
      </c>
      <c r="BA32" s="287"/>
      <c r="BB32" s="1048" t="s">
        <v>14</v>
      </c>
      <c r="BC32" s="1050"/>
      <c r="BD32" s="305">
        <f t="shared" ref="BD32:BD38" si="55">AVERAGE(BD6,BD14)</f>
        <v>5.83</v>
      </c>
      <c r="BE32" s="537">
        <f t="shared" ref="BE32:BE38" si="56">RANK(BD32,BD$31:BD$38)</f>
        <v>2</v>
      </c>
      <c r="BF32" s="537">
        <f t="shared" ref="BF32:BI36" si="57">AVERAGE(BF6,BF14)</f>
        <v>192.685</v>
      </c>
      <c r="BG32" s="306">
        <f t="shared" si="57"/>
        <v>2.8050000000000002</v>
      </c>
      <c r="BH32" s="306">
        <f t="shared" si="57"/>
        <v>18.234999999999999</v>
      </c>
      <c r="BI32" s="537">
        <f t="shared" si="57"/>
        <v>116.83500000000001</v>
      </c>
      <c r="BJ32" s="287">
        <f t="shared" ref="BJ32:BJ38" si="58">(BJ14)</f>
        <v>17.28</v>
      </c>
      <c r="BK32" s="1048" t="s">
        <v>14</v>
      </c>
      <c r="BL32" s="1049"/>
      <c r="BM32" s="305">
        <f t="shared" si="45"/>
        <v>5.0949999999999998</v>
      </c>
      <c r="BN32" s="537">
        <f t="shared" si="46"/>
        <v>1</v>
      </c>
      <c r="BO32" s="537">
        <f t="shared" si="47"/>
        <v>257</v>
      </c>
      <c r="BP32" s="306">
        <f t="shared" si="47"/>
        <v>4.375</v>
      </c>
      <c r="BQ32" s="306">
        <f t="shared" si="47"/>
        <v>22.299999999999997</v>
      </c>
      <c r="BR32" s="537">
        <f t="shared" si="47"/>
        <v>107.5</v>
      </c>
      <c r="BS32" s="287">
        <f t="shared" si="48"/>
        <v>7.727272727272724</v>
      </c>
      <c r="BT32" s="1048" t="s">
        <v>14</v>
      </c>
      <c r="BU32" s="1049"/>
      <c r="BV32" s="305">
        <f t="shared" si="49"/>
        <v>4.6400000000000006</v>
      </c>
      <c r="BW32" s="537">
        <f t="shared" si="50"/>
        <v>2</v>
      </c>
      <c r="BX32" s="537">
        <f t="shared" si="51"/>
        <v>330.17</v>
      </c>
      <c r="BY32" s="306">
        <f t="shared" si="51"/>
        <v>3.33</v>
      </c>
      <c r="BZ32" s="306">
        <f t="shared" si="51"/>
        <v>17.814999999999998</v>
      </c>
      <c r="CA32" s="537">
        <f t="shared" si="51"/>
        <v>80.83</v>
      </c>
      <c r="CB32" s="287">
        <f t="shared" si="52"/>
        <v>18.363636363636367</v>
      </c>
      <c r="CC32" s="287">
        <f t="shared" si="53"/>
        <v>5.4443749999999991</v>
      </c>
      <c r="CD32" s="751">
        <f t="shared" si="54"/>
        <v>2</v>
      </c>
    </row>
    <row r="33" spans="1:82" s="752" customFormat="1" ht="12" customHeight="1" x14ac:dyDescent="0.25">
      <c r="A33" s="1048" t="s">
        <v>15</v>
      </c>
      <c r="B33" s="1049"/>
      <c r="C33" s="305">
        <f t="shared" si="25"/>
        <v>4.6500000000000004</v>
      </c>
      <c r="D33" s="537">
        <f t="shared" si="26"/>
        <v>3</v>
      </c>
      <c r="E33" s="537">
        <f t="shared" si="27"/>
        <v>255.5</v>
      </c>
      <c r="F33" s="306">
        <f t="shared" si="27"/>
        <v>3.7350000000000003</v>
      </c>
      <c r="G33" s="306">
        <f t="shared" si="27"/>
        <v>19.25</v>
      </c>
      <c r="H33" s="537">
        <f t="shared" si="27"/>
        <v>113.33500000000001</v>
      </c>
      <c r="I33" s="287">
        <f t="shared" si="28"/>
        <v>4.166666666666667</v>
      </c>
      <c r="J33" s="1048" t="s">
        <v>15</v>
      </c>
      <c r="K33" s="1049"/>
      <c r="L33" s="305">
        <f t="shared" si="29"/>
        <v>5.9350000000000005</v>
      </c>
      <c r="M33" s="537">
        <f t="shared" si="30"/>
        <v>3</v>
      </c>
      <c r="N33" s="537">
        <f t="shared" si="31"/>
        <v>256.66499999999996</v>
      </c>
      <c r="O33" s="306">
        <f t="shared" si="31"/>
        <v>3.9950000000000001</v>
      </c>
      <c r="P33" s="306">
        <f t="shared" si="31"/>
        <v>19.600000000000001</v>
      </c>
      <c r="Q33" s="537">
        <f t="shared" si="31"/>
        <v>99.67</v>
      </c>
      <c r="R33" s="287">
        <f t="shared" si="32"/>
        <v>8.4545454545454586</v>
      </c>
      <c r="S33" s="1048" t="s">
        <v>15</v>
      </c>
      <c r="T33" s="1049"/>
      <c r="U33" s="305">
        <f t="shared" si="33"/>
        <v>3.94</v>
      </c>
      <c r="V33" s="537">
        <f t="shared" si="34"/>
        <v>5</v>
      </c>
      <c r="W33" s="537">
        <f t="shared" si="35"/>
        <v>283.10000000000002</v>
      </c>
      <c r="X33" s="306">
        <f t="shared" si="35"/>
        <v>2.0449999999999999</v>
      </c>
      <c r="Y33" s="306">
        <f t="shared" si="35"/>
        <v>20.824999999999999</v>
      </c>
      <c r="Z33" s="537">
        <f t="shared" si="35"/>
        <v>97.5</v>
      </c>
      <c r="AA33" s="287">
        <f t="shared" si="36"/>
        <v>12.000000000000002</v>
      </c>
      <c r="AB33" s="1048" t="s">
        <v>15</v>
      </c>
      <c r="AC33" s="1049"/>
      <c r="AD33" s="305">
        <f t="shared" si="37"/>
        <v>7.3650000000000002</v>
      </c>
      <c r="AE33" s="537">
        <f t="shared" si="38"/>
        <v>3</v>
      </c>
      <c r="AF33" s="537">
        <f t="shared" si="39"/>
        <v>312.33</v>
      </c>
      <c r="AG33" s="306">
        <f t="shared" si="39"/>
        <v>4.1899999999999995</v>
      </c>
      <c r="AH33" s="306">
        <f t="shared" si="39"/>
        <v>13.77</v>
      </c>
      <c r="AI33" s="537">
        <f t="shared" si="39"/>
        <v>75.164999999999992</v>
      </c>
      <c r="AJ33" s="287">
        <f t="shared" si="40"/>
        <v>11.500000000000004</v>
      </c>
      <c r="AK33" s="1048" t="s">
        <v>15</v>
      </c>
      <c r="AL33" s="1049"/>
      <c r="AM33" s="305">
        <f t="shared" si="41"/>
        <v>7.165</v>
      </c>
      <c r="AN33" s="537">
        <f t="shared" si="42"/>
        <v>3</v>
      </c>
      <c r="AO33" s="537">
        <f t="shared" si="43"/>
        <v>324.83500000000004</v>
      </c>
      <c r="AP33" s="306">
        <f t="shared" si="43"/>
        <v>4.415</v>
      </c>
      <c r="AQ33" s="537">
        <f t="shared" si="43"/>
        <v>100.33</v>
      </c>
      <c r="AR33" s="287">
        <f t="shared" si="44"/>
        <v>-2.3809523809523814</v>
      </c>
      <c r="AS33" s="1048" t="s">
        <v>15</v>
      </c>
      <c r="AT33" s="1050"/>
      <c r="AU33" s="305">
        <f>AVERAGE(AU7,AU15)</f>
        <v>3.63</v>
      </c>
      <c r="AV33" s="537">
        <f>RANK(AU33,AU$31:AU$38)</f>
        <v>2</v>
      </c>
      <c r="AW33" s="537">
        <f t="shared" ref="AW33:AZ36" si="59">AVERAGE(AW7,AW15)</f>
        <v>267.66499999999996</v>
      </c>
      <c r="AX33" s="306">
        <f t="shared" si="59"/>
        <v>2.71</v>
      </c>
      <c r="AY33" s="306">
        <f t="shared" si="59"/>
        <v>25.384999999999998</v>
      </c>
      <c r="AZ33" s="537">
        <f t="shared" si="59"/>
        <v>115.67</v>
      </c>
      <c r="BA33" s="287">
        <f>(BA15)</f>
        <v>19.454545454545457</v>
      </c>
      <c r="BB33" s="1048" t="s">
        <v>15</v>
      </c>
      <c r="BC33" s="1050"/>
      <c r="BD33" s="305">
        <f t="shared" si="55"/>
        <v>4.8599999999999994</v>
      </c>
      <c r="BE33" s="537">
        <f t="shared" si="56"/>
        <v>6</v>
      </c>
      <c r="BF33" s="537">
        <f t="shared" si="57"/>
        <v>230.2</v>
      </c>
      <c r="BG33" s="306">
        <f t="shared" si="57"/>
        <v>3.105</v>
      </c>
      <c r="BH33" s="306">
        <f t="shared" si="57"/>
        <v>12.135</v>
      </c>
      <c r="BI33" s="537">
        <f t="shared" si="57"/>
        <v>111.83500000000001</v>
      </c>
      <c r="BJ33" s="287">
        <f t="shared" si="58"/>
        <v>1.9200000000000017</v>
      </c>
      <c r="BK33" s="1048" t="s">
        <v>15</v>
      </c>
      <c r="BL33" s="1049"/>
      <c r="BM33" s="305">
        <f t="shared" si="45"/>
        <v>4.5649999999999995</v>
      </c>
      <c r="BN33" s="537">
        <f t="shared" si="46"/>
        <v>5</v>
      </c>
      <c r="BO33" s="537">
        <f t="shared" si="47"/>
        <v>224</v>
      </c>
      <c r="BP33" s="306">
        <f t="shared" si="47"/>
        <v>5.0350000000000001</v>
      </c>
      <c r="BQ33" s="306">
        <f t="shared" si="47"/>
        <v>15.149999999999999</v>
      </c>
      <c r="BR33" s="537">
        <f t="shared" si="47"/>
        <v>94.5</v>
      </c>
      <c r="BS33" s="287">
        <f t="shared" si="48"/>
        <v>13.90909090909091</v>
      </c>
      <c r="BT33" s="1048" t="s">
        <v>15</v>
      </c>
      <c r="BU33" s="1049"/>
      <c r="BV33" s="305">
        <f t="shared" si="49"/>
        <v>3.9400000000000004</v>
      </c>
      <c r="BW33" s="537">
        <f t="shared" si="50"/>
        <v>7</v>
      </c>
      <c r="BX33" s="537">
        <f t="shared" si="51"/>
        <v>269.66499999999996</v>
      </c>
      <c r="BY33" s="306">
        <f t="shared" si="51"/>
        <v>3.3150000000000004</v>
      </c>
      <c r="BZ33" s="306">
        <f t="shared" si="51"/>
        <v>12.95</v>
      </c>
      <c r="CA33" s="537">
        <f t="shared" si="51"/>
        <v>79.17</v>
      </c>
      <c r="CB33" s="287">
        <f t="shared" si="52"/>
        <v>11.454545454545457</v>
      </c>
      <c r="CC33" s="287">
        <f t="shared" si="53"/>
        <v>5.1166666666666663</v>
      </c>
      <c r="CD33" s="751">
        <f t="shared" si="54"/>
        <v>4</v>
      </c>
    </row>
    <row r="34" spans="1:82" s="752" customFormat="1" ht="12" customHeight="1" x14ac:dyDescent="0.25">
      <c r="A34" s="1048" t="s">
        <v>16</v>
      </c>
      <c r="B34" s="1049"/>
      <c r="C34" s="305">
        <f t="shared" si="25"/>
        <v>9.4</v>
      </c>
      <c r="D34" s="537">
        <f t="shared" si="26"/>
        <v>1</v>
      </c>
      <c r="E34" s="537">
        <f t="shared" si="27"/>
        <v>249.5</v>
      </c>
      <c r="F34" s="306">
        <f t="shared" si="27"/>
        <v>3.3650000000000002</v>
      </c>
      <c r="G34" s="306">
        <f t="shared" si="27"/>
        <v>18.07</v>
      </c>
      <c r="H34" s="537">
        <f t="shared" si="27"/>
        <v>110.83500000000001</v>
      </c>
      <c r="I34" s="287">
        <f t="shared" si="28"/>
        <v>-83.333333333333329</v>
      </c>
      <c r="J34" s="1048" t="s">
        <v>16</v>
      </c>
      <c r="K34" s="1049"/>
      <c r="L34" s="305">
        <f t="shared" si="29"/>
        <v>6.04</v>
      </c>
      <c r="M34" s="537">
        <f t="shared" si="30"/>
        <v>2</v>
      </c>
      <c r="N34" s="537">
        <f t="shared" si="31"/>
        <v>267</v>
      </c>
      <c r="O34" s="306">
        <f t="shared" si="31"/>
        <v>4.2200000000000006</v>
      </c>
      <c r="P34" s="306">
        <f t="shared" si="31"/>
        <v>20</v>
      </c>
      <c r="Q34" s="537">
        <f t="shared" si="31"/>
        <v>91.67</v>
      </c>
      <c r="R34" s="287">
        <f t="shared" si="32"/>
        <v>10.181818181818176</v>
      </c>
      <c r="S34" s="1048" t="s">
        <v>16</v>
      </c>
      <c r="T34" s="1049"/>
      <c r="U34" s="305">
        <f t="shared" si="33"/>
        <v>4.085</v>
      </c>
      <c r="V34" s="537">
        <f t="shared" si="34"/>
        <v>4</v>
      </c>
      <c r="W34" s="537">
        <f t="shared" si="35"/>
        <v>293.20000000000005</v>
      </c>
      <c r="X34" s="306">
        <f t="shared" si="35"/>
        <v>2.2000000000000002</v>
      </c>
      <c r="Y34" s="306">
        <f t="shared" si="35"/>
        <v>21.380000000000003</v>
      </c>
      <c r="Z34" s="537">
        <f t="shared" si="35"/>
        <v>97.664999999999992</v>
      </c>
      <c r="AA34" s="287">
        <f t="shared" si="36"/>
        <v>13.499999999999996</v>
      </c>
      <c r="AB34" s="1048" t="s">
        <v>16</v>
      </c>
      <c r="AC34" s="1049"/>
      <c r="AD34" s="305">
        <f t="shared" si="37"/>
        <v>7.085</v>
      </c>
      <c r="AE34" s="537">
        <f t="shared" si="38"/>
        <v>4</v>
      </c>
      <c r="AF34" s="537">
        <f t="shared" si="39"/>
        <v>349.33500000000004</v>
      </c>
      <c r="AG34" s="306">
        <f t="shared" si="39"/>
        <v>3.68</v>
      </c>
      <c r="AH34" s="306">
        <f t="shared" si="39"/>
        <v>17.64</v>
      </c>
      <c r="AI34" s="537">
        <f t="shared" si="39"/>
        <v>73</v>
      </c>
      <c r="AJ34" s="287">
        <f t="shared" si="40"/>
        <v>18.699999999999992</v>
      </c>
      <c r="AK34" s="1048" t="s">
        <v>16</v>
      </c>
      <c r="AL34" s="1049"/>
      <c r="AM34" s="305">
        <f t="shared" si="41"/>
        <v>4.8900000000000006</v>
      </c>
      <c r="AN34" s="537">
        <f t="shared" si="42"/>
        <v>6</v>
      </c>
      <c r="AO34" s="537">
        <f t="shared" si="43"/>
        <v>256.33</v>
      </c>
      <c r="AP34" s="306">
        <f t="shared" si="43"/>
        <v>3.93</v>
      </c>
      <c r="AQ34" s="537">
        <f t="shared" si="43"/>
        <v>97.33</v>
      </c>
      <c r="AR34" s="287">
        <f t="shared" si="44"/>
        <v>2.6666666666666692</v>
      </c>
      <c r="AS34" s="1048" t="s">
        <v>16</v>
      </c>
      <c r="AT34" s="1050"/>
      <c r="AU34" s="305">
        <f>AVERAGE(AU8,AU16)</f>
        <v>3.5200000000000005</v>
      </c>
      <c r="AV34" s="537">
        <f>RANK(AU34,AU$31:AU$38)</f>
        <v>3</v>
      </c>
      <c r="AW34" s="537">
        <f t="shared" si="59"/>
        <v>259.83499999999998</v>
      </c>
      <c r="AX34" s="306">
        <f t="shared" si="59"/>
        <v>2.5549999999999997</v>
      </c>
      <c r="AY34" s="306">
        <f t="shared" si="59"/>
        <v>24.55</v>
      </c>
      <c r="AZ34" s="537">
        <f t="shared" si="59"/>
        <v>111.5</v>
      </c>
      <c r="BA34" s="287">
        <f>(BA16)</f>
        <v>19.818181818181817</v>
      </c>
      <c r="BB34" s="1048" t="s">
        <v>16</v>
      </c>
      <c r="BC34" s="1050"/>
      <c r="BD34" s="305">
        <f t="shared" si="55"/>
        <v>6.0150000000000006</v>
      </c>
      <c r="BE34" s="537">
        <f t="shared" si="56"/>
        <v>1</v>
      </c>
      <c r="BF34" s="537">
        <f t="shared" si="57"/>
        <v>227.73</v>
      </c>
      <c r="BG34" s="306">
        <f t="shared" si="57"/>
        <v>2.835</v>
      </c>
      <c r="BH34" s="306">
        <f t="shared" si="57"/>
        <v>16.615000000000002</v>
      </c>
      <c r="BI34" s="537">
        <f t="shared" si="57"/>
        <v>94.5</v>
      </c>
      <c r="BJ34" s="287">
        <f t="shared" si="58"/>
        <v>16.480000000000004</v>
      </c>
      <c r="BK34" s="1048" t="s">
        <v>16</v>
      </c>
      <c r="BL34" s="1049"/>
      <c r="BM34" s="305">
        <f t="shared" si="45"/>
        <v>4.9550000000000001</v>
      </c>
      <c r="BN34" s="537">
        <f t="shared" si="46"/>
        <v>3</v>
      </c>
      <c r="BO34" s="537">
        <f t="shared" si="47"/>
        <v>234.66499999999999</v>
      </c>
      <c r="BP34" s="306">
        <f t="shared" si="47"/>
        <v>4.49</v>
      </c>
      <c r="BQ34" s="306">
        <f t="shared" si="47"/>
        <v>18.03</v>
      </c>
      <c r="BR34" s="537">
        <f t="shared" si="47"/>
        <v>90</v>
      </c>
      <c r="BS34" s="287">
        <f t="shared" si="48"/>
        <v>9.5454545454545521</v>
      </c>
      <c r="BT34" s="1048" t="s">
        <v>16</v>
      </c>
      <c r="BU34" s="1049"/>
      <c r="BV34" s="305">
        <f t="shared" si="49"/>
        <v>4.4950000000000001</v>
      </c>
      <c r="BW34" s="537">
        <f t="shared" si="50"/>
        <v>3</v>
      </c>
      <c r="BX34" s="537">
        <f t="shared" si="51"/>
        <v>296.33500000000004</v>
      </c>
      <c r="BY34" s="306">
        <f t="shared" si="51"/>
        <v>2.5649999999999999</v>
      </c>
      <c r="BZ34" s="306">
        <f t="shared" si="51"/>
        <v>15.5</v>
      </c>
      <c r="CA34" s="537">
        <f t="shared" si="51"/>
        <v>76.5</v>
      </c>
      <c r="CB34" s="287">
        <f t="shared" si="52"/>
        <v>13.000000000000002</v>
      </c>
      <c r="CC34" s="287">
        <f t="shared" si="53"/>
        <v>5.6094444444444447</v>
      </c>
      <c r="CD34" s="751">
        <f t="shared" si="54"/>
        <v>1</v>
      </c>
    </row>
    <row r="35" spans="1:82" s="752" customFormat="1" ht="12" customHeight="1" x14ac:dyDescent="0.25">
      <c r="A35" s="1048" t="s">
        <v>56</v>
      </c>
      <c r="B35" s="1049"/>
      <c r="C35" s="305">
        <f t="shared" si="25"/>
        <v>3.68</v>
      </c>
      <c r="D35" s="537">
        <f t="shared" si="26"/>
        <v>6</v>
      </c>
      <c r="E35" s="537">
        <f t="shared" si="27"/>
        <v>225.83499999999998</v>
      </c>
      <c r="F35" s="306">
        <f t="shared" si="27"/>
        <v>2.7199999999999998</v>
      </c>
      <c r="G35" s="306">
        <f t="shared" si="27"/>
        <v>17.884999999999998</v>
      </c>
      <c r="H35" s="537">
        <f t="shared" si="27"/>
        <v>111</v>
      </c>
      <c r="I35" s="287">
        <f t="shared" si="28"/>
        <v>4.166666666666667</v>
      </c>
      <c r="J35" s="1048" t="s">
        <v>56</v>
      </c>
      <c r="K35" s="1049"/>
      <c r="L35" s="305">
        <f t="shared" si="29"/>
        <v>5.26</v>
      </c>
      <c r="M35" s="537">
        <f t="shared" si="30"/>
        <v>5</v>
      </c>
      <c r="N35" s="537">
        <f t="shared" si="31"/>
        <v>247</v>
      </c>
      <c r="O35" s="306">
        <f t="shared" si="31"/>
        <v>3.4950000000000001</v>
      </c>
      <c r="P35" s="306">
        <f t="shared" si="31"/>
        <v>16.465</v>
      </c>
      <c r="Q35" s="537">
        <f t="shared" si="31"/>
        <v>97.67</v>
      </c>
      <c r="R35" s="287">
        <f t="shared" si="32"/>
        <v>8.7272727272727284</v>
      </c>
      <c r="S35" s="1048" t="s">
        <v>56</v>
      </c>
      <c r="T35" s="1049"/>
      <c r="U35" s="305">
        <f t="shared" si="33"/>
        <v>4.6999999999999993</v>
      </c>
      <c r="V35" s="537">
        <f t="shared" si="34"/>
        <v>1</v>
      </c>
      <c r="W35" s="537">
        <f t="shared" si="35"/>
        <v>335.65</v>
      </c>
      <c r="X35" s="306">
        <f t="shared" si="35"/>
        <v>2.58</v>
      </c>
      <c r="Y35" s="306">
        <f t="shared" si="35"/>
        <v>25.12</v>
      </c>
      <c r="Z35" s="537">
        <f t="shared" si="35"/>
        <v>97.835000000000008</v>
      </c>
      <c r="AA35" s="287">
        <f t="shared" si="36"/>
        <v>12.000000000000002</v>
      </c>
      <c r="AB35" s="1048" t="s">
        <v>56</v>
      </c>
      <c r="AC35" s="1049"/>
      <c r="AD35" s="305">
        <f t="shared" si="37"/>
        <v>6.1099999999999994</v>
      </c>
      <c r="AE35" s="537">
        <f t="shared" si="38"/>
        <v>6</v>
      </c>
      <c r="AF35" s="537">
        <f t="shared" si="39"/>
        <v>332.91499999999996</v>
      </c>
      <c r="AG35" s="306">
        <f t="shared" si="39"/>
        <v>3.5350000000000001</v>
      </c>
      <c r="AH35" s="306">
        <f t="shared" si="39"/>
        <v>17.170000000000002</v>
      </c>
      <c r="AI35" s="537">
        <f t="shared" si="39"/>
        <v>73.835000000000008</v>
      </c>
      <c r="AJ35" s="287">
        <f t="shared" si="40"/>
        <v>7.1999999999999975</v>
      </c>
      <c r="AK35" s="1048" t="s">
        <v>56</v>
      </c>
      <c r="AL35" s="1049"/>
      <c r="AM35" s="305">
        <f t="shared" si="41"/>
        <v>7.2649999999999997</v>
      </c>
      <c r="AN35" s="537">
        <f t="shared" si="42"/>
        <v>2</v>
      </c>
      <c r="AO35" s="537">
        <f t="shared" si="43"/>
        <v>350.66499999999996</v>
      </c>
      <c r="AP35" s="306">
        <f t="shared" si="43"/>
        <v>3.7450000000000001</v>
      </c>
      <c r="AQ35" s="537">
        <f t="shared" si="43"/>
        <v>106.67</v>
      </c>
      <c r="AR35" s="287">
        <f t="shared" si="44"/>
        <v>1.6190476190476182</v>
      </c>
      <c r="AS35" s="1048" t="s">
        <v>56</v>
      </c>
      <c r="AT35" s="1050"/>
      <c r="AU35" s="305">
        <f>AVERAGE(AU9,AU17)</f>
        <v>3.105</v>
      </c>
      <c r="AV35" s="537">
        <f>RANK(AU35,AU$31:AU$38)</f>
        <v>4</v>
      </c>
      <c r="AW35" s="537">
        <f t="shared" si="59"/>
        <v>233.32999999999998</v>
      </c>
      <c r="AX35" s="306">
        <f t="shared" si="59"/>
        <v>2.35</v>
      </c>
      <c r="AY35" s="306">
        <f t="shared" si="59"/>
        <v>22.074999999999999</v>
      </c>
      <c r="AZ35" s="537">
        <f t="shared" si="59"/>
        <v>118.16499999999999</v>
      </c>
      <c r="BA35" s="287">
        <f>(BA17)</f>
        <v>15.545454545454545</v>
      </c>
      <c r="BB35" s="1048" t="s">
        <v>56</v>
      </c>
      <c r="BC35" s="1050"/>
      <c r="BD35" s="305">
        <f t="shared" si="55"/>
        <v>5.46</v>
      </c>
      <c r="BE35" s="537">
        <f t="shared" si="56"/>
        <v>4</v>
      </c>
      <c r="BF35" s="537">
        <f t="shared" si="57"/>
        <v>224.93</v>
      </c>
      <c r="BG35" s="306">
        <f t="shared" si="57"/>
        <v>3.08</v>
      </c>
      <c r="BH35" s="306">
        <f t="shared" si="57"/>
        <v>14.6</v>
      </c>
      <c r="BI35" s="537">
        <f t="shared" si="57"/>
        <v>111.66499999999999</v>
      </c>
      <c r="BJ35" s="287">
        <f t="shared" si="58"/>
        <v>17.919999999999987</v>
      </c>
      <c r="BK35" s="1048" t="s">
        <v>56</v>
      </c>
      <c r="BL35" s="1049"/>
      <c r="BM35" s="305">
        <f t="shared" si="45"/>
        <v>4.0299999999999994</v>
      </c>
      <c r="BN35" s="537">
        <f t="shared" si="46"/>
        <v>7</v>
      </c>
      <c r="BO35" s="537">
        <f t="shared" si="47"/>
        <v>223.83</v>
      </c>
      <c r="BP35" s="306">
        <f t="shared" si="47"/>
        <v>4.3550000000000004</v>
      </c>
      <c r="BQ35" s="306">
        <f t="shared" si="47"/>
        <v>16.399999999999999</v>
      </c>
      <c r="BR35" s="537">
        <f t="shared" si="47"/>
        <v>98.5</v>
      </c>
      <c r="BS35" s="287">
        <f t="shared" si="48"/>
        <v>12.545454545454543</v>
      </c>
      <c r="BT35" s="1048" t="s">
        <v>56</v>
      </c>
      <c r="BU35" s="1049"/>
      <c r="BV35" s="305">
        <f t="shared" si="49"/>
        <v>4.16</v>
      </c>
      <c r="BW35" s="537">
        <f t="shared" si="50"/>
        <v>5</v>
      </c>
      <c r="BX35" s="537">
        <f t="shared" si="51"/>
        <v>288.66499999999996</v>
      </c>
      <c r="BY35" s="306">
        <f t="shared" si="51"/>
        <v>2.0949999999999998</v>
      </c>
      <c r="BZ35" s="306">
        <f t="shared" si="51"/>
        <v>12.5</v>
      </c>
      <c r="CA35" s="537">
        <f t="shared" si="51"/>
        <v>83.5</v>
      </c>
      <c r="CB35" s="287">
        <f t="shared" si="52"/>
        <v>11.454545454545457</v>
      </c>
      <c r="CC35" s="287">
        <f t="shared" si="53"/>
        <v>4.8633333333333333</v>
      </c>
      <c r="CD35" s="751">
        <f t="shared" si="54"/>
        <v>6</v>
      </c>
    </row>
    <row r="36" spans="1:82" s="752" customFormat="1" ht="12" customHeight="1" x14ac:dyDescent="0.25">
      <c r="A36" s="1048" t="s">
        <v>57</v>
      </c>
      <c r="B36" s="1049"/>
      <c r="C36" s="305">
        <f t="shared" si="25"/>
        <v>3.5999999999999996</v>
      </c>
      <c r="D36" s="537">
        <f t="shared" si="26"/>
        <v>7</v>
      </c>
      <c r="E36" s="537">
        <f t="shared" si="27"/>
        <v>232.66500000000002</v>
      </c>
      <c r="F36" s="306">
        <f t="shared" si="27"/>
        <v>2.5750000000000002</v>
      </c>
      <c r="G36" s="306">
        <f t="shared" si="27"/>
        <v>15.85</v>
      </c>
      <c r="H36" s="537">
        <f t="shared" si="27"/>
        <v>114.66499999999999</v>
      </c>
      <c r="I36" s="287">
        <f t="shared" si="28"/>
        <v>5.0000000000000009</v>
      </c>
      <c r="J36" s="1048" t="s">
        <v>57</v>
      </c>
      <c r="K36" s="1049"/>
      <c r="L36" s="305">
        <f t="shared" si="29"/>
        <v>4.5549999999999997</v>
      </c>
      <c r="M36" s="537">
        <f t="shared" si="30"/>
        <v>6</v>
      </c>
      <c r="N36" s="537">
        <f t="shared" si="31"/>
        <v>233</v>
      </c>
      <c r="O36" s="306">
        <f t="shared" si="31"/>
        <v>3.33</v>
      </c>
      <c r="P36" s="306">
        <f t="shared" si="31"/>
        <v>14.934999999999999</v>
      </c>
      <c r="Q36" s="537">
        <f t="shared" si="31"/>
        <v>103</v>
      </c>
      <c r="R36" s="287">
        <f t="shared" si="32"/>
        <v>11</v>
      </c>
      <c r="S36" s="1048" t="s">
        <v>57</v>
      </c>
      <c r="T36" s="1049"/>
      <c r="U36" s="305">
        <f t="shared" si="33"/>
        <v>4.2549999999999999</v>
      </c>
      <c r="V36" s="537">
        <f t="shared" si="34"/>
        <v>3</v>
      </c>
      <c r="W36" s="537">
        <f t="shared" si="35"/>
        <v>305.17999999999995</v>
      </c>
      <c r="X36" s="306">
        <f t="shared" si="35"/>
        <v>2.3899999999999997</v>
      </c>
      <c r="Y36" s="306">
        <f t="shared" si="35"/>
        <v>21.82</v>
      </c>
      <c r="Z36" s="537">
        <f t="shared" si="35"/>
        <v>98.335000000000008</v>
      </c>
      <c r="AA36" s="287">
        <f t="shared" si="36"/>
        <v>11.899999999999995</v>
      </c>
      <c r="AB36" s="1048" t="s">
        <v>57</v>
      </c>
      <c r="AC36" s="1049"/>
      <c r="AD36" s="305">
        <f t="shared" si="37"/>
        <v>6.49</v>
      </c>
      <c r="AE36" s="537">
        <f t="shared" si="38"/>
        <v>5</v>
      </c>
      <c r="AF36" s="537">
        <f t="shared" si="39"/>
        <v>384.25</v>
      </c>
      <c r="AG36" s="306">
        <f t="shared" si="39"/>
        <v>2.915</v>
      </c>
      <c r="AH36" s="306">
        <f t="shared" si="39"/>
        <v>15.385</v>
      </c>
      <c r="AI36" s="537">
        <f t="shared" si="39"/>
        <v>79</v>
      </c>
      <c r="AJ36" s="287">
        <f t="shared" si="40"/>
        <v>10.599999999999996</v>
      </c>
      <c r="AK36" s="1048" t="s">
        <v>57</v>
      </c>
      <c r="AL36" s="1049"/>
      <c r="AM36" s="305">
        <f t="shared" si="41"/>
        <v>6.5449999999999999</v>
      </c>
      <c r="AN36" s="537">
        <f t="shared" si="42"/>
        <v>5</v>
      </c>
      <c r="AO36" s="537">
        <f t="shared" si="43"/>
        <v>346.16499999999996</v>
      </c>
      <c r="AP36" s="306">
        <f t="shared" si="43"/>
        <v>3.37</v>
      </c>
      <c r="AQ36" s="537">
        <f t="shared" si="43"/>
        <v>111</v>
      </c>
      <c r="AR36" s="287">
        <f t="shared" si="44"/>
        <v>9.6190476190476168</v>
      </c>
      <c r="AS36" s="1048" t="s">
        <v>57</v>
      </c>
      <c r="AT36" s="1050"/>
      <c r="AU36" s="305">
        <f>AVERAGE(AU10,AU18)</f>
        <v>3.08</v>
      </c>
      <c r="AV36" s="537">
        <f>RANK(AU36,AU$31:AU$38)</f>
        <v>5</v>
      </c>
      <c r="AW36" s="537">
        <f t="shared" si="59"/>
        <v>238.16500000000002</v>
      </c>
      <c r="AX36" s="306">
        <f t="shared" si="59"/>
        <v>2.145</v>
      </c>
      <c r="AY36" s="306">
        <f t="shared" si="59"/>
        <v>22.855</v>
      </c>
      <c r="AZ36" s="537">
        <f t="shared" si="59"/>
        <v>115.83500000000001</v>
      </c>
      <c r="BA36" s="287">
        <f>(BA18)</f>
        <v>14.363636363636365</v>
      </c>
      <c r="BB36" s="1048" t="s">
        <v>57</v>
      </c>
      <c r="BC36" s="1050"/>
      <c r="BD36" s="305">
        <f t="shared" si="55"/>
        <v>4.84</v>
      </c>
      <c r="BE36" s="537">
        <f t="shared" si="56"/>
        <v>7</v>
      </c>
      <c r="BF36" s="537">
        <f t="shared" si="57"/>
        <v>225.85</v>
      </c>
      <c r="BG36" s="306">
        <f t="shared" si="57"/>
        <v>1.93</v>
      </c>
      <c r="BH36" s="306">
        <f t="shared" si="57"/>
        <v>13.129999999999999</v>
      </c>
      <c r="BI36" s="537">
        <f t="shared" si="57"/>
        <v>115.83500000000001</v>
      </c>
      <c r="BJ36" s="287">
        <f t="shared" si="58"/>
        <v>11.200000000000003</v>
      </c>
      <c r="BK36" s="1048" t="s">
        <v>57</v>
      </c>
      <c r="BL36" s="1049"/>
      <c r="BM36" s="305">
        <f t="shared" si="45"/>
        <v>3.7299999999999995</v>
      </c>
      <c r="BN36" s="537">
        <f t="shared" si="46"/>
        <v>8</v>
      </c>
      <c r="BO36" s="537">
        <f t="shared" si="47"/>
        <v>280.67</v>
      </c>
      <c r="BP36" s="306">
        <f t="shared" si="47"/>
        <v>3.5300000000000002</v>
      </c>
      <c r="BQ36" s="306">
        <f t="shared" si="47"/>
        <v>15.984999999999999</v>
      </c>
      <c r="BR36" s="537">
        <f t="shared" si="47"/>
        <v>104.33</v>
      </c>
      <c r="BS36" s="287">
        <f t="shared" si="48"/>
        <v>7.4545454545454533</v>
      </c>
      <c r="BT36" s="1048" t="s">
        <v>57</v>
      </c>
      <c r="BU36" s="1049"/>
      <c r="BV36" s="305">
        <f t="shared" si="49"/>
        <v>4.4800000000000004</v>
      </c>
      <c r="BW36" s="537">
        <f t="shared" si="50"/>
        <v>4</v>
      </c>
      <c r="BX36" s="537">
        <f t="shared" si="51"/>
        <v>292.17</v>
      </c>
      <c r="BY36" s="306">
        <f t="shared" si="51"/>
        <v>3.605</v>
      </c>
      <c r="BZ36" s="306">
        <f t="shared" si="51"/>
        <v>11.934999999999999</v>
      </c>
      <c r="CA36" s="537">
        <f t="shared" si="51"/>
        <v>68.664999999999992</v>
      </c>
      <c r="CB36" s="287">
        <f t="shared" si="52"/>
        <v>19.272727272727273</v>
      </c>
      <c r="CC36" s="287">
        <f t="shared" si="53"/>
        <v>4.6194444444444445</v>
      </c>
      <c r="CD36" s="751">
        <f t="shared" si="54"/>
        <v>8</v>
      </c>
    </row>
    <row r="37" spans="1:82" s="752" customFormat="1" ht="12" customHeight="1" x14ac:dyDescent="0.25">
      <c r="A37" s="1048" t="s">
        <v>58</v>
      </c>
      <c r="B37" s="1049"/>
      <c r="C37" s="295" t="s">
        <v>30</v>
      </c>
      <c r="D37" s="295"/>
      <c r="E37" s="295" t="s">
        <v>30</v>
      </c>
      <c r="F37" s="295" t="s">
        <v>30</v>
      </c>
      <c r="G37" s="295" t="s">
        <v>30</v>
      </c>
      <c r="H37" s="295" t="s">
        <v>30</v>
      </c>
      <c r="I37" s="287"/>
      <c r="J37" s="1048" t="s">
        <v>58</v>
      </c>
      <c r="K37" s="1049"/>
      <c r="L37" s="298" t="s">
        <v>30</v>
      </c>
      <c r="M37" s="295"/>
      <c r="N37" s="295" t="s">
        <v>30</v>
      </c>
      <c r="O37" s="295" t="s">
        <v>30</v>
      </c>
      <c r="P37" s="295" t="s">
        <v>30</v>
      </c>
      <c r="Q37" s="295" t="s">
        <v>30</v>
      </c>
      <c r="R37" s="287"/>
      <c r="S37" s="1048" t="s">
        <v>58</v>
      </c>
      <c r="T37" s="1049"/>
      <c r="U37" s="295" t="s">
        <v>30</v>
      </c>
      <c r="V37" s="295"/>
      <c r="W37" s="295" t="s">
        <v>30</v>
      </c>
      <c r="X37" s="295" t="s">
        <v>30</v>
      </c>
      <c r="Y37" s="295" t="s">
        <v>30</v>
      </c>
      <c r="Z37" s="295" t="s">
        <v>30</v>
      </c>
      <c r="AA37" s="287"/>
      <c r="AB37" s="1048" t="s">
        <v>58</v>
      </c>
      <c r="AC37" s="1049"/>
      <c r="AD37" s="298" t="s">
        <v>30</v>
      </c>
      <c r="AE37" s="295"/>
      <c r="AF37" s="295" t="s">
        <v>30</v>
      </c>
      <c r="AG37" s="295" t="s">
        <v>30</v>
      </c>
      <c r="AH37" s="295" t="s">
        <v>30</v>
      </c>
      <c r="AI37" s="295" t="s">
        <v>30</v>
      </c>
      <c r="AJ37" s="287"/>
      <c r="AK37" s="1048" t="s">
        <v>58</v>
      </c>
      <c r="AL37" s="1049"/>
      <c r="AM37" s="298" t="s">
        <v>30</v>
      </c>
      <c r="AN37" s="295"/>
      <c r="AO37" s="295" t="s">
        <v>30</v>
      </c>
      <c r="AP37" s="295" t="s">
        <v>30</v>
      </c>
      <c r="AQ37" s="295" t="s">
        <v>30</v>
      </c>
      <c r="AR37" s="287"/>
      <c r="AS37" s="1048" t="s">
        <v>58</v>
      </c>
      <c r="AT37" s="1050"/>
      <c r="AU37" s="298" t="s">
        <v>30</v>
      </c>
      <c r="AV37" s="295"/>
      <c r="AW37" s="295" t="s">
        <v>30</v>
      </c>
      <c r="AX37" s="295" t="s">
        <v>30</v>
      </c>
      <c r="AY37" s="295" t="s">
        <v>30</v>
      </c>
      <c r="AZ37" s="295" t="s">
        <v>30</v>
      </c>
      <c r="BA37" s="287"/>
      <c r="BB37" s="1048" t="s">
        <v>58</v>
      </c>
      <c r="BC37" s="1050"/>
      <c r="BD37" s="298" t="s">
        <v>30</v>
      </c>
      <c r="BE37" s="295"/>
      <c r="BF37" s="295" t="s">
        <v>30</v>
      </c>
      <c r="BG37" s="295" t="s">
        <v>30</v>
      </c>
      <c r="BH37" s="295" t="s">
        <v>30</v>
      </c>
      <c r="BI37" s="295" t="s">
        <v>30</v>
      </c>
      <c r="BJ37" s="287"/>
      <c r="BK37" s="1048" t="s">
        <v>58</v>
      </c>
      <c r="BL37" s="1049"/>
      <c r="BM37" s="305">
        <f t="shared" si="45"/>
        <v>4.7149999999999999</v>
      </c>
      <c r="BN37" s="537">
        <f t="shared" si="46"/>
        <v>4</v>
      </c>
      <c r="BO37" s="537">
        <f t="shared" si="47"/>
        <v>290.83500000000004</v>
      </c>
      <c r="BP37" s="306">
        <f t="shared" si="47"/>
        <v>4.13</v>
      </c>
      <c r="BQ37" s="306">
        <f t="shared" si="47"/>
        <v>16.035</v>
      </c>
      <c r="BR37" s="537">
        <f t="shared" si="47"/>
        <v>94.33</v>
      </c>
      <c r="BS37" s="287">
        <f t="shared" si="48"/>
        <v>9.3636363636363651</v>
      </c>
      <c r="BT37" s="1048" t="s">
        <v>58</v>
      </c>
      <c r="BU37" s="1049"/>
      <c r="BV37" s="298" t="s">
        <v>30</v>
      </c>
      <c r="BW37" s="295"/>
      <c r="BX37" s="295" t="s">
        <v>30</v>
      </c>
      <c r="BY37" s="295" t="s">
        <v>30</v>
      </c>
      <c r="BZ37" s="295" t="s">
        <v>30</v>
      </c>
      <c r="CA37" s="295" t="s">
        <v>30</v>
      </c>
      <c r="CB37" s="287"/>
      <c r="CC37" s="287">
        <f t="shared" si="53"/>
        <v>4.7149999999999999</v>
      </c>
      <c r="CD37" s="751">
        <f t="shared" si="54"/>
        <v>7</v>
      </c>
    </row>
    <row r="38" spans="1:82" s="752" customFormat="1" ht="12" customHeight="1" x14ac:dyDescent="0.25">
      <c r="A38" s="1048" t="s">
        <v>59</v>
      </c>
      <c r="B38" s="1049"/>
      <c r="C38" s="305">
        <f>AVERAGE(C12,C20)</f>
        <v>4.2</v>
      </c>
      <c r="D38" s="537">
        <f>RANK(C38,C$31:C$38)</f>
        <v>5</v>
      </c>
      <c r="E38" s="537">
        <f>AVERAGE(E12,E20)</f>
        <v>255.17000000000002</v>
      </c>
      <c r="F38" s="306">
        <f>AVERAGE(F12,F20)</f>
        <v>2.82</v>
      </c>
      <c r="G38" s="306">
        <f>AVERAGE(G12,G20)</f>
        <v>15.82</v>
      </c>
      <c r="H38" s="537">
        <f>AVERAGE(H12,H20)</f>
        <v>114.33500000000001</v>
      </c>
      <c r="I38" s="287">
        <f>(I20)</f>
        <v>8.3333333333333339</v>
      </c>
      <c r="J38" s="1048" t="s">
        <v>59</v>
      </c>
      <c r="K38" s="1049"/>
      <c r="L38" s="305">
        <f>AVERAGE(L12,L20)</f>
        <v>4.5199999999999996</v>
      </c>
      <c r="M38" s="537">
        <f>RANK(L38,L$31:L$38)</f>
        <v>7</v>
      </c>
      <c r="N38" s="537">
        <f>AVERAGE(N12,N20)</f>
        <v>223.67</v>
      </c>
      <c r="O38" s="306">
        <f>AVERAGE(O12,O20)</f>
        <v>3.11</v>
      </c>
      <c r="P38" s="306">
        <f>AVERAGE(P12,P20)</f>
        <v>14.135</v>
      </c>
      <c r="Q38" s="537">
        <f>AVERAGE(Q12,Q20)</f>
        <v>103.83500000000001</v>
      </c>
      <c r="R38" s="287">
        <f>(R20)</f>
        <v>10.181818181818182</v>
      </c>
      <c r="S38" s="1048" t="s">
        <v>59</v>
      </c>
      <c r="T38" s="1049"/>
      <c r="U38" s="305">
        <f>AVERAGE(U12,U20)</f>
        <v>3.3650000000000002</v>
      </c>
      <c r="V38" s="537">
        <f>RANK(U38,U$31:U$38)</f>
        <v>6</v>
      </c>
      <c r="W38" s="537">
        <f>AVERAGE(W12,W20)</f>
        <v>270.5</v>
      </c>
      <c r="X38" s="306">
        <f>AVERAGE(X12,X20)</f>
        <v>1.96</v>
      </c>
      <c r="Y38" s="306">
        <f>AVERAGE(Y12,Y20)</f>
        <v>20.5</v>
      </c>
      <c r="Z38" s="537">
        <f>AVERAGE(Z12,Z20)</f>
        <v>97.83</v>
      </c>
      <c r="AA38" s="287">
        <f>(AA20)</f>
        <v>4.3000000000000016</v>
      </c>
      <c r="AB38" s="1048" t="s">
        <v>59</v>
      </c>
      <c r="AC38" s="1049"/>
      <c r="AD38" s="305">
        <f>AVERAGE(AD12,AD20)</f>
        <v>8.01</v>
      </c>
      <c r="AE38" s="537">
        <f>RANK(AD38,AD$31:AD$38)</f>
        <v>1</v>
      </c>
      <c r="AF38" s="537">
        <f>AVERAGE(AF12,AF20)</f>
        <v>346.5</v>
      </c>
      <c r="AG38" s="306">
        <f>AVERAGE(AG12,AG20)</f>
        <v>3.5700000000000003</v>
      </c>
      <c r="AH38" s="306">
        <f>AVERAGE(AH12,AH20)</f>
        <v>18.494999999999997</v>
      </c>
      <c r="AI38" s="537">
        <f>AVERAGE(AI12,AI20)</f>
        <v>69.164999999999992</v>
      </c>
      <c r="AJ38" s="287">
        <f>(AJ20)</f>
        <v>15.599999999999987</v>
      </c>
      <c r="AK38" s="1048" t="s">
        <v>59</v>
      </c>
      <c r="AL38" s="1049"/>
      <c r="AM38" s="298" t="s">
        <v>30</v>
      </c>
      <c r="AN38" s="295"/>
      <c r="AO38" s="295" t="s">
        <v>30</v>
      </c>
      <c r="AP38" s="295" t="s">
        <v>30</v>
      </c>
      <c r="AQ38" s="295" t="s">
        <v>30</v>
      </c>
      <c r="AR38" s="287"/>
      <c r="AS38" s="1048" t="s">
        <v>59</v>
      </c>
      <c r="AT38" s="1050"/>
      <c r="AU38" s="298" t="s">
        <v>30</v>
      </c>
      <c r="AV38" s="295"/>
      <c r="AW38" s="295" t="s">
        <v>30</v>
      </c>
      <c r="AX38" s="295" t="s">
        <v>30</v>
      </c>
      <c r="AY38" s="295" t="s">
        <v>30</v>
      </c>
      <c r="AZ38" s="295" t="s">
        <v>30</v>
      </c>
      <c r="BA38" s="287"/>
      <c r="BB38" s="1048" t="s">
        <v>59</v>
      </c>
      <c r="BC38" s="1050"/>
      <c r="BD38" s="305">
        <f t="shared" si="55"/>
        <v>5.63</v>
      </c>
      <c r="BE38" s="537">
        <f t="shared" si="56"/>
        <v>3</v>
      </c>
      <c r="BF38" s="537">
        <f t="shared" ref="BF38:BI38" si="60">AVERAGE(BF12,BF20)</f>
        <v>244.4</v>
      </c>
      <c r="BG38" s="306">
        <f t="shared" si="60"/>
        <v>3.01</v>
      </c>
      <c r="BH38" s="306">
        <f t="shared" si="60"/>
        <v>14.234999999999999</v>
      </c>
      <c r="BI38" s="537">
        <f t="shared" si="60"/>
        <v>92.664999999999992</v>
      </c>
      <c r="BJ38" s="287">
        <f t="shared" si="58"/>
        <v>9.5999999999999943</v>
      </c>
      <c r="BK38" s="1048" t="s">
        <v>59</v>
      </c>
      <c r="BL38" s="1049"/>
      <c r="BM38" s="305">
        <f t="shared" si="45"/>
        <v>4.375</v>
      </c>
      <c r="BN38" s="537">
        <f t="shared" si="46"/>
        <v>6</v>
      </c>
      <c r="BO38" s="537">
        <f t="shared" si="47"/>
        <v>212.33499999999998</v>
      </c>
      <c r="BP38" s="306">
        <f t="shared" si="47"/>
        <v>6.4450000000000003</v>
      </c>
      <c r="BQ38" s="306">
        <f t="shared" si="47"/>
        <v>18.814999999999998</v>
      </c>
      <c r="BR38" s="537">
        <f t="shared" si="47"/>
        <v>90</v>
      </c>
      <c r="BS38" s="287">
        <f t="shared" si="48"/>
        <v>6.6363636363636402</v>
      </c>
      <c r="BT38" s="1048" t="s">
        <v>59</v>
      </c>
      <c r="BU38" s="1049"/>
      <c r="BV38" s="305">
        <f>AVERAGE(BV12,BV20)</f>
        <v>4.07</v>
      </c>
      <c r="BW38" s="537">
        <f>RANK(BV38,BV$31:BV$38)</f>
        <v>6</v>
      </c>
      <c r="BX38" s="537">
        <f>AVERAGE(BX12,BX20)</f>
        <v>272.17</v>
      </c>
      <c r="BY38" s="306">
        <f>AVERAGE(BY12,BY20)</f>
        <v>3.4449999999999998</v>
      </c>
      <c r="BZ38" s="306">
        <f>AVERAGE(BZ12,BZ20)</f>
        <v>11.914999999999999</v>
      </c>
      <c r="CA38" s="537">
        <f>AVERAGE(CA12,CA20)</f>
        <v>79</v>
      </c>
      <c r="CB38" s="287">
        <f>(CB20)</f>
        <v>11.636363636363633</v>
      </c>
      <c r="CC38" s="287">
        <f t="shared" si="53"/>
        <v>4.8814285714285717</v>
      </c>
      <c r="CD38" s="751">
        <f t="shared" si="54"/>
        <v>5</v>
      </c>
    </row>
    <row r="39" spans="1:82" s="752" customFormat="1" ht="12" customHeight="1" x14ac:dyDescent="0.25">
      <c r="A39" s="762"/>
      <c r="B39" s="763"/>
      <c r="C39" s="281"/>
      <c r="D39" s="306"/>
      <c r="E39" s="284"/>
      <c r="F39" s="284"/>
      <c r="G39" s="284"/>
      <c r="H39" s="284"/>
      <c r="I39" s="287"/>
      <c r="J39" s="762"/>
      <c r="K39" s="763"/>
      <c r="L39" s="281"/>
      <c r="M39" s="306"/>
      <c r="N39" s="284"/>
      <c r="O39" s="284"/>
      <c r="P39" s="284"/>
      <c r="Q39" s="284"/>
      <c r="R39" s="287"/>
      <c r="S39" s="762"/>
      <c r="T39" s="763"/>
      <c r="U39" s="281"/>
      <c r="V39" s="306"/>
      <c r="W39" s="284"/>
      <c r="X39" s="284"/>
      <c r="Y39" s="284"/>
      <c r="Z39" s="284"/>
      <c r="AA39" s="287"/>
      <c r="AB39" s="762"/>
      <c r="AC39" s="763"/>
      <c r="AD39" s="281"/>
      <c r="AE39" s="306"/>
      <c r="AF39" s="284"/>
      <c r="AG39" s="284"/>
      <c r="AH39" s="284"/>
      <c r="AI39" s="284"/>
      <c r="AJ39" s="287"/>
      <c r="AK39" s="762"/>
      <c r="AL39" s="763"/>
      <c r="AM39" s="281"/>
      <c r="AN39" s="306"/>
      <c r="AO39" s="284"/>
      <c r="AP39" s="284"/>
      <c r="AQ39" s="284"/>
      <c r="AR39" s="287"/>
      <c r="AS39" s="762"/>
      <c r="AT39" s="764"/>
      <c r="AU39" s="281"/>
      <c r="AV39" s="306"/>
      <c r="AW39" s="284"/>
      <c r="AX39" s="284"/>
      <c r="AY39" s="284"/>
      <c r="AZ39" s="284"/>
      <c r="BA39" s="287"/>
      <c r="BB39" s="762"/>
      <c r="BC39" s="764"/>
      <c r="BD39" s="281"/>
      <c r="BE39" s="306"/>
      <c r="BF39" s="284"/>
      <c r="BG39" s="284"/>
      <c r="BH39" s="284"/>
      <c r="BI39" s="284"/>
      <c r="BJ39" s="287"/>
      <c r="BK39" s="762"/>
      <c r="BL39" s="763"/>
      <c r="BM39" s="281"/>
      <c r="BN39" s="306"/>
      <c r="BO39" s="284"/>
      <c r="BP39" s="284"/>
      <c r="BQ39" s="284"/>
      <c r="BR39" s="284"/>
      <c r="BS39" s="287"/>
      <c r="BT39" s="762"/>
      <c r="BU39" s="763"/>
      <c r="BV39" s="281"/>
      <c r="BW39" s="306"/>
      <c r="BX39" s="284"/>
      <c r="BY39" s="284"/>
      <c r="BZ39" s="284"/>
      <c r="CA39" s="284"/>
      <c r="CB39" s="287"/>
      <c r="CC39" s="287"/>
      <c r="CD39" s="755"/>
    </row>
    <row r="40" spans="1:82" s="758" customFormat="1" ht="12" customHeight="1" x14ac:dyDescent="0.25">
      <c r="A40" s="1051" t="s">
        <v>22</v>
      </c>
      <c r="B40" s="1052"/>
      <c r="C40" s="291" t="s">
        <v>20</v>
      </c>
      <c r="D40" s="306"/>
      <c r="E40" s="291">
        <v>9.92</v>
      </c>
      <c r="F40" s="291">
        <v>0.27</v>
      </c>
      <c r="G40" s="291">
        <v>0.55000000000000004</v>
      </c>
      <c r="H40" s="291">
        <v>1.73</v>
      </c>
      <c r="I40" s="756"/>
      <c r="J40" s="1051" t="s">
        <v>22</v>
      </c>
      <c r="K40" s="1052"/>
      <c r="L40" s="294">
        <v>0.56000000000000005</v>
      </c>
      <c r="M40" s="306"/>
      <c r="N40" s="291">
        <v>29.13</v>
      </c>
      <c r="O40" s="291">
        <v>0.72</v>
      </c>
      <c r="P40" s="291">
        <v>1.82</v>
      </c>
      <c r="Q40" s="291">
        <v>0.51</v>
      </c>
      <c r="R40" s="756"/>
      <c r="S40" s="1051" t="s">
        <v>22</v>
      </c>
      <c r="T40" s="1052"/>
      <c r="U40" s="291">
        <v>0.39</v>
      </c>
      <c r="V40" s="306"/>
      <c r="W40" s="291">
        <v>25.54</v>
      </c>
      <c r="X40" s="291">
        <v>0.32</v>
      </c>
      <c r="Y40" s="291">
        <v>1.01</v>
      </c>
      <c r="Z40" s="291">
        <v>1.6</v>
      </c>
      <c r="AA40" s="756"/>
      <c r="AB40" s="1051" t="s">
        <v>22</v>
      </c>
      <c r="AC40" s="1052"/>
      <c r="AD40" s="294">
        <v>0.52</v>
      </c>
      <c r="AE40" s="306"/>
      <c r="AF40" s="291">
        <v>29.69</v>
      </c>
      <c r="AG40" s="291">
        <v>0.42</v>
      </c>
      <c r="AH40" s="291">
        <v>0.92</v>
      </c>
      <c r="AI40" s="291">
        <v>0.39</v>
      </c>
      <c r="AJ40" s="756"/>
      <c r="AK40" s="1051" t="s">
        <v>22</v>
      </c>
      <c r="AL40" s="1052"/>
      <c r="AM40" s="294">
        <v>0.39</v>
      </c>
      <c r="AN40" s="306"/>
      <c r="AO40" s="291">
        <v>21.82</v>
      </c>
      <c r="AP40" s="291">
        <v>0.17</v>
      </c>
      <c r="AQ40" s="291">
        <v>0.8</v>
      </c>
      <c r="AR40" s="756"/>
      <c r="AS40" s="1051" t="s">
        <v>22</v>
      </c>
      <c r="AT40" s="1053"/>
      <c r="AU40" s="294">
        <v>0.18</v>
      </c>
      <c r="AV40" s="306"/>
      <c r="AW40" s="291">
        <v>11.45</v>
      </c>
      <c r="AX40" s="291">
        <v>0.02</v>
      </c>
      <c r="AY40" s="291">
        <v>0.45</v>
      </c>
      <c r="AZ40" s="291">
        <v>1.02</v>
      </c>
      <c r="BA40" s="756"/>
      <c r="BB40" s="1051" t="s">
        <v>22</v>
      </c>
      <c r="BC40" s="1053"/>
      <c r="BD40" s="294">
        <v>0.56000000000000005</v>
      </c>
      <c r="BE40" s="306"/>
      <c r="BF40" s="291">
        <v>32.340000000000003</v>
      </c>
      <c r="BG40" s="291">
        <v>0.32</v>
      </c>
      <c r="BH40" s="291">
        <v>1.42</v>
      </c>
      <c r="BI40" s="291">
        <v>1.19</v>
      </c>
      <c r="BJ40" s="756"/>
      <c r="BK40" s="1051" t="s">
        <v>22</v>
      </c>
      <c r="BL40" s="1052"/>
      <c r="BM40" s="294">
        <v>0.56000000000000005</v>
      </c>
      <c r="BN40" s="306"/>
      <c r="BO40" s="291">
        <v>29.51</v>
      </c>
      <c r="BP40" s="291">
        <v>0.56999999999999995</v>
      </c>
      <c r="BQ40" s="291">
        <v>0.49</v>
      </c>
      <c r="BR40" s="291">
        <v>0.7</v>
      </c>
      <c r="BS40" s="756"/>
      <c r="BT40" s="1051" t="s">
        <v>22</v>
      </c>
      <c r="BU40" s="1052"/>
      <c r="BV40" s="294">
        <v>0.28999999999999998</v>
      </c>
      <c r="BW40" s="306"/>
      <c r="BX40" s="291">
        <v>36.25</v>
      </c>
      <c r="BY40" s="291">
        <v>0.47</v>
      </c>
      <c r="BZ40" s="291">
        <v>0.37</v>
      </c>
      <c r="CA40" s="291">
        <v>1.52</v>
      </c>
      <c r="CB40" s="756"/>
      <c r="CC40" s="287"/>
      <c r="CD40" s="757"/>
    </row>
    <row r="41" spans="1:82" s="767" customFormat="1" ht="12" customHeight="1" x14ac:dyDescent="0.25">
      <c r="A41" s="1054" t="s">
        <v>25</v>
      </c>
      <c r="B41" s="1055"/>
      <c r="C41" s="291">
        <v>100.34</v>
      </c>
      <c r="D41" s="306"/>
      <c r="E41" s="291">
        <v>3.42</v>
      </c>
      <c r="F41" s="291">
        <v>7.2</v>
      </c>
      <c r="G41" s="291">
        <v>2.75</v>
      </c>
      <c r="H41" s="291">
        <v>1.29</v>
      </c>
      <c r="I41" s="756"/>
      <c r="J41" s="1054" t="s">
        <v>25</v>
      </c>
      <c r="K41" s="1055"/>
      <c r="L41" s="294">
        <v>8.67</v>
      </c>
      <c r="M41" s="306"/>
      <c r="N41" s="291">
        <v>9.6300000000000008</v>
      </c>
      <c r="O41" s="291">
        <v>15.88</v>
      </c>
      <c r="P41" s="291">
        <v>8.58</v>
      </c>
      <c r="Q41" s="291">
        <v>0.43</v>
      </c>
      <c r="R41" s="756"/>
      <c r="S41" s="1054" t="s">
        <v>25</v>
      </c>
      <c r="T41" s="1055"/>
      <c r="U41" s="291">
        <v>8.11</v>
      </c>
      <c r="V41" s="306"/>
      <c r="W41" s="291">
        <v>7.23</v>
      </c>
      <c r="X41" s="291">
        <v>12.22</v>
      </c>
      <c r="Y41" s="291">
        <v>3.9</v>
      </c>
      <c r="Z41" s="291">
        <v>1.38</v>
      </c>
      <c r="AA41" s="756"/>
      <c r="AB41" s="1054" t="s">
        <v>25</v>
      </c>
      <c r="AC41" s="1055"/>
      <c r="AD41" s="294">
        <v>6.25</v>
      </c>
      <c r="AE41" s="306"/>
      <c r="AF41" s="291">
        <v>7.23</v>
      </c>
      <c r="AG41" s="291">
        <v>9.67</v>
      </c>
      <c r="AH41" s="291">
        <v>4.46</v>
      </c>
      <c r="AI41" s="291">
        <v>0.44</v>
      </c>
      <c r="AJ41" s="756"/>
      <c r="AK41" s="1054" t="s">
        <v>25</v>
      </c>
      <c r="AL41" s="1055"/>
      <c r="AM41" s="294">
        <v>4.8499999999999996</v>
      </c>
      <c r="AN41" s="306"/>
      <c r="AO41" s="291">
        <v>5.53</v>
      </c>
      <c r="AP41" s="291">
        <v>3.51</v>
      </c>
      <c r="AQ41" s="291">
        <v>0.62</v>
      </c>
      <c r="AR41" s="756"/>
      <c r="AS41" s="1054" t="s">
        <v>25</v>
      </c>
      <c r="AT41" s="1056"/>
      <c r="AU41" s="294">
        <v>4.29</v>
      </c>
      <c r="AV41" s="306"/>
      <c r="AW41" s="291">
        <v>3.7</v>
      </c>
      <c r="AX41" s="291">
        <v>0.7</v>
      </c>
      <c r="AY41" s="291">
        <v>1.54</v>
      </c>
      <c r="AZ41" s="291">
        <v>0.72</v>
      </c>
      <c r="BA41" s="756"/>
      <c r="BB41" s="1054" t="s">
        <v>25</v>
      </c>
      <c r="BC41" s="1056"/>
      <c r="BD41" s="294">
        <v>8.7799999999999994</v>
      </c>
      <c r="BE41" s="306"/>
      <c r="BF41" s="291">
        <v>11.88</v>
      </c>
      <c r="BG41" s="291">
        <v>9.6</v>
      </c>
      <c r="BH41" s="291">
        <v>8.0399999999999991</v>
      </c>
      <c r="BI41" s="291">
        <v>0.93</v>
      </c>
      <c r="BJ41" s="756"/>
      <c r="BK41" s="1054" t="s">
        <v>25</v>
      </c>
      <c r="BL41" s="1055"/>
      <c r="BM41" s="294">
        <v>10.4</v>
      </c>
      <c r="BN41" s="306"/>
      <c r="BO41" s="291">
        <v>10.119999999999999</v>
      </c>
      <c r="BP41" s="291">
        <v>10.15</v>
      </c>
      <c r="BQ41" s="291">
        <v>2.36</v>
      </c>
      <c r="BR41" s="291">
        <v>0.61</v>
      </c>
      <c r="BS41" s="756"/>
      <c r="BT41" s="1054" t="s">
        <v>25</v>
      </c>
      <c r="BU41" s="1055"/>
      <c r="BV41" s="294">
        <v>5.49</v>
      </c>
      <c r="BW41" s="306"/>
      <c r="BX41" s="291">
        <v>10.17</v>
      </c>
      <c r="BY41" s="291">
        <v>12.36</v>
      </c>
      <c r="BZ41" s="291">
        <v>2.23</v>
      </c>
      <c r="CA41" s="291">
        <v>1.64</v>
      </c>
      <c r="CB41" s="756"/>
      <c r="CC41" s="287"/>
      <c r="CD41" s="768"/>
    </row>
    <row r="42" spans="1:82" s="267" customFormat="1" ht="12" customHeight="1" x14ac:dyDescent="0.25">
      <c r="A42" s="1048" t="s">
        <v>26</v>
      </c>
      <c r="B42" s="1049"/>
      <c r="C42" s="334">
        <f>AVERAGE(C31:C38)</f>
        <v>4.9885714285714284</v>
      </c>
      <c r="D42" s="335"/>
      <c r="E42" s="336">
        <f>AVERAGE(E31:E38)</f>
        <v>243.16714285714286</v>
      </c>
      <c r="F42" s="337">
        <f>AVERAGE(F31:F38)</f>
        <v>3.09</v>
      </c>
      <c r="G42" s="337">
        <f>AVERAGE(G31:G38)</f>
        <v>16.862857142857141</v>
      </c>
      <c r="H42" s="336">
        <f>AVERAGE(H31:H38)</f>
        <v>112.52357142857144</v>
      </c>
      <c r="I42" s="338"/>
      <c r="J42" s="1048" t="s">
        <v>26</v>
      </c>
      <c r="K42" s="1049"/>
      <c r="L42" s="334">
        <f>AVERAGE(L31:L38)</f>
        <v>5.4378571428571423</v>
      </c>
      <c r="M42" s="335"/>
      <c r="N42" s="336">
        <f>AVERAGE(N31:N38)</f>
        <v>253.92857142857142</v>
      </c>
      <c r="O42" s="337">
        <f>AVERAGE(O31:O38)</f>
        <v>3.7928571428571436</v>
      </c>
      <c r="P42" s="337">
        <f>AVERAGE(P31:P38)</f>
        <v>17.857857142857146</v>
      </c>
      <c r="Q42" s="336">
        <f>AVERAGE(Q31:Q38)</f>
        <v>100.92999999999999</v>
      </c>
      <c r="R42" s="338"/>
      <c r="S42" s="1048" t="s">
        <v>26</v>
      </c>
      <c r="T42" s="1049"/>
      <c r="U42" s="334">
        <f>AVERAGE(U31:U38)</f>
        <v>4.0092857142857143</v>
      </c>
      <c r="V42" s="335"/>
      <c r="W42" s="336">
        <f>AVERAGE(W31:W38)</f>
        <v>296.44214285714281</v>
      </c>
      <c r="X42" s="337">
        <f>AVERAGE(X31:X38)</f>
        <v>2.2185714285714289</v>
      </c>
      <c r="Y42" s="337">
        <f>AVERAGE(Y31:Y38)</f>
        <v>21.680714285714284</v>
      </c>
      <c r="Z42" s="336">
        <f>AVERAGE(Z31:Z38)</f>
        <v>97.095000000000013</v>
      </c>
      <c r="AA42" s="338"/>
      <c r="AB42" s="1048" t="s">
        <v>26</v>
      </c>
      <c r="AC42" s="1049"/>
      <c r="AD42" s="334">
        <f>AVERAGE(AD31:AD38)</f>
        <v>6.9228571428571426</v>
      </c>
      <c r="AE42" s="335"/>
      <c r="AF42" s="336">
        <f>AVERAGE(AF31:AF38)</f>
        <v>344.44</v>
      </c>
      <c r="AG42" s="337">
        <f>AVERAGE(AG31:AG38)</f>
        <v>3.6378571428571429</v>
      </c>
      <c r="AH42" s="337">
        <f>AVERAGE(AH31:AH38)</f>
        <v>17.352857142857143</v>
      </c>
      <c r="AI42" s="336">
        <f>AVERAGE(AI31:AI38)</f>
        <v>74.904285714285706</v>
      </c>
      <c r="AJ42" s="338"/>
      <c r="AK42" s="1048" t="s">
        <v>26</v>
      </c>
      <c r="AL42" s="1049"/>
      <c r="AM42" s="334">
        <f>AVERAGE(AM31:AM38)</f>
        <v>6.6358333333333333</v>
      </c>
      <c r="AN42" s="335"/>
      <c r="AO42" s="336">
        <f>AVERAGE(AO31:AO38)</f>
        <v>327.74916666666667</v>
      </c>
      <c r="AP42" s="337">
        <f>AVERAGE(AP31:AP38)</f>
        <v>4.0033333333333339</v>
      </c>
      <c r="AQ42" s="336">
        <f>AVERAGE(AQ31:AQ38)</f>
        <v>107.94499999999999</v>
      </c>
      <c r="AR42" s="338"/>
      <c r="AS42" s="1048" t="s">
        <v>26</v>
      </c>
      <c r="AT42" s="1050"/>
      <c r="AU42" s="334">
        <f>AVERAGE(AU31:AU38)</f>
        <v>3.4070000000000009</v>
      </c>
      <c r="AV42" s="335"/>
      <c r="AW42" s="336">
        <f>AVERAGE(AW31:AW38)</f>
        <v>252.96599999999998</v>
      </c>
      <c r="AX42" s="337">
        <f>AVERAGE(AX31:AX38)</f>
        <v>2.4779999999999998</v>
      </c>
      <c r="AY42" s="337">
        <f>AVERAGE(AY31:AY38)</f>
        <v>23.765000000000001</v>
      </c>
      <c r="AZ42" s="336">
        <f>AVERAGE(AZ31:AZ38)</f>
        <v>115.3</v>
      </c>
      <c r="BA42" s="338"/>
      <c r="BB42" s="1048" t="s">
        <v>26</v>
      </c>
      <c r="BC42" s="1050"/>
      <c r="BD42" s="334">
        <f>AVERAGE(BD31:BD38)</f>
        <v>5.3721428571428573</v>
      </c>
      <c r="BE42" s="335"/>
      <c r="BF42" s="336">
        <f>AVERAGE(BF31:BF38)</f>
        <v>228.39000000000001</v>
      </c>
      <c r="BG42" s="337">
        <f>AVERAGE(BG31:BG38)</f>
        <v>2.8364285714285722</v>
      </c>
      <c r="BH42" s="337">
        <f>AVERAGE(BH31:BH38)</f>
        <v>14.767142857142856</v>
      </c>
      <c r="BI42" s="336">
        <f>AVERAGE(BI31:BI38)</f>
        <v>107.57214285714285</v>
      </c>
      <c r="BJ42" s="338"/>
      <c r="BK42" s="1048" t="s">
        <v>26</v>
      </c>
      <c r="BL42" s="1049"/>
      <c r="BM42" s="334">
        <f>AVERAGE(BM31:BM38)</f>
        <v>4.5612500000000002</v>
      </c>
      <c r="BN42" s="335"/>
      <c r="BO42" s="336">
        <f>AVERAGE(BO31:BO38)</f>
        <v>246.666875</v>
      </c>
      <c r="BP42" s="337">
        <f>AVERAGE(BP31:BP38)</f>
        <v>4.7168749999999999</v>
      </c>
      <c r="BQ42" s="337"/>
      <c r="BR42" s="336">
        <f>AVERAGE(BR31:BR38)</f>
        <v>97.39500000000001</v>
      </c>
      <c r="BS42" s="338"/>
      <c r="BT42" s="1048" t="s">
        <v>26</v>
      </c>
      <c r="BU42" s="1049"/>
      <c r="BV42" s="334">
        <f>AVERAGE(BV31:BV38)</f>
        <v>4.3635714285714284</v>
      </c>
      <c r="BW42" s="335"/>
      <c r="BX42" s="336">
        <f>AVERAGE(BX31:BX38)</f>
        <v>298.9778571428572</v>
      </c>
      <c r="BY42" s="337">
        <f>AVERAGE(BY31:BY38)</f>
        <v>3.222142857142857</v>
      </c>
      <c r="BZ42" s="337">
        <f>AVERAGE(BZ31:BZ38)</f>
        <v>14.073571428571427</v>
      </c>
      <c r="CA42" s="336">
        <f>AVERAGE(CA31:CA38)</f>
        <v>77.97571428571429</v>
      </c>
      <c r="CB42" s="338"/>
      <c r="CC42" s="287">
        <f t="shared" ref="CC42" si="61">AVERAGE(C42,L42,U42,BD42,AD42,AM42,AU42,BM42,BV42)</f>
        <v>5.077596560846561</v>
      </c>
      <c r="CD42" s="769"/>
    </row>
    <row r="43" spans="1:82" s="267" customFormat="1" ht="12" customHeight="1" x14ac:dyDescent="0.25">
      <c r="A43" s="762"/>
      <c r="B43" s="763"/>
      <c r="C43" s="281"/>
      <c r="D43" s="306"/>
      <c r="E43" s="283"/>
      <c r="F43" s="284"/>
      <c r="G43" s="284"/>
      <c r="H43" s="284"/>
      <c r="I43" s="338"/>
      <c r="J43" s="762"/>
      <c r="K43" s="763"/>
      <c r="L43" s="281"/>
      <c r="M43" s="306"/>
      <c r="N43" s="283"/>
      <c r="O43" s="284"/>
      <c r="P43" s="284"/>
      <c r="Q43" s="284"/>
      <c r="R43" s="338"/>
      <c r="S43" s="762"/>
      <c r="T43" s="763"/>
      <c r="U43" s="281"/>
      <c r="V43" s="306"/>
      <c r="W43" s="283"/>
      <c r="X43" s="284"/>
      <c r="Y43" s="284"/>
      <c r="Z43" s="284"/>
      <c r="AA43" s="338"/>
      <c r="AB43" s="762"/>
      <c r="AC43" s="763"/>
      <c r="AD43" s="281"/>
      <c r="AE43" s="306"/>
      <c r="AF43" s="283"/>
      <c r="AG43" s="284"/>
      <c r="AH43" s="284"/>
      <c r="AI43" s="284"/>
      <c r="AJ43" s="338"/>
      <c r="AK43" s="762"/>
      <c r="AL43" s="763"/>
      <c r="AM43" s="281"/>
      <c r="AN43" s="306"/>
      <c r="AO43" s="283"/>
      <c r="AP43" s="284"/>
      <c r="AQ43" s="284"/>
      <c r="AR43" s="338"/>
      <c r="AS43" s="762"/>
      <c r="AT43" s="764"/>
      <c r="AU43" s="281"/>
      <c r="AV43" s="306"/>
      <c r="AW43" s="283"/>
      <c r="AX43" s="284"/>
      <c r="AY43" s="284"/>
      <c r="AZ43" s="284"/>
      <c r="BA43" s="338"/>
      <c r="BB43" s="762"/>
      <c r="BC43" s="764"/>
      <c r="BD43" s="281"/>
      <c r="BE43" s="306"/>
      <c r="BF43" s="283"/>
      <c r="BG43" s="284"/>
      <c r="BH43" s="284"/>
      <c r="BI43" s="284"/>
      <c r="BJ43" s="338"/>
      <c r="BK43" s="762"/>
      <c r="BL43" s="763"/>
      <c r="BM43" s="281"/>
      <c r="BN43" s="306"/>
      <c r="BO43" s="283"/>
      <c r="BP43" s="284"/>
      <c r="BQ43" s="284"/>
      <c r="BR43" s="284"/>
      <c r="BS43" s="338"/>
      <c r="BT43" s="762"/>
      <c r="BU43" s="763"/>
      <c r="BV43" s="281"/>
      <c r="BW43" s="306"/>
      <c r="BX43" s="283"/>
      <c r="BY43" s="284"/>
      <c r="BZ43" s="284"/>
      <c r="CA43" s="284"/>
      <c r="CB43" s="338"/>
      <c r="CC43" s="770"/>
      <c r="CD43" s="769"/>
    </row>
    <row r="44" spans="1:82" s="775" customFormat="1" ht="12" customHeight="1" x14ac:dyDescent="0.25">
      <c r="A44" s="1057" t="s">
        <v>27</v>
      </c>
      <c r="B44" s="1059"/>
      <c r="C44" s="771" t="s">
        <v>191</v>
      </c>
      <c r="D44" s="306"/>
      <c r="E44" s="772"/>
      <c r="F44" s="284"/>
      <c r="G44" s="284"/>
      <c r="H44" s="284"/>
      <c r="I44" s="287"/>
      <c r="J44" s="1057" t="s">
        <v>27</v>
      </c>
      <c r="K44" s="1059"/>
      <c r="L44" s="771" t="s">
        <v>28</v>
      </c>
      <c r="M44" s="306"/>
      <c r="N44" s="772"/>
      <c r="O44" s="284"/>
      <c r="P44" s="284"/>
      <c r="Q44" s="284"/>
      <c r="R44" s="287"/>
      <c r="S44" s="1057" t="s">
        <v>27</v>
      </c>
      <c r="T44" s="1059"/>
      <c r="U44" s="281" t="s">
        <v>30</v>
      </c>
      <c r="V44" s="306"/>
      <c r="W44" s="772"/>
      <c r="X44" s="284"/>
      <c r="Y44" s="284"/>
      <c r="Z44" s="284"/>
      <c r="AA44" s="287"/>
      <c r="AB44" s="1057" t="s">
        <v>27</v>
      </c>
      <c r="AC44" s="1059"/>
      <c r="AD44" s="771" t="s">
        <v>402</v>
      </c>
      <c r="AE44" s="306"/>
      <c r="AF44" s="772"/>
      <c r="AG44" s="284"/>
      <c r="AH44" s="284"/>
      <c r="AI44" s="284"/>
      <c r="AJ44" s="287"/>
      <c r="AK44" s="1057" t="s">
        <v>27</v>
      </c>
      <c r="AL44" s="1059"/>
      <c r="AM44" s="771" t="s">
        <v>30</v>
      </c>
      <c r="AN44" s="306"/>
      <c r="AO44" s="772"/>
      <c r="AP44" s="284"/>
      <c r="AQ44" s="284"/>
      <c r="AR44" s="287"/>
      <c r="AS44" s="1057" t="s">
        <v>27</v>
      </c>
      <c r="AT44" s="1058"/>
      <c r="AU44" s="281" t="s">
        <v>30</v>
      </c>
      <c r="AV44" s="306"/>
      <c r="AW44" s="772"/>
      <c r="AX44" s="284"/>
      <c r="AY44" s="284"/>
      <c r="AZ44" s="284"/>
      <c r="BA44" s="287"/>
      <c r="BB44" s="1057" t="s">
        <v>27</v>
      </c>
      <c r="BC44" s="1058"/>
      <c r="BD44" s="281" t="s">
        <v>30</v>
      </c>
      <c r="BE44" s="306"/>
      <c r="BF44" s="772"/>
      <c r="BG44" s="284"/>
      <c r="BH44" s="284"/>
      <c r="BI44" s="284"/>
      <c r="BJ44" s="287"/>
      <c r="BK44" s="1057" t="s">
        <v>27</v>
      </c>
      <c r="BL44" s="1059"/>
      <c r="BM44" s="771" t="s">
        <v>403</v>
      </c>
      <c r="BN44" s="306"/>
      <c r="BO44" s="772"/>
      <c r="BP44" s="284"/>
      <c r="BQ44" s="284"/>
      <c r="BR44" s="284"/>
      <c r="BS44" s="287"/>
      <c r="BT44" s="1057" t="s">
        <v>27</v>
      </c>
      <c r="BU44" s="1059"/>
      <c r="BV44" s="771" t="s">
        <v>403</v>
      </c>
      <c r="BW44" s="306"/>
      <c r="BX44" s="772"/>
      <c r="BY44" s="284"/>
      <c r="BZ44" s="284"/>
      <c r="CA44" s="284"/>
      <c r="CB44" s="287"/>
      <c r="CC44" s="773"/>
      <c r="CD44" s="774"/>
    </row>
    <row r="45" spans="1:82" s="775" customFormat="1" ht="12" customHeight="1" x14ac:dyDescent="0.25">
      <c r="A45" s="1057" t="s">
        <v>29</v>
      </c>
      <c r="B45" s="1059"/>
      <c r="C45" s="281">
        <v>7.4</v>
      </c>
      <c r="D45" s="306"/>
      <c r="E45" s="776"/>
      <c r="F45" s="777"/>
      <c r="G45" s="777"/>
      <c r="H45" s="777"/>
      <c r="I45" s="778"/>
      <c r="J45" s="1057" t="s">
        <v>29</v>
      </c>
      <c r="K45" s="1059"/>
      <c r="L45" s="281">
        <v>6.35</v>
      </c>
      <c r="M45" s="306"/>
      <c r="N45" s="776"/>
      <c r="O45" s="777"/>
      <c r="P45" s="777"/>
      <c r="Q45" s="777"/>
      <c r="R45" s="778"/>
      <c r="S45" s="1057" t="s">
        <v>29</v>
      </c>
      <c r="T45" s="1059"/>
      <c r="U45" s="281" t="s">
        <v>30</v>
      </c>
      <c r="V45" s="306"/>
      <c r="W45" s="776"/>
      <c r="X45" s="777"/>
      <c r="Y45" s="777"/>
      <c r="Z45" s="777"/>
      <c r="AA45" s="778"/>
      <c r="AB45" s="1057" t="s">
        <v>29</v>
      </c>
      <c r="AC45" s="1059"/>
      <c r="AD45" s="281">
        <v>7.94</v>
      </c>
      <c r="AE45" s="306"/>
      <c r="AF45" s="776"/>
      <c r="AG45" s="777"/>
      <c r="AH45" s="777"/>
      <c r="AI45" s="777"/>
      <c r="AJ45" s="778"/>
      <c r="AK45" s="1057" t="s">
        <v>29</v>
      </c>
      <c r="AL45" s="1059"/>
      <c r="AM45" s="281">
        <v>5.95</v>
      </c>
      <c r="AN45" s="306"/>
      <c r="AO45" s="776"/>
      <c r="AP45" s="777"/>
      <c r="AQ45" s="777"/>
      <c r="AR45" s="778"/>
      <c r="AS45" s="1057" t="s">
        <v>29</v>
      </c>
      <c r="AT45" s="1058"/>
      <c r="AU45" s="281">
        <v>7.7</v>
      </c>
      <c r="AV45" s="306"/>
      <c r="AW45" s="776"/>
      <c r="AX45" s="777"/>
      <c r="AY45" s="777"/>
      <c r="AZ45" s="777"/>
      <c r="BA45" s="778"/>
      <c r="BB45" s="1057" t="s">
        <v>29</v>
      </c>
      <c r="BC45" s="1058"/>
      <c r="BD45" s="281">
        <v>7.7</v>
      </c>
      <c r="BE45" s="306"/>
      <c r="BF45" s="776"/>
      <c r="BG45" s="777"/>
      <c r="BH45" s="777"/>
      <c r="BI45" s="777"/>
      <c r="BJ45" s="778"/>
      <c r="BK45" s="1057" t="s">
        <v>29</v>
      </c>
      <c r="BL45" s="1059"/>
      <c r="BM45" s="281">
        <v>7.01</v>
      </c>
      <c r="BN45" s="306"/>
      <c r="BO45" s="776"/>
      <c r="BP45" s="777"/>
      <c r="BQ45" s="777"/>
      <c r="BR45" s="777"/>
      <c r="BS45" s="778"/>
      <c r="BT45" s="1057" t="s">
        <v>29</v>
      </c>
      <c r="BU45" s="1059"/>
      <c r="BV45" s="281">
        <v>7.01</v>
      </c>
      <c r="BW45" s="306"/>
      <c r="BX45" s="776"/>
      <c r="BY45" s="777"/>
      <c r="BZ45" s="777"/>
      <c r="CA45" s="777"/>
      <c r="CB45" s="778"/>
      <c r="CC45" s="773"/>
      <c r="CD45" s="774"/>
    </row>
    <row r="46" spans="1:82" s="752" customFormat="1" ht="12" customHeight="1" x14ac:dyDescent="0.25">
      <c r="A46" s="1048" t="s">
        <v>31</v>
      </c>
      <c r="B46" s="1049"/>
      <c r="C46" s="281"/>
      <c r="D46" s="306"/>
      <c r="E46" s="283"/>
      <c r="F46" s="284"/>
      <c r="G46" s="284"/>
      <c r="H46" s="284"/>
      <c r="I46" s="287"/>
      <c r="J46" s="1048" t="s">
        <v>31</v>
      </c>
      <c r="K46" s="1049"/>
      <c r="L46" s="281"/>
      <c r="M46" s="306"/>
      <c r="N46" s="283"/>
      <c r="O46" s="284"/>
      <c r="P46" s="284"/>
      <c r="Q46" s="284"/>
      <c r="R46" s="287"/>
      <c r="S46" s="1048" t="s">
        <v>31</v>
      </c>
      <c r="T46" s="1049"/>
      <c r="U46" s="281"/>
      <c r="V46" s="306"/>
      <c r="W46" s="283"/>
      <c r="X46" s="284"/>
      <c r="Y46" s="284"/>
      <c r="Z46" s="284"/>
      <c r="AA46" s="287"/>
      <c r="AB46" s="1048" t="s">
        <v>31</v>
      </c>
      <c r="AC46" s="1049"/>
      <c r="AD46" s="281"/>
      <c r="AE46" s="306"/>
      <c r="AF46" s="283"/>
      <c r="AG46" s="284"/>
      <c r="AH46" s="284"/>
      <c r="AI46" s="284"/>
      <c r="AJ46" s="287"/>
      <c r="AK46" s="1048" t="s">
        <v>31</v>
      </c>
      <c r="AL46" s="1049"/>
      <c r="AM46" s="281"/>
      <c r="AN46" s="306"/>
      <c r="AO46" s="283"/>
      <c r="AP46" s="284"/>
      <c r="AQ46" s="284"/>
      <c r="AR46" s="287"/>
      <c r="AS46" s="1048" t="s">
        <v>31</v>
      </c>
      <c r="AT46" s="1050"/>
      <c r="AU46" s="281"/>
      <c r="AV46" s="306"/>
      <c r="AW46" s="283"/>
      <c r="AX46" s="284"/>
      <c r="AY46" s="284"/>
      <c r="AZ46" s="284"/>
      <c r="BA46" s="287"/>
      <c r="BB46" s="1048" t="s">
        <v>31</v>
      </c>
      <c r="BC46" s="1050"/>
      <c r="BD46" s="281"/>
      <c r="BE46" s="306"/>
      <c r="BF46" s="283"/>
      <c r="BG46" s="284"/>
      <c r="BH46" s="284"/>
      <c r="BI46" s="284"/>
      <c r="BJ46" s="287"/>
      <c r="BK46" s="1048" t="s">
        <v>31</v>
      </c>
      <c r="BL46" s="1049"/>
      <c r="BM46" s="281"/>
      <c r="BN46" s="306"/>
      <c r="BO46" s="283"/>
      <c r="BP46" s="284"/>
      <c r="BQ46" s="284"/>
      <c r="BR46" s="284"/>
      <c r="BS46" s="287"/>
      <c r="BT46" s="1048" t="s">
        <v>31</v>
      </c>
      <c r="BU46" s="1049"/>
      <c r="BV46" s="281"/>
      <c r="BW46" s="306"/>
      <c r="BX46" s="283"/>
      <c r="BY46" s="284"/>
      <c r="BZ46" s="284"/>
      <c r="CA46" s="284"/>
      <c r="CB46" s="287"/>
      <c r="CC46" s="779"/>
      <c r="CD46" s="755"/>
    </row>
    <row r="47" spans="1:82" s="752" customFormat="1" ht="12" customHeight="1" x14ac:dyDescent="0.25">
      <c r="A47" s="1048" t="s">
        <v>12</v>
      </c>
      <c r="B47" s="1049"/>
      <c r="C47" s="362" t="s">
        <v>269</v>
      </c>
      <c r="D47" s="537"/>
      <c r="E47" s="283" t="s">
        <v>33</v>
      </c>
      <c r="F47" s="284"/>
      <c r="G47" s="284"/>
      <c r="H47" s="284"/>
      <c r="I47" s="287"/>
      <c r="J47" s="1048" t="s">
        <v>12</v>
      </c>
      <c r="K47" s="1049"/>
      <c r="L47" s="362" t="s">
        <v>108</v>
      </c>
      <c r="M47" s="537"/>
      <c r="N47" s="283" t="s">
        <v>33</v>
      </c>
      <c r="O47" s="284"/>
      <c r="P47" s="284"/>
      <c r="Q47" s="284"/>
      <c r="R47" s="287"/>
      <c r="S47" s="1048" t="s">
        <v>12</v>
      </c>
      <c r="T47" s="1049"/>
      <c r="U47" s="362" t="s">
        <v>109</v>
      </c>
      <c r="V47" s="537"/>
      <c r="W47" s="283" t="s">
        <v>33</v>
      </c>
      <c r="X47" s="284"/>
      <c r="Y47" s="284"/>
      <c r="Z47" s="284"/>
      <c r="AA47" s="287"/>
      <c r="AB47" s="1048" t="s">
        <v>12</v>
      </c>
      <c r="AC47" s="1049"/>
      <c r="AD47" s="362" t="s">
        <v>109</v>
      </c>
      <c r="AE47" s="537"/>
      <c r="AF47" s="283" t="s">
        <v>33</v>
      </c>
      <c r="AG47" s="284"/>
      <c r="AH47" s="284"/>
      <c r="AI47" s="284"/>
      <c r="AJ47" s="287"/>
      <c r="AK47" s="1048" t="s">
        <v>12</v>
      </c>
      <c r="AL47" s="1049"/>
      <c r="AM47" s="362" t="s">
        <v>110</v>
      </c>
      <c r="AN47" s="537"/>
      <c r="AO47" s="283" t="s">
        <v>33</v>
      </c>
      <c r="AP47" s="284"/>
      <c r="AQ47" s="284"/>
      <c r="AR47" s="287"/>
      <c r="AS47" s="1048" t="s">
        <v>12</v>
      </c>
      <c r="AT47" s="1050"/>
      <c r="AU47" s="362" t="s">
        <v>108</v>
      </c>
      <c r="AV47" s="537"/>
      <c r="AW47" s="283" t="s">
        <v>33</v>
      </c>
      <c r="AX47" s="284"/>
      <c r="AY47" s="284"/>
      <c r="AZ47" s="284"/>
      <c r="BA47" s="287"/>
      <c r="BB47" s="1048" t="s">
        <v>12</v>
      </c>
      <c r="BC47" s="1050"/>
      <c r="BD47" s="362" t="s">
        <v>196</v>
      </c>
      <c r="BE47" s="537"/>
      <c r="BF47" s="283" t="s">
        <v>33</v>
      </c>
      <c r="BG47" s="284"/>
      <c r="BH47" s="284"/>
      <c r="BI47" s="284"/>
      <c r="BJ47" s="287"/>
      <c r="BK47" s="1048" t="s">
        <v>12</v>
      </c>
      <c r="BL47" s="1049"/>
      <c r="BM47" s="362" t="s">
        <v>108</v>
      </c>
      <c r="BN47" s="537"/>
      <c r="BO47" s="283" t="s">
        <v>33</v>
      </c>
      <c r="BP47" s="284"/>
      <c r="BQ47" s="284"/>
      <c r="BR47" s="284"/>
      <c r="BS47" s="287"/>
      <c r="BT47" s="1048" t="s">
        <v>12</v>
      </c>
      <c r="BU47" s="1049"/>
      <c r="BV47" s="362" t="s">
        <v>108</v>
      </c>
      <c r="BW47" s="537"/>
      <c r="BX47" s="283" t="s">
        <v>33</v>
      </c>
      <c r="BY47" s="284"/>
      <c r="BZ47" s="284"/>
      <c r="CA47" s="284"/>
      <c r="CB47" s="287"/>
      <c r="CC47" s="779"/>
      <c r="CD47" s="755"/>
    </row>
    <row r="48" spans="1:82" s="752" customFormat="1" ht="12" customHeight="1" x14ac:dyDescent="0.25">
      <c r="A48" s="1048" t="s">
        <v>17</v>
      </c>
      <c r="B48" s="1049"/>
      <c r="C48" s="362" t="s">
        <v>272</v>
      </c>
      <c r="D48" s="537"/>
      <c r="E48" s="283"/>
      <c r="F48" s="284"/>
      <c r="G48" s="284"/>
      <c r="H48" s="284"/>
      <c r="I48" s="287"/>
      <c r="J48" s="1048" t="s">
        <v>17</v>
      </c>
      <c r="K48" s="1049"/>
      <c r="L48" s="362" t="s">
        <v>114</v>
      </c>
      <c r="M48" s="537"/>
      <c r="N48" s="283"/>
      <c r="O48" s="284"/>
      <c r="P48" s="284"/>
      <c r="Q48" s="284"/>
      <c r="R48" s="287"/>
      <c r="S48" s="1048" t="s">
        <v>17</v>
      </c>
      <c r="T48" s="1049"/>
      <c r="U48" s="362" t="s">
        <v>115</v>
      </c>
      <c r="V48" s="537"/>
      <c r="W48" s="283"/>
      <c r="X48" s="284"/>
      <c r="Y48" s="284"/>
      <c r="Z48" s="284"/>
      <c r="AA48" s="287"/>
      <c r="AB48" s="1048" t="s">
        <v>17</v>
      </c>
      <c r="AC48" s="1049"/>
      <c r="AD48" s="362" t="s">
        <v>115</v>
      </c>
      <c r="AE48" s="537"/>
      <c r="AF48" s="283"/>
      <c r="AG48" s="284"/>
      <c r="AH48" s="284"/>
      <c r="AI48" s="284"/>
      <c r="AJ48" s="287"/>
      <c r="AK48" s="1048" t="s">
        <v>17</v>
      </c>
      <c r="AL48" s="1049"/>
      <c r="AM48" s="362" t="s">
        <v>116</v>
      </c>
      <c r="AN48" s="537"/>
      <c r="AO48" s="283"/>
      <c r="AP48" s="284"/>
      <c r="AQ48" s="284"/>
      <c r="AR48" s="287"/>
      <c r="AS48" s="1048" t="s">
        <v>17</v>
      </c>
      <c r="AT48" s="1050"/>
      <c r="AU48" s="362" t="s">
        <v>114</v>
      </c>
      <c r="AV48" s="537"/>
      <c r="AW48" s="283"/>
      <c r="AX48" s="284"/>
      <c r="AY48" s="284"/>
      <c r="AZ48" s="284"/>
      <c r="BA48" s="287"/>
      <c r="BB48" s="1048" t="s">
        <v>17</v>
      </c>
      <c r="BC48" s="1050"/>
      <c r="BD48" s="362" t="s">
        <v>202</v>
      </c>
      <c r="BE48" s="537"/>
      <c r="BF48" s="283"/>
      <c r="BG48" s="284"/>
      <c r="BH48" s="284"/>
      <c r="BI48" s="284"/>
      <c r="BJ48" s="287"/>
      <c r="BK48" s="1048" t="s">
        <v>17</v>
      </c>
      <c r="BL48" s="1049"/>
      <c r="BM48" s="362" t="s">
        <v>114</v>
      </c>
      <c r="BN48" s="537"/>
      <c r="BO48" s="283"/>
      <c r="BP48" s="284"/>
      <c r="BQ48" s="284"/>
      <c r="BR48" s="284"/>
      <c r="BS48" s="287"/>
      <c r="BT48" s="1048" t="s">
        <v>17</v>
      </c>
      <c r="BU48" s="1049"/>
      <c r="BV48" s="362" t="s">
        <v>114</v>
      </c>
      <c r="BW48" s="537"/>
      <c r="BX48" s="283"/>
      <c r="BY48" s="284"/>
      <c r="BZ48" s="284"/>
      <c r="CA48" s="284"/>
      <c r="CB48" s="287"/>
      <c r="CC48" s="779"/>
      <c r="CD48" s="755"/>
    </row>
    <row r="49" spans="1:82" s="555" customFormat="1" ht="12" customHeight="1" x14ac:dyDescent="0.25">
      <c r="A49" s="1060" t="s">
        <v>35</v>
      </c>
      <c r="B49" s="1061"/>
      <c r="C49" s="362" t="s">
        <v>272</v>
      </c>
      <c r="D49" s="550"/>
      <c r="E49" s="552"/>
      <c r="F49" s="552"/>
      <c r="G49" s="552"/>
      <c r="H49" s="552"/>
      <c r="I49" s="553"/>
      <c r="J49" s="1060" t="s">
        <v>35</v>
      </c>
      <c r="K49" s="1061"/>
      <c r="L49" s="362" t="s">
        <v>114</v>
      </c>
      <c r="M49" s="550"/>
      <c r="N49" s="552"/>
      <c r="O49" s="552"/>
      <c r="P49" s="552"/>
      <c r="Q49" s="552"/>
      <c r="R49" s="553"/>
      <c r="S49" s="1060" t="s">
        <v>35</v>
      </c>
      <c r="T49" s="1061"/>
      <c r="U49" s="362" t="s">
        <v>115</v>
      </c>
      <c r="V49" s="550"/>
      <c r="W49" s="552"/>
      <c r="X49" s="552"/>
      <c r="Y49" s="552"/>
      <c r="Z49" s="552"/>
      <c r="AA49" s="553"/>
      <c r="AB49" s="1060" t="s">
        <v>35</v>
      </c>
      <c r="AC49" s="1061"/>
      <c r="AD49" s="362" t="s">
        <v>115</v>
      </c>
      <c r="AE49" s="550"/>
      <c r="AF49" s="552"/>
      <c r="AG49" s="552"/>
      <c r="AH49" s="552"/>
      <c r="AI49" s="552"/>
      <c r="AJ49" s="553"/>
      <c r="AK49" s="1060" t="s">
        <v>35</v>
      </c>
      <c r="AL49" s="1061"/>
      <c r="AM49" s="362" t="s">
        <v>116</v>
      </c>
      <c r="AN49" s="550"/>
      <c r="AO49" s="552"/>
      <c r="AP49" s="552"/>
      <c r="AQ49" s="552"/>
      <c r="AR49" s="553"/>
      <c r="AS49" s="1060" t="s">
        <v>35</v>
      </c>
      <c r="AT49" s="1062"/>
      <c r="AU49" s="362" t="s">
        <v>114</v>
      </c>
      <c r="AV49" s="550"/>
      <c r="AW49" s="552"/>
      <c r="AX49" s="552"/>
      <c r="AY49" s="552"/>
      <c r="AZ49" s="552"/>
      <c r="BA49" s="553"/>
      <c r="BB49" s="1060" t="s">
        <v>35</v>
      </c>
      <c r="BC49" s="1062"/>
      <c r="BD49" s="362" t="s">
        <v>202</v>
      </c>
      <c r="BE49" s="550"/>
      <c r="BF49" s="552"/>
      <c r="BG49" s="552"/>
      <c r="BH49" s="552"/>
      <c r="BI49" s="552"/>
      <c r="BJ49" s="553"/>
      <c r="BK49" s="1060" t="s">
        <v>35</v>
      </c>
      <c r="BL49" s="1061"/>
      <c r="BM49" s="362" t="s">
        <v>114</v>
      </c>
      <c r="BN49" s="550"/>
      <c r="BO49" s="552"/>
      <c r="BP49" s="552"/>
      <c r="BQ49" s="552"/>
      <c r="BR49" s="552"/>
      <c r="BS49" s="553"/>
      <c r="BT49" s="1060" t="s">
        <v>35</v>
      </c>
      <c r="BU49" s="1061"/>
      <c r="BV49" s="362" t="s">
        <v>114</v>
      </c>
      <c r="BW49" s="550"/>
      <c r="BX49" s="552"/>
      <c r="BY49" s="552"/>
      <c r="BZ49" s="552"/>
      <c r="CA49" s="552"/>
      <c r="CB49" s="553"/>
      <c r="CC49" s="780"/>
      <c r="CD49" s="554"/>
    </row>
    <row r="50" spans="1:82" s="752" customFormat="1" ht="12" customHeight="1" x14ac:dyDescent="0.25">
      <c r="A50" s="762"/>
      <c r="B50" s="763"/>
      <c r="C50" s="281"/>
      <c r="D50" s="537"/>
      <c r="E50" s="283"/>
      <c r="F50" s="284"/>
      <c r="G50" s="284"/>
      <c r="H50" s="284"/>
      <c r="I50" s="287"/>
      <c r="J50" s="762"/>
      <c r="K50" s="763"/>
      <c r="L50" s="281"/>
      <c r="M50" s="537"/>
      <c r="N50" s="283"/>
      <c r="O50" s="284"/>
      <c r="P50" s="284"/>
      <c r="Q50" s="284"/>
      <c r="R50" s="287"/>
      <c r="S50" s="762"/>
      <c r="T50" s="763"/>
      <c r="U50" s="281"/>
      <c r="V50" s="537"/>
      <c r="W50" s="283"/>
      <c r="X50" s="284"/>
      <c r="Y50" s="284"/>
      <c r="Z50" s="284"/>
      <c r="AA50" s="287"/>
      <c r="AB50" s="762"/>
      <c r="AC50" s="763"/>
      <c r="AD50" s="281"/>
      <c r="AE50" s="537"/>
      <c r="AF50" s="283"/>
      <c r="AG50" s="284"/>
      <c r="AH50" s="284"/>
      <c r="AI50" s="284"/>
      <c r="AJ50" s="287"/>
      <c r="AK50" s="762"/>
      <c r="AL50" s="763"/>
      <c r="AM50" s="281"/>
      <c r="AN50" s="537"/>
      <c r="AO50" s="283"/>
      <c r="AP50" s="284"/>
      <c r="AQ50" s="284"/>
      <c r="AR50" s="287"/>
      <c r="AS50" s="762"/>
      <c r="AT50" s="764"/>
      <c r="AU50" s="281"/>
      <c r="AV50" s="537"/>
      <c r="AW50" s="283"/>
      <c r="AX50" s="284"/>
      <c r="AY50" s="284"/>
      <c r="AZ50" s="284"/>
      <c r="BA50" s="287"/>
      <c r="BB50" s="762"/>
      <c r="BC50" s="764"/>
      <c r="BD50" s="281"/>
      <c r="BE50" s="537"/>
      <c r="BF50" s="283"/>
      <c r="BG50" s="284"/>
      <c r="BH50" s="284"/>
      <c r="BI50" s="284"/>
      <c r="BJ50" s="287"/>
      <c r="BK50" s="762"/>
      <c r="BL50" s="763"/>
      <c r="BM50" s="281"/>
      <c r="BN50" s="537"/>
      <c r="BO50" s="283"/>
      <c r="BP50" s="284"/>
      <c r="BQ50" s="284"/>
      <c r="BR50" s="284"/>
      <c r="BS50" s="287"/>
      <c r="BT50" s="762"/>
      <c r="BU50" s="763"/>
      <c r="BV50" s="281"/>
      <c r="BW50" s="537"/>
      <c r="BX50" s="283"/>
      <c r="BY50" s="284"/>
      <c r="BZ50" s="284"/>
      <c r="CA50" s="284"/>
      <c r="CB50" s="287"/>
      <c r="CC50" s="779"/>
      <c r="CD50" s="755"/>
    </row>
    <row r="51" spans="1:82" s="752" customFormat="1" ht="12" customHeight="1" x14ac:dyDescent="0.25">
      <c r="A51" s="1048" t="s">
        <v>3</v>
      </c>
      <c r="B51" s="1049"/>
      <c r="C51" s="281"/>
      <c r="D51" s="306"/>
      <c r="E51" s="283"/>
      <c r="F51" s="284"/>
      <c r="G51" s="284"/>
      <c r="H51" s="284"/>
      <c r="I51" s="287"/>
      <c r="J51" s="1048" t="s">
        <v>3</v>
      </c>
      <c r="K51" s="1049"/>
      <c r="L51" s="281"/>
      <c r="M51" s="306"/>
      <c r="N51" s="283"/>
      <c r="O51" s="284"/>
      <c r="P51" s="284"/>
      <c r="Q51" s="284"/>
      <c r="R51" s="287"/>
      <c r="S51" s="1048" t="s">
        <v>3</v>
      </c>
      <c r="T51" s="1049"/>
      <c r="U51" s="281"/>
      <c r="V51" s="306"/>
      <c r="W51" s="283"/>
      <c r="X51" s="284"/>
      <c r="Y51" s="284"/>
      <c r="Z51" s="284"/>
      <c r="AA51" s="287"/>
      <c r="AB51" s="1048" t="s">
        <v>3</v>
      </c>
      <c r="AC51" s="1049"/>
      <c r="AD51" s="281"/>
      <c r="AE51" s="306"/>
      <c r="AF51" s="283"/>
      <c r="AG51" s="284"/>
      <c r="AH51" s="284"/>
      <c r="AI51" s="284"/>
      <c r="AJ51" s="287"/>
      <c r="AK51" s="1048" t="s">
        <v>3</v>
      </c>
      <c r="AL51" s="1049"/>
      <c r="AM51" s="281"/>
      <c r="AN51" s="306"/>
      <c r="AO51" s="283"/>
      <c r="AP51" s="284"/>
      <c r="AQ51" s="284"/>
      <c r="AR51" s="287"/>
      <c r="AS51" s="1048" t="s">
        <v>3</v>
      </c>
      <c r="AT51" s="1050"/>
      <c r="AU51" s="281"/>
      <c r="AV51" s="306"/>
      <c r="AW51" s="283"/>
      <c r="AX51" s="284"/>
      <c r="AY51" s="284"/>
      <c r="AZ51" s="284"/>
      <c r="BA51" s="287"/>
      <c r="BB51" s="1048" t="s">
        <v>3</v>
      </c>
      <c r="BC51" s="1050"/>
      <c r="BD51" s="281"/>
      <c r="BE51" s="306"/>
      <c r="BF51" s="283"/>
      <c r="BG51" s="284"/>
      <c r="BH51" s="284"/>
      <c r="BI51" s="284"/>
      <c r="BJ51" s="287"/>
      <c r="BK51" s="1048" t="s">
        <v>3</v>
      </c>
      <c r="BL51" s="1049"/>
      <c r="BM51" s="281"/>
      <c r="BN51" s="306"/>
      <c r="BO51" s="283"/>
      <c r="BP51" s="284"/>
      <c r="BQ51" s="284"/>
      <c r="BR51" s="284"/>
      <c r="BS51" s="287"/>
      <c r="BT51" s="1048" t="s">
        <v>3</v>
      </c>
      <c r="BU51" s="1049"/>
      <c r="BV51" s="281"/>
      <c r="BW51" s="306"/>
      <c r="BX51" s="283"/>
      <c r="BY51" s="284"/>
      <c r="BZ51" s="284"/>
      <c r="CA51" s="284"/>
      <c r="CB51" s="287"/>
      <c r="CC51" s="779"/>
      <c r="CD51" s="755"/>
    </row>
    <row r="52" spans="1:82" s="752" customFormat="1" ht="12" customHeight="1" x14ac:dyDescent="0.25">
      <c r="A52" s="1048" t="s">
        <v>13</v>
      </c>
      <c r="B52" s="1050"/>
      <c r="C52" s="369" t="s">
        <v>504</v>
      </c>
      <c r="D52" s="306"/>
      <c r="E52" s="283"/>
      <c r="F52" s="284"/>
      <c r="G52" s="284"/>
      <c r="H52" s="284"/>
      <c r="I52" s="287"/>
      <c r="J52" s="1048" t="s">
        <v>13</v>
      </c>
      <c r="K52" s="1049"/>
      <c r="L52" s="369" t="s">
        <v>504</v>
      </c>
      <c r="M52" s="306"/>
      <c r="N52" s="283"/>
      <c r="O52" s="284"/>
      <c r="P52" s="284"/>
      <c r="Q52" s="284"/>
      <c r="R52" s="287"/>
      <c r="S52" s="1048" t="s">
        <v>13</v>
      </c>
      <c r="T52" s="1049"/>
      <c r="U52" s="369" t="s">
        <v>504</v>
      </c>
      <c r="V52" s="306"/>
      <c r="W52" s="283"/>
      <c r="X52" s="284"/>
      <c r="Y52" s="284"/>
      <c r="Z52" s="284"/>
      <c r="AA52" s="287"/>
      <c r="AB52" s="1048" t="s">
        <v>13</v>
      </c>
      <c r="AC52" s="1049"/>
      <c r="AD52" s="369" t="s">
        <v>504</v>
      </c>
      <c r="AE52" s="306"/>
      <c r="AF52" s="283"/>
      <c r="AG52" s="284"/>
      <c r="AH52" s="284"/>
      <c r="AI52" s="284"/>
      <c r="AJ52" s="287"/>
      <c r="AK52" s="1048" t="s">
        <v>13</v>
      </c>
      <c r="AL52" s="1049"/>
      <c r="AM52" s="369" t="s">
        <v>504</v>
      </c>
      <c r="AN52" s="306"/>
      <c r="AO52" s="283"/>
      <c r="AP52" s="284"/>
      <c r="AQ52" s="284"/>
      <c r="AR52" s="287"/>
      <c r="AS52" s="1048" t="s">
        <v>13</v>
      </c>
      <c r="AT52" s="1050"/>
      <c r="AU52" s="369" t="s">
        <v>504</v>
      </c>
      <c r="AV52" s="306"/>
      <c r="AW52" s="283"/>
      <c r="AX52" s="284"/>
      <c r="AY52" s="284"/>
      <c r="AZ52" s="284"/>
      <c r="BA52" s="287"/>
      <c r="BB52" s="1048" t="s">
        <v>13</v>
      </c>
      <c r="BC52" s="1050"/>
      <c r="BD52" s="369" t="s">
        <v>504</v>
      </c>
      <c r="BE52" s="306"/>
      <c r="BF52" s="283"/>
      <c r="BG52" s="284"/>
      <c r="BH52" s="284"/>
      <c r="BI52" s="284"/>
      <c r="BJ52" s="287"/>
      <c r="BK52" s="1048" t="s">
        <v>13</v>
      </c>
      <c r="BL52" s="1049"/>
      <c r="BM52" s="369" t="s">
        <v>504</v>
      </c>
      <c r="BN52" s="306"/>
      <c r="BO52" s="283"/>
      <c r="BP52" s="284"/>
      <c r="BQ52" s="284"/>
      <c r="BR52" s="284"/>
      <c r="BS52" s="287"/>
      <c r="BT52" s="1048" t="s">
        <v>13</v>
      </c>
      <c r="BU52" s="1049"/>
      <c r="BV52" s="369" t="s">
        <v>504</v>
      </c>
      <c r="BW52" s="306"/>
      <c r="BX52" s="283"/>
      <c r="BY52" s="284"/>
      <c r="BZ52" s="284"/>
      <c r="CA52" s="284"/>
      <c r="CB52" s="287"/>
      <c r="CC52" s="779"/>
      <c r="CD52" s="755"/>
    </row>
    <row r="53" spans="1:82" s="752" customFormat="1" ht="12" customHeight="1" x14ac:dyDescent="0.25">
      <c r="A53" s="1048" t="s">
        <v>14</v>
      </c>
      <c r="B53" s="1050"/>
      <c r="C53" s="369" t="s">
        <v>505</v>
      </c>
      <c r="D53" s="306"/>
      <c r="E53" s="283"/>
      <c r="F53" s="284"/>
      <c r="G53" s="284"/>
      <c r="H53" s="284"/>
      <c r="I53" s="287"/>
      <c r="J53" s="1048" t="s">
        <v>14</v>
      </c>
      <c r="K53" s="1049"/>
      <c r="L53" s="369" t="s">
        <v>505</v>
      </c>
      <c r="M53" s="306"/>
      <c r="N53" s="283"/>
      <c r="O53" s="284"/>
      <c r="P53" s="284"/>
      <c r="Q53" s="284"/>
      <c r="R53" s="287"/>
      <c r="S53" s="1048" t="s">
        <v>14</v>
      </c>
      <c r="T53" s="1049"/>
      <c r="U53" s="369" t="s">
        <v>505</v>
      </c>
      <c r="V53" s="306"/>
      <c r="W53" s="283"/>
      <c r="X53" s="284"/>
      <c r="Y53" s="284"/>
      <c r="Z53" s="284"/>
      <c r="AA53" s="287"/>
      <c r="AB53" s="1048" t="s">
        <v>14</v>
      </c>
      <c r="AC53" s="1049"/>
      <c r="AD53" s="369" t="s">
        <v>505</v>
      </c>
      <c r="AE53" s="306"/>
      <c r="AF53" s="283"/>
      <c r="AG53" s="284"/>
      <c r="AH53" s="284"/>
      <c r="AI53" s="284"/>
      <c r="AJ53" s="287"/>
      <c r="AK53" s="1048" t="s">
        <v>14</v>
      </c>
      <c r="AL53" s="1049"/>
      <c r="AM53" s="369" t="s">
        <v>505</v>
      </c>
      <c r="AN53" s="306"/>
      <c r="AO53" s="283"/>
      <c r="AP53" s="284"/>
      <c r="AQ53" s="284"/>
      <c r="AR53" s="287"/>
      <c r="AS53" s="1048" t="s">
        <v>14</v>
      </c>
      <c r="AT53" s="1050"/>
      <c r="AU53" s="369" t="s">
        <v>30</v>
      </c>
      <c r="AV53" s="306"/>
      <c r="AW53" s="283"/>
      <c r="AX53" s="284"/>
      <c r="AY53" s="284"/>
      <c r="AZ53" s="284"/>
      <c r="BA53" s="287"/>
      <c r="BB53" s="1048" t="s">
        <v>14</v>
      </c>
      <c r="BC53" s="1050"/>
      <c r="BD53" s="369" t="s">
        <v>505</v>
      </c>
      <c r="BE53" s="306"/>
      <c r="BF53" s="283"/>
      <c r="BG53" s="284"/>
      <c r="BH53" s="284"/>
      <c r="BI53" s="284"/>
      <c r="BJ53" s="287"/>
      <c r="BK53" s="1048" t="s">
        <v>14</v>
      </c>
      <c r="BL53" s="1049"/>
      <c r="BM53" s="369" t="s">
        <v>505</v>
      </c>
      <c r="BN53" s="306"/>
      <c r="BO53" s="283"/>
      <c r="BP53" s="284"/>
      <c r="BQ53" s="284"/>
      <c r="BR53" s="284"/>
      <c r="BS53" s="287"/>
      <c r="BT53" s="1048" t="s">
        <v>14</v>
      </c>
      <c r="BU53" s="1049"/>
      <c r="BV53" s="369" t="s">
        <v>505</v>
      </c>
      <c r="BW53" s="306"/>
      <c r="BX53" s="283"/>
      <c r="BY53" s="284"/>
      <c r="BZ53" s="284"/>
      <c r="CA53" s="284"/>
      <c r="CB53" s="287"/>
      <c r="CC53" s="779"/>
      <c r="CD53" s="755"/>
    </row>
    <row r="54" spans="1:82" s="752" customFormat="1" ht="12" customHeight="1" x14ac:dyDescent="0.25">
      <c r="A54" s="1048" t="s">
        <v>15</v>
      </c>
      <c r="B54" s="1050"/>
      <c r="C54" s="369" t="s">
        <v>506</v>
      </c>
      <c r="D54" s="306"/>
      <c r="E54" s="283"/>
      <c r="F54" s="284"/>
      <c r="G54" s="284"/>
      <c r="H54" s="284"/>
      <c r="I54" s="287"/>
      <c r="J54" s="1048" t="s">
        <v>15</v>
      </c>
      <c r="K54" s="1049"/>
      <c r="L54" s="369" t="s">
        <v>506</v>
      </c>
      <c r="M54" s="306"/>
      <c r="N54" s="283"/>
      <c r="O54" s="284"/>
      <c r="P54" s="284"/>
      <c r="Q54" s="284"/>
      <c r="R54" s="287"/>
      <c r="S54" s="1048" t="s">
        <v>15</v>
      </c>
      <c r="T54" s="1049"/>
      <c r="U54" s="369" t="s">
        <v>506</v>
      </c>
      <c r="V54" s="306"/>
      <c r="W54" s="283"/>
      <c r="X54" s="284"/>
      <c r="Y54" s="284"/>
      <c r="Z54" s="284"/>
      <c r="AA54" s="287"/>
      <c r="AB54" s="1048" t="s">
        <v>15</v>
      </c>
      <c r="AC54" s="1049"/>
      <c r="AD54" s="369" t="s">
        <v>506</v>
      </c>
      <c r="AE54" s="306"/>
      <c r="AF54" s="283"/>
      <c r="AG54" s="284"/>
      <c r="AH54" s="284"/>
      <c r="AI54" s="284"/>
      <c r="AJ54" s="287"/>
      <c r="AK54" s="1048" t="s">
        <v>15</v>
      </c>
      <c r="AL54" s="1049"/>
      <c r="AM54" s="369" t="s">
        <v>506</v>
      </c>
      <c r="AN54" s="306"/>
      <c r="AO54" s="283"/>
      <c r="AP54" s="284"/>
      <c r="AQ54" s="284"/>
      <c r="AR54" s="287"/>
      <c r="AS54" s="1048" t="s">
        <v>15</v>
      </c>
      <c r="AT54" s="1050"/>
      <c r="AU54" s="369" t="s">
        <v>506</v>
      </c>
      <c r="AV54" s="306"/>
      <c r="AW54" s="283"/>
      <c r="AX54" s="284"/>
      <c r="AY54" s="284"/>
      <c r="AZ54" s="284"/>
      <c r="BA54" s="287"/>
      <c r="BB54" s="1048" t="s">
        <v>15</v>
      </c>
      <c r="BC54" s="1050"/>
      <c r="BD54" s="369" t="s">
        <v>506</v>
      </c>
      <c r="BE54" s="306"/>
      <c r="BF54" s="283"/>
      <c r="BG54" s="284"/>
      <c r="BH54" s="284"/>
      <c r="BI54" s="284"/>
      <c r="BJ54" s="287"/>
      <c r="BK54" s="1048" t="s">
        <v>15</v>
      </c>
      <c r="BL54" s="1049"/>
      <c r="BM54" s="369" t="s">
        <v>506</v>
      </c>
      <c r="BN54" s="306"/>
      <c r="BO54" s="283"/>
      <c r="BP54" s="284"/>
      <c r="BQ54" s="284"/>
      <c r="BR54" s="284"/>
      <c r="BS54" s="287"/>
      <c r="BT54" s="1048" t="s">
        <v>15</v>
      </c>
      <c r="BU54" s="1049"/>
      <c r="BV54" s="369" t="s">
        <v>506</v>
      </c>
      <c r="BW54" s="306"/>
      <c r="BX54" s="283"/>
      <c r="BY54" s="284"/>
      <c r="BZ54" s="284"/>
      <c r="CA54" s="284"/>
      <c r="CB54" s="287"/>
      <c r="CC54" s="779"/>
      <c r="CD54" s="755"/>
    </row>
    <row r="55" spans="1:82" s="752" customFormat="1" ht="12" customHeight="1" x14ac:dyDescent="0.25">
      <c r="A55" s="1048" t="s">
        <v>16</v>
      </c>
      <c r="B55" s="1050"/>
      <c r="C55" s="369" t="s">
        <v>507</v>
      </c>
      <c r="D55" s="306"/>
      <c r="E55" s="283"/>
      <c r="F55" s="284"/>
      <c r="G55" s="284"/>
      <c r="H55" s="284"/>
      <c r="I55" s="287"/>
      <c r="J55" s="1048" t="s">
        <v>16</v>
      </c>
      <c r="K55" s="1049"/>
      <c r="L55" s="369" t="s">
        <v>507</v>
      </c>
      <c r="M55" s="306"/>
      <c r="N55" s="283"/>
      <c r="O55" s="284"/>
      <c r="P55" s="284"/>
      <c r="Q55" s="284"/>
      <c r="R55" s="287"/>
      <c r="S55" s="1048" t="s">
        <v>16</v>
      </c>
      <c r="T55" s="1049"/>
      <c r="U55" s="369" t="s">
        <v>507</v>
      </c>
      <c r="V55" s="306"/>
      <c r="W55" s="283"/>
      <c r="X55" s="284"/>
      <c r="Y55" s="284"/>
      <c r="Z55" s="284"/>
      <c r="AA55" s="287"/>
      <c r="AB55" s="1048" t="s">
        <v>16</v>
      </c>
      <c r="AC55" s="1049"/>
      <c r="AD55" s="369" t="s">
        <v>507</v>
      </c>
      <c r="AE55" s="306"/>
      <c r="AF55" s="283"/>
      <c r="AG55" s="284"/>
      <c r="AH55" s="284"/>
      <c r="AI55" s="284"/>
      <c r="AJ55" s="287"/>
      <c r="AK55" s="1048" t="s">
        <v>16</v>
      </c>
      <c r="AL55" s="1049"/>
      <c r="AM55" s="369" t="s">
        <v>507</v>
      </c>
      <c r="AN55" s="306"/>
      <c r="AO55" s="283"/>
      <c r="AP55" s="284"/>
      <c r="AQ55" s="284"/>
      <c r="AR55" s="287"/>
      <c r="AS55" s="1048" t="s">
        <v>16</v>
      </c>
      <c r="AT55" s="1050"/>
      <c r="AU55" s="369" t="s">
        <v>507</v>
      </c>
      <c r="AV55" s="306"/>
      <c r="AW55" s="283"/>
      <c r="AX55" s="284"/>
      <c r="AY55" s="284"/>
      <c r="AZ55" s="284"/>
      <c r="BA55" s="287"/>
      <c r="BB55" s="1048" t="s">
        <v>16</v>
      </c>
      <c r="BC55" s="1050"/>
      <c r="BD55" s="369" t="s">
        <v>507</v>
      </c>
      <c r="BE55" s="306"/>
      <c r="BF55" s="283"/>
      <c r="BG55" s="284"/>
      <c r="BH55" s="284"/>
      <c r="BI55" s="284"/>
      <c r="BJ55" s="287"/>
      <c r="BK55" s="1048" t="s">
        <v>16</v>
      </c>
      <c r="BL55" s="1049"/>
      <c r="BM55" s="369" t="s">
        <v>507</v>
      </c>
      <c r="BN55" s="306"/>
      <c r="BO55" s="283"/>
      <c r="BP55" s="284"/>
      <c r="BQ55" s="284"/>
      <c r="BR55" s="284"/>
      <c r="BS55" s="287"/>
      <c r="BT55" s="1048" t="s">
        <v>16</v>
      </c>
      <c r="BU55" s="1049"/>
      <c r="BV55" s="369" t="s">
        <v>507</v>
      </c>
      <c r="BW55" s="306"/>
      <c r="BX55" s="283"/>
      <c r="BY55" s="284"/>
      <c r="BZ55" s="284"/>
      <c r="CA55" s="284"/>
      <c r="CB55" s="287"/>
      <c r="CC55" s="779"/>
      <c r="CD55" s="755"/>
    </row>
    <row r="56" spans="1:82" s="752" customFormat="1" ht="12" customHeight="1" x14ac:dyDescent="0.25">
      <c r="A56" s="1048" t="s">
        <v>56</v>
      </c>
      <c r="B56" s="1050"/>
      <c r="C56" s="369" t="s">
        <v>508</v>
      </c>
      <c r="D56" s="306"/>
      <c r="E56" s="283"/>
      <c r="F56" s="284"/>
      <c r="G56" s="284"/>
      <c r="H56" s="284"/>
      <c r="I56" s="287"/>
      <c r="J56" s="1048" t="s">
        <v>56</v>
      </c>
      <c r="K56" s="1049"/>
      <c r="L56" s="369" t="s">
        <v>508</v>
      </c>
      <c r="M56" s="306"/>
      <c r="N56" s="283"/>
      <c r="O56" s="284"/>
      <c r="P56" s="284"/>
      <c r="Q56" s="284"/>
      <c r="R56" s="287"/>
      <c r="S56" s="1048" t="s">
        <v>56</v>
      </c>
      <c r="T56" s="1049"/>
      <c r="U56" s="369" t="s">
        <v>508</v>
      </c>
      <c r="V56" s="306"/>
      <c r="W56" s="283"/>
      <c r="X56" s="284"/>
      <c r="Y56" s="284"/>
      <c r="Z56" s="284"/>
      <c r="AA56" s="287"/>
      <c r="AB56" s="1048" t="s">
        <v>56</v>
      </c>
      <c r="AC56" s="1049"/>
      <c r="AD56" s="369" t="s">
        <v>508</v>
      </c>
      <c r="AE56" s="306"/>
      <c r="AF56" s="283"/>
      <c r="AG56" s="284"/>
      <c r="AH56" s="284"/>
      <c r="AI56" s="284"/>
      <c r="AJ56" s="287"/>
      <c r="AK56" s="1048" t="s">
        <v>56</v>
      </c>
      <c r="AL56" s="1049"/>
      <c r="AM56" s="369" t="s">
        <v>508</v>
      </c>
      <c r="AN56" s="306"/>
      <c r="AO56" s="283"/>
      <c r="AP56" s="284"/>
      <c r="AQ56" s="284"/>
      <c r="AR56" s="287"/>
      <c r="AS56" s="1048" t="s">
        <v>56</v>
      </c>
      <c r="AT56" s="1050"/>
      <c r="AU56" s="369" t="s">
        <v>508</v>
      </c>
      <c r="AV56" s="306"/>
      <c r="AW56" s="283"/>
      <c r="AX56" s="284"/>
      <c r="AY56" s="284"/>
      <c r="AZ56" s="284"/>
      <c r="BA56" s="287"/>
      <c r="BB56" s="1048" t="s">
        <v>56</v>
      </c>
      <c r="BC56" s="1050"/>
      <c r="BD56" s="369" t="s">
        <v>508</v>
      </c>
      <c r="BE56" s="306"/>
      <c r="BF56" s="283"/>
      <c r="BG56" s="284"/>
      <c r="BH56" s="284"/>
      <c r="BI56" s="284"/>
      <c r="BJ56" s="287"/>
      <c r="BK56" s="1048" t="s">
        <v>56</v>
      </c>
      <c r="BL56" s="1049"/>
      <c r="BM56" s="369" t="s">
        <v>508</v>
      </c>
      <c r="BN56" s="306"/>
      <c r="BO56" s="283"/>
      <c r="BP56" s="284"/>
      <c r="BQ56" s="284"/>
      <c r="BR56" s="284"/>
      <c r="BS56" s="287"/>
      <c r="BT56" s="1048" t="s">
        <v>56</v>
      </c>
      <c r="BU56" s="1049"/>
      <c r="BV56" s="369" t="s">
        <v>508</v>
      </c>
      <c r="BW56" s="306"/>
      <c r="BX56" s="283"/>
      <c r="BY56" s="284"/>
      <c r="BZ56" s="284"/>
      <c r="CA56" s="284"/>
      <c r="CB56" s="287"/>
      <c r="CC56" s="779"/>
      <c r="CD56" s="755"/>
    </row>
    <row r="57" spans="1:82" s="752" customFormat="1" ht="12" customHeight="1" x14ac:dyDescent="0.25">
      <c r="A57" s="1048" t="s">
        <v>57</v>
      </c>
      <c r="B57" s="1050"/>
      <c r="C57" s="369" t="s">
        <v>509</v>
      </c>
      <c r="D57" s="306"/>
      <c r="E57" s="283"/>
      <c r="F57" s="284"/>
      <c r="G57" s="284"/>
      <c r="H57" s="284"/>
      <c r="I57" s="287"/>
      <c r="J57" s="1048" t="s">
        <v>57</v>
      </c>
      <c r="K57" s="1049"/>
      <c r="L57" s="369" t="s">
        <v>509</v>
      </c>
      <c r="M57" s="306"/>
      <c r="N57" s="283"/>
      <c r="O57" s="284"/>
      <c r="P57" s="284"/>
      <c r="Q57" s="284"/>
      <c r="R57" s="287"/>
      <c r="S57" s="1048" t="s">
        <v>57</v>
      </c>
      <c r="T57" s="1049"/>
      <c r="U57" s="369" t="s">
        <v>509</v>
      </c>
      <c r="V57" s="306"/>
      <c r="W57" s="283"/>
      <c r="X57" s="284"/>
      <c r="Y57" s="284"/>
      <c r="Z57" s="284"/>
      <c r="AA57" s="287"/>
      <c r="AB57" s="1048" t="s">
        <v>57</v>
      </c>
      <c r="AC57" s="1049"/>
      <c r="AD57" s="369" t="s">
        <v>509</v>
      </c>
      <c r="AE57" s="306"/>
      <c r="AF57" s="283"/>
      <c r="AG57" s="284"/>
      <c r="AH57" s="284"/>
      <c r="AI57" s="284"/>
      <c r="AJ57" s="287"/>
      <c r="AK57" s="1048" t="s">
        <v>57</v>
      </c>
      <c r="AL57" s="1049"/>
      <c r="AM57" s="369" t="s">
        <v>509</v>
      </c>
      <c r="AN57" s="306"/>
      <c r="AO57" s="283"/>
      <c r="AP57" s="284"/>
      <c r="AQ57" s="284"/>
      <c r="AR57" s="287"/>
      <c r="AS57" s="1048" t="s">
        <v>57</v>
      </c>
      <c r="AT57" s="1050"/>
      <c r="AU57" s="369" t="s">
        <v>509</v>
      </c>
      <c r="AV57" s="306"/>
      <c r="AW57" s="283"/>
      <c r="AX57" s="284"/>
      <c r="AY57" s="284"/>
      <c r="AZ57" s="284"/>
      <c r="BA57" s="287"/>
      <c r="BB57" s="1048" t="s">
        <v>57</v>
      </c>
      <c r="BC57" s="1050"/>
      <c r="BD57" s="369" t="s">
        <v>509</v>
      </c>
      <c r="BE57" s="306"/>
      <c r="BF57" s="283"/>
      <c r="BG57" s="284"/>
      <c r="BH57" s="284"/>
      <c r="BI57" s="284"/>
      <c r="BJ57" s="287"/>
      <c r="BK57" s="1048" t="s">
        <v>57</v>
      </c>
      <c r="BL57" s="1049"/>
      <c r="BM57" s="369" t="s">
        <v>509</v>
      </c>
      <c r="BN57" s="306"/>
      <c r="BO57" s="283"/>
      <c r="BP57" s="284"/>
      <c r="BQ57" s="284"/>
      <c r="BR57" s="284"/>
      <c r="BS57" s="287"/>
      <c r="BT57" s="1048" t="s">
        <v>57</v>
      </c>
      <c r="BU57" s="1049"/>
      <c r="BV57" s="369" t="s">
        <v>509</v>
      </c>
      <c r="BW57" s="306"/>
      <c r="BX57" s="283"/>
      <c r="BY57" s="284"/>
      <c r="BZ57" s="284"/>
      <c r="CA57" s="284"/>
      <c r="CB57" s="287"/>
      <c r="CC57" s="779"/>
      <c r="CD57" s="755"/>
    </row>
    <row r="58" spans="1:82" s="752" customFormat="1" ht="12" customHeight="1" x14ac:dyDescent="0.25">
      <c r="A58" s="1048" t="s">
        <v>58</v>
      </c>
      <c r="B58" s="1050"/>
      <c r="C58" s="369" t="s">
        <v>30</v>
      </c>
      <c r="D58" s="306"/>
      <c r="E58" s="283"/>
      <c r="F58" s="284"/>
      <c r="G58" s="284"/>
      <c r="H58" s="284"/>
      <c r="I58" s="287"/>
      <c r="J58" s="1048" t="s">
        <v>58</v>
      </c>
      <c r="K58" s="1049"/>
      <c r="L58" s="369" t="s">
        <v>30</v>
      </c>
      <c r="M58" s="306"/>
      <c r="N58" s="283"/>
      <c r="O58" s="284"/>
      <c r="P58" s="284"/>
      <c r="Q58" s="284"/>
      <c r="R58" s="287"/>
      <c r="S58" s="1048" t="s">
        <v>58</v>
      </c>
      <c r="T58" s="1049"/>
      <c r="U58" s="369" t="s">
        <v>30</v>
      </c>
      <c r="V58" s="306"/>
      <c r="W58" s="283"/>
      <c r="X58" s="284"/>
      <c r="Y58" s="284"/>
      <c r="Z58" s="284"/>
      <c r="AA58" s="287"/>
      <c r="AB58" s="1048" t="s">
        <v>58</v>
      </c>
      <c r="AC58" s="1049"/>
      <c r="AD58" s="369" t="s">
        <v>30</v>
      </c>
      <c r="AE58" s="306"/>
      <c r="AF58" s="283"/>
      <c r="AG58" s="284"/>
      <c r="AH58" s="284"/>
      <c r="AI58" s="284"/>
      <c r="AJ58" s="287"/>
      <c r="AK58" s="1048" t="s">
        <v>58</v>
      </c>
      <c r="AL58" s="1049"/>
      <c r="AM58" s="369" t="s">
        <v>30</v>
      </c>
      <c r="AN58" s="306"/>
      <c r="AO58" s="283"/>
      <c r="AP58" s="284"/>
      <c r="AQ58" s="284"/>
      <c r="AR58" s="287"/>
      <c r="AS58" s="1048" t="s">
        <v>58</v>
      </c>
      <c r="AT58" s="1050"/>
      <c r="AU58" s="369" t="s">
        <v>30</v>
      </c>
      <c r="AV58" s="306"/>
      <c r="AW58" s="283"/>
      <c r="AX58" s="284"/>
      <c r="AY58" s="284"/>
      <c r="AZ58" s="284"/>
      <c r="BA58" s="287"/>
      <c r="BB58" s="1048" t="s">
        <v>58</v>
      </c>
      <c r="BC58" s="1050"/>
      <c r="BD58" s="369" t="s">
        <v>30</v>
      </c>
      <c r="BE58" s="306"/>
      <c r="BF58" s="283"/>
      <c r="BG58" s="284"/>
      <c r="BH58" s="284"/>
      <c r="BI58" s="284"/>
      <c r="BJ58" s="287"/>
      <c r="BK58" s="1048" t="s">
        <v>58</v>
      </c>
      <c r="BL58" s="1049"/>
      <c r="BM58" s="369" t="s">
        <v>510</v>
      </c>
      <c r="BN58" s="306"/>
      <c r="BO58" s="283"/>
      <c r="BP58" s="284"/>
      <c r="BQ58" s="284"/>
      <c r="BR58" s="284"/>
      <c r="BS58" s="287"/>
      <c r="BT58" s="1048" t="s">
        <v>58</v>
      </c>
      <c r="BU58" s="1049"/>
      <c r="BV58" s="369" t="s">
        <v>30</v>
      </c>
      <c r="BW58" s="306"/>
      <c r="BX58" s="283"/>
      <c r="BY58" s="284"/>
      <c r="BZ58" s="284"/>
      <c r="CA58" s="284"/>
      <c r="CB58" s="287"/>
      <c r="CC58" s="779"/>
      <c r="CD58" s="755"/>
    </row>
    <row r="59" spans="1:82" s="752" customFormat="1" ht="12" customHeight="1" x14ac:dyDescent="0.25">
      <c r="A59" s="1048" t="s">
        <v>59</v>
      </c>
      <c r="B59" s="1050"/>
      <c r="C59" s="369" t="s">
        <v>511</v>
      </c>
      <c r="D59" s="306"/>
      <c r="E59" s="283"/>
      <c r="F59" s="284"/>
      <c r="G59" s="284"/>
      <c r="H59" s="284"/>
      <c r="I59" s="287"/>
      <c r="J59" s="1048" t="s">
        <v>59</v>
      </c>
      <c r="K59" s="1049"/>
      <c r="L59" s="369" t="s">
        <v>512</v>
      </c>
      <c r="M59" s="306"/>
      <c r="N59" s="283"/>
      <c r="O59" s="284"/>
      <c r="P59" s="284"/>
      <c r="Q59" s="284"/>
      <c r="R59" s="287"/>
      <c r="S59" s="1048" t="s">
        <v>59</v>
      </c>
      <c r="T59" s="1049"/>
      <c r="U59" s="369" t="s">
        <v>513</v>
      </c>
      <c r="V59" s="306"/>
      <c r="W59" s="283"/>
      <c r="X59" s="284"/>
      <c r="Y59" s="284"/>
      <c r="Z59" s="284"/>
      <c r="AA59" s="287"/>
      <c r="AB59" s="1048" t="s">
        <v>59</v>
      </c>
      <c r="AC59" s="1049"/>
      <c r="AD59" s="369" t="s">
        <v>514</v>
      </c>
      <c r="AE59" s="306"/>
      <c r="AF59" s="283"/>
      <c r="AG59" s="284"/>
      <c r="AH59" s="284"/>
      <c r="AI59" s="284"/>
      <c r="AJ59" s="287"/>
      <c r="AK59" s="1048" t="s">
        <v>59</v>
      </c>
      <c r="AL59" s="1049"/>
      <c r="AM59" s="369" t="s">
        <v>30</v>
      </c>
      <c r="AN59" s="306"/>
      <c r="AO59" s="283"/>
      <c r="AP59" s="284"/>
      <c r="AQ59" s="284"/>
      <c r="AR59" s="287"/>
      <c r="AS59" s="1048" t="s">
        <v>59</v>
      </c>
      <c r="AT59" s="1050"/>
      <c r="AU59" s="369" t="s">
        <v>30</v>
      </c>
      <c r="AV59" s="306"/>
      <c r="AW59" s="283"/>
      <c r="AX59" s="284"/>
      <c r="AY59" s="284"/>
      <c r="AZ59" s="284"/>
      <c r="BA59" s="287"/>
      <c r="BB59" s="1048" t="s">
        <v>59</v>
      </c>
      <c r="BC59" s="1050"/>
      <c r="BD59" s="369" t="s">
        <v>515</v>
      </c>
      <c r="BE59" s="306"/>
      <c r="BF59" s="283"/>
      <c r="BG59" s="284"/>
      <c r="BH59" s="284"/>
      <c r="BI59" s="284"/>
      <c r="BJ59" s="287"/>
      <c r="BK59" s="1048" t="s">
        <v>59</v>
      </c>
      <c r="BL59" s="1049"/>
      <c r="BM59" s="369" t="s">
        <v>516</v>
      </c>
      <c r="BN59" s="306"/>
      <c r="BO59" s="283"/>
      <c r="BP59" s="284"/>
      <c r="BQ59" s="284"/>
      <c r="BR59" s="284"/>
      <c r="BS59" s="287"/>
      <c r="BT59" s="1048" t="s">
        <v>59</v>
      </c>
      <c r="BU59" s="1049"/>
      <c r="BV59" s="369" t="s">
        <v>517</v>
      </c>
      <c r="BW59" s="306"/>
      <c r="BX59" s="283"/>
      <c r="BY59" s="284"/>
      <c r="BZ59" s="284"/>
      <c r="CA59" s="284"/>
      <c r="CB59" s="287"/>
      <c r="CC59" s="779"/>
      <c r="CD59" s="755"/>
    </row>
    <row r="60" spans="1:82" s="555" customFormat="1" ht="12" customHeight="1" x14ac:dyDescent="0.25">
      <c r="A60" s="1063" t="s">
        <v>40</v>
      </c>
      <c r="B60" s="1064"/>
      <c r="C60" s="781" t="s">
        <v>236</v>
      </c>
      <c r="D60" s="782"/>
      <c r="E60" s="783"/>
      <c r="F60" s="783"/>
      <c r="G60" s="783"/>
      <c r="H60" s="783"/>
      <c r="I60" s="784"/>
      <c r="J60" s="1063" t="s">
        <v>40</v>
      </c>
      <c r="K60" s="1064"/>
      <c r="L60" s="781" t="s">
        <v>235</v>
      </c>
      <c r="M60" s="782"/>
      <c r="N60" s="783"/>
      <c r="O60" s="783"/>
      <c r="P60" s="783"/>
      <c r="Q60" s="783"/>
      <c r="R60" s="784"/>
      <c r="S60" s="1063" t="s">
        <v>40</v>
      </c>
      <c r="T60" s="1064"/>
      <c r="U60" s="781" t="s">
        <v>30</v>
      </c>
      <c r="V60" s="782"/>
      <c r="W60" s="783"/>
      <c r="X60" s="783"/>
      <c r="Y60" s="783"/>
      <c r="Z60" s="783"/>
      <c r="AA60" s="784"/>
      <c r="AB60" s="1063" t="s">
        <v>40</v>
      </c>
      <c r="AC60" s="1064"/>
      <c r="AD60" s="781" t="s">
        <v>518</v>
      </c>
      <c r="AE60" s="782"/>
      <c r="AF60" s="783"/>
      <c r="AG60" s="783"/>
      <c r="AH60" s="783"/>
      <c r="AI60" s="783"/>
      <c r="AJ60" s="784"/>
      <c r="AK60" s="1063" t="s">
        <v>40</v>
      </c>
      <c r="AL60" s="1064"/>
      <c r="AM60" s="781" t="s">
        <v>239</v>
      </c>
      <c r="AN60" s="782"/>
      <c r="AO60" s="783"/>
      <c r="AP60" s="783"/>
      <c r="AQ60" s="783"/>
      <c r="AR60" s="784"/>
      <c r="AS60" s="1063" t="s">
        <v>40</v>
      </c>
      <c r="AT60" s="1065"/>
      <c r="AU60" s="781" t="s">
        <v>313</v>
      </c>
      <c r="AV60" s="782"/>
      <c r="AW60" s="783"/>
      <c r="AX60" s="783"/>
      <c r="AY60" s="783"/>
      <c r="AZ60" s="783"/>
      <c r="BA60" s="784"/>
      <c r="BB60" s="1063" t="s">
        <v>40</v>
      </c>
      <c r="BC60" s="1065"/>
      <c r="BD60" s="781" t="s">
        <v>313</v>
      </c>
      <c r="BE60" s="782"/>
      <c r="BF60" s="783"/>
      <c r="BG60" s="783"/>
      <c r="BH60" s="783"/>
      <c r="BI60" s="783"/>
      <c r="BJ60" s="784"/>
      <c r="BK60" s="1063" t="s">
        <v>40</v>
      </c>
      <c r="BL60" s="1064"/>
      <c r="BM60" s="781" t="s">
        <v>519</v>
      </c>
      <c r="BN60" s="782"/>
      <c r="BO60" s="783"/>
      <c r="BP60" s="783"/>
      <c r="BQ60" s="783"/>
      <c r="BR60" s="783"/>
      <c r="BS60" s="784"/>
      <c r="BT60" s="1063" t="s">
        <v>40</v>
      </c>
      <c r="BU60" s="1064"/>
      <c r="BV60" s="781" t="s">
        <v>519</v>
      </c>
      <c r="BW60" s="782"/>
      <c r="BX60" s="783"/>
      <c r="BY60" s="783"/>
      <c r="BZ60" s="783"/>
      <c r="CA60" s="783"/>
      <c r="CB60" s="784"/>
      <c r="CC60" s="785"/>
      <c r="CD60" s="786"/>
    </row>
    <row r="62" spans="1:82" ht="12.75" customHeight="1" x14ac:dyDescent="0.25">
      <c r="N62" s="291"/>
      <c r="AW62" s="291"/>
      <c r="BF62" s="291"/>
      <c r="BO62" s="291"/>
      <c r="BX62" s="291"/>
    </row>
  </sheetData>
  <mergeCells count="362">
    <mergeCell ref="A60:B60"/>
    <mergeCell ref="J60:K60"/>
    <mergeCell ref="S60:T60"/>
    <mergeCell ref="AB60:AC60"/>
    <mergeCell ref="AK60:AL60"/>
    <mergeCell ref="AS60:AT60"/>
    <mergeCell ref="BB60:BC60"/>
    <mergeCell ref="BK60:BL60"/>
    <mergeCell ref="BT60:BU60"/>
    <mergeCell ref="A59:B59"/>
    <mergeCell ref="J59:K59"/>
    <mergeCell ref="S59:T59"/>
    <mergeCell ref="AB59:AC59"/>
    <mergeCell ref="AK59:AL59"/>
    <mergeCell ref="AS59:AT59"/>
    <mergeCell ref="BB59:BC59"/>
    <mergeCell ref="BK59:BL59"/>
    <mergeCell ref="BT59:BU59"/>
    <mergeCell ref="BB57:BC57"/>
    <mergeCell ref="BK57:BL57"/>
    <mergeCell ref="BT57:BU57"/>
    <mergeCell ref="A58:B58"/>
    <mergeCell ref="J58:K58"/>
    <mergeCell ref="S58:T58"/>
    <mergeCell ref="AB58:AC58"/>
    <mergeCell ref="AK58:AL58"/>
    <mergeCell ref="AS58:AT58"/>
    <mergeCell ref="BB58:BC58"/>
    <mergeCell ref="A57:B57"/>
    <mergeCell ref="J57:K57"/>
    <mergeCell ref="S57:T57"/>
    <mergeCell ref="AB57:AC57"/>
    <mergeCell ref="AK57:AL57"/>
    <mergeCell ref="AS57:AT57"/>
    <mergeCell ref="BK58:BL58"/>
    <mergeCell ref="BT58:BU58"/>
    <mergeCell ref="A56:B56"/>
    <mergeCell ref="J56:K56"/>
    <mergeCell ref="S56:T56"/>
    <mergeCell ref="AB56:AC56"/>
    <mergeCell ref="AK56:AL56"/>
    <mergeCell ref="AS56:AT56"/>
    <mergeCell ref="BB56:BC56"/>
    <mergeCell ref="BK56:BL56"/>
    <mergeCell ref="BT56:BU56"/>
    <mergeCell ref="A55:B55"/>
    <mergeCell ref="J55:K55"/>
    <mergeCell ref="S55:T55"/>
    <mergeCell ref="AB55:AC55"/>
    <mergeCell ref="AK55:AL55"/>
    <mergeCell ref="AS55:AT55"/>
    <mergeCell ref="BB55:BC55"/>
    <mergeCell ref="BK55:BL55"/>
    <mergeCell ref="BT55:BU55"/>
    <mergeCell ref="BB53:BC53"/>
    <mergeCell ref="BK53:BL53"/>
    <mergeCell ref="BT53:BU53"/>
    <mergeCell ref="A54:B54"/>
    <mergeCell ref="J54:K54"/>
    <mergeCell ref="S54:T54"/>
    <mergeCell ref="AB54:AC54"/>
    <mergeCell ref="AK54:AL54"/>
    <mergeCell ref="AS54:AT54"/>
    <mergeCell ref="BB54:BC54"/>
    <mergeCell ref="A53:B53"/>
    <mergeCell ref="J53:K53"/>
    <mergeCell ref="S53:T53"/>
    <mergeCell ref="AB53:AC53"/>
    <mergeCell ref="AK53:AL53"/>
    <mergeCell ref="AS53:AT53"/>
    <mergeCell ref="BK54:BL54"/>
    <mergeCell ref="BT54:BU54"/>
    <mergeCell ref="A52:B52"/>
    <mergeCell ref="J52:K52"/>
    <mergeCell ref="S52:T52"/>
    <mergeCell ref="AB52:AC52"/>
    <mergeCell ref="AK52:AL52"/>
    <mergeCell ref="AS52:AT52"/>
    <mergeCell ref="BB52:BC52"/>
    <mergeCell ref="BK52:BL52"/>
    <mergeCell ref="BT52:BU52"/>
    <mergeCell ref="A51:B51"/>
    <mergeCell ref="J51:K51"/>
    <mergeCell ref="S51:T51"/>
    <mergeCell ref="AB51:AC51"/>
    <mergeCell ref="AK51:AL51"/>
    <mergeCell ref="AS51:AT51"/>
    <mergeCell ref="BB51:BC51"/>
    <mergeCell ref="BK51:BL51"/>
    <mergeCell ref="BT51:BU51"/>
    <mergeCell ref="BB48:BC48"/>
    <mergeCell ref="BK48:BL48"/>
    <mergeCell ref="BT48:BU48"/>
    <mergeCell ref="A49:B49"/>
    <mergeCell ref="J49:K49"/>
    <mergeCell ref="S49:T49"/>
    <mergeCell ref="AB49:AC49"/>
    <mergeCell ref="AK49:AL49"/>
    <mergeCell ref="AS49:AT49"/>
    <mergeCell ref="BB49:BC49"/>
    <mergeCell ref="A48:B48"/>
    <mergeCell ref="J48:K48"/>
    <mergeCell ref="S48:T48"/>
    <mergeCell ref="AB48:AC48"/>
    <mergeCell ref="AK48:AL48"/>
    <mergeCell ref="AS48:AT48"/>
    <mergeCell ref="BK49:BL49"/>
    <mergeCell ref="BT49:BU49"/>
    <mergeCell ref="A47:B47"/>
    <mergeCell ref="J47:K47"/>
    <mergeCell ref="S47:T47"/>
    <mergeCell ref="AB47:AC47"/>
    <mergeCell ref="AK47:AL47"/>
    <mergeCell ref="AS47:AT47"/>
    <mergeCell ref="BB47:BC47"/>
    <mergeCell ref="BK47:BL47"/>
    <mergeCell ref="BT47:BU47"/>
    <mergeCell ref="A46:B46"/>
    <mergeCell ref="J46:K46"/>
    <mergeCell ref="S46:T46"/>
    <mergeCell ref="AB46:AC46"/>
    <mergeCell ref="AK46:AL46"/>
    <mergeCell ref="AS46:AT46"/>
    <mergeCell ref="BB46:BC46"/>
    <mergeCell ref="BK46:BL46"/>
    <mergeCell ref="BT46:BU46"/>
    <mergeCell ref="BB44:BC44"/>
    <mergeCell ref="BK44:BL44"/>
    <mergeCell ref="BT44:BU44"/>
    <mergeCell ref="A45:B45"/>
    <mergeCell ref="J45:K45"/>
    <mergeCell ref="S45:T45"/>
    <mergeCell ref="AB45:AC45"/>
    <mergeCell ref="AK45:AL45"/>
    <mergeCell ref="AS45:AT45"/>
    <mergeCell ref="BB45:BC45"/>
    <mergeCell ref="A44:B44"/>
    <mergeCell ref="J44:K44"/>
    <mergeCell ref="S44:T44"/>
    <mergeCell ref="AB44:AC44"/>
    <mergeCell ref="AK44:AL44"/>
    <mergeCell ref="AS44:AT44"/>
    <mergeCell ref="BK45:BL45"/>
    <mergeCell ref="BT45:BU45"/>
    <mergeCell ref="A42:B42"/>
    <mergeCell ref="J42:K42"/>
    <mergeCell ref="S42:T42"/>
    <mergeCell ref="AB42:AC42"/>
    <mergeCell ref="AK42:AL42"/>
    <mergeCell ref="AS42:AT42"/>
    <mergeCell ref="BB42:BC42"/>
    <mergeCell ref="BK42:BL42"/>
    <mergeCell ref="BT42:BU42"/>
    <mergeCell ref="A41:B41"/>
    <mergeCell ref="J41:K41"/>
    <mergeCell ref="S41:T41"/>
    <mergeCell ref="AB41:AC41"/>
    <mergeCell ref="AK41:AL41"/>
    <mergeCell ref="AS41:AT41"/>
    <mergeCell ref="BB41:BC41"/>
    <mergeCell ref="BK41:BL41"/>
    <mergeCell ref="BT41:BU41"/>
    <mergeCell ref="BB38:BC38"/>
    <mergeCell ref="BK38:BL38"/>
    <mergeCell ref="BT38:BU38"/>
    <mergeCell ref="A40:B40"/>
    <mergeCell ref="J40:K40"/>
    <mergeCell ref="S40:T40"/>
    <mergeCell ref="AB40:AC40"/>
    <mergeCell ref="AK40:AL40"/>
    <mergeCell ref="AS40:AT40"/>
    <mergeCell ref="BB40:BC40"/>
    <mergeCell ref="A38:B38"/>
    <mergeCell ref="J38:K38"/>
    <mergeCell ref="S38:T38"/>
    <mergeCell ref="AB38:AC38"/>
    <mergeCell ref="AK38:AL38"/>
    <mergeCell ref="AS38:AT38"/>
    <mergeCell ref="BK40:BL40"/>
    <mergeCell ref="BT40:BU40"/>
    <mergeCell ref="A37:B37"/>
    <mergeCell ref="J37:K37"/>
    <mergeCell ref="S37:T37"/>
    <mergeCell ref="AB37:AC37"/>
    <mergeCell ref="AK37:AL37"/>
    <mergeCell ref="AS37:AT37"/>
    <mergeCell ref="BB37:BC37"/>
    <mergeCell ref="BK37:BL37"/>
    <mergeCell ref="BT37:BU37"/>
    <mergeCell ref="A36:B36"/>
    <mergeCell ref="J36:K36"/>
    <mergeCell ref="S36:T36"/>
    <mergeCell ref="AB36:AC36"/>
    <mergeCell ref="AK36:AL36"/>
    <mergeCell ref="AS36:AT36"/>
    <mergeCell ref="BB36:BC36"/>
    <mergeCell ref="BK36:BL36"/>
    <mergeCell ref="BT36:BU36"/>
    <mergeCell ref="BB34:BC34"/>
    <mergeCell ref="BK34:BL34"/>
    <mergeCell ref="BT34:BU34"/>
    <mergeCell ref="A35:B35"/>
    <mergeCell ref="J35:K35"/>
    <mergeCell ref="S35:T35"/>
    <mergeCell ref="AB35:AC35"/>
    <mergeCell ref="AK35:AL35"/>
    <mergeCell ref="AS35:AT35"/>
    <mergeCell ref="BB35:BC35"/>
    <mergeCell ref="A34:B34"/>
    <mergeCell ref="J34:K34"/>
    <mergeCell ref="S34:T34"/>
    <mergeCell ref="AB34:AC34"/>
    <mergeCell ref="AK34:AL34"/>
    <mergeCell ref="AS34:AT34"/>
    <mergeCell ref="BK35:BL35"/>
    <mergeCell ref="BT35:BU35"/>
    <mergeCell ref="A33:B33"/>
    <mergeCell ref="J33:K33"/>
    <mergeCell ref="S33:T33"/>
    <mergeCell ref="AB33:AC33"/>
    <mergeCell ref="AK33:AL33"/>
    <mergeCell ref="AS33:AT33"/>
    <mergeCell ref="BB33:BC33"/>
    <mergeCell ref="BK33:BL33"/>
    <mergeCell ref="BT33:BU33"/>
    <mergeCell ref="A32:B32"/>
    <mergeCell ref="J32:K32"/>
    <mergeCell ref="S32:T32"/>
    <mergeCell ref="AB32:AC32"/>
    <mergeCell ref="AK32:AL32"/>
    <mergeCell ref="AS32:AT32"/>
    <mergeCell ref="BB32:BC32"/>
    <mergeCell ref="BK32:BL32"/>
    <mergeCell ref="BT32:BU32"/>
    <mergeCell ref="BB30:BC30"/>
    <mergeCell ref="BK30:BL30"/>
    <mergeCell ref="BT30:BU30"/>
    <mergeCell ref="A31:B31"/>
    <mergeCell ref="J31:K31"/>
    <mergeCell ref="S31:T31"/>
    <mergeCell ref="AB31:AC31"/>
    <mergeCell ref="AK31:AL31"/>
    <mergeCell ref="AS31:AT31"/>
    <mergeCell ref="BB31:BC31"/>
    <mergeCell ref="A30:B30"/>
    <mergeCell ref="J30:K30"/>
    <mergeCell ref="S30:T30"/>
    <mergeCell ref="AB30:AC30"/>
    <mergeCell ref="AK30:AL30"/>
    <mergeCell ref="AS30:AT30"/>
    <mergeCell ref="BK31:BL31"/>
    <mergeCell ref="BT31:BU31"/>
    <mergeCell ref="A29:B29"/>
    <mergeCell ref="J29:K29"/>
    <mergeCell ref="S29:T29"/>
    <mergeCell ref="AB29:AC29"/>
    <mergeCell ref="AK29:AL29"/>
    <mergeCell ref="AS29:AT29"/>
    <mergeCell ref="BB29:BC29"/>
    <mergeCell ref="BK29:BL29"/>
    <mergeCell ref="BT29:BU29"/>
    <mergeCell ref="A28:B28"/>
    <mergeCell ref="J28:K28"/>
    <mergeCell ref="S28:T28"/>
    <mergeCell ref="AB28:AC28"/>
    <mergeCell ref="AK28:AL28"/>
    <mergeCell ref="AS28:AT28"/>
    <mergeCell ref="BB28:BC28"/>
    <mergeCell ref="BK28:BL28"/>
    <mergeCell ref="BT28:BU28"/>
    <mergeCell ref="BB25:BC25"/>
    <mergeCell ref="BK25:BL25"/>
    <mergeCell ref="BT25:BU25"/>
    <mergeCell ref="A26:B26"/>
    <mergeCell ref="J26:K26"/>
    <mergeCell ref="S26:T26"/>
    <mergeCell ref="AB26:AC26"/>
    <mergeCell ref="AK26:AL26"/>
    <mergeCell ref="AS26:AT26"/>
    <mergeCell ref="BB26:BC26"/>
    <mergeCell ref="A25:B25"/>
    <mergeCell ref="J25:K25"/>
    <mergeCell ref="S25:T25"/>
    <mergeCell ref="AB25:AC25"/>
    <mergeCell ref="AK25:AL25"/>
    <mergeCell ref="AS25:AT25"/>
    <mergeCell ref="BK26:BL26"/>
    <mergeCell ref="BT26:BU26"/>
    <mergeCell ref="A23:B23"/>
    <mergeCell ref="J23:K23"/>
    <mergeCell ref="S23:T23"/>
    <mergeCell ref="AB23:AC23"/>
    <mergeCell ref="AK23:AL23"/>
    <mergeCell ref="AS23:AT23"/>
    <mergeCell ref="BB23:BC23"/>
    <mergeCell ref="BK23:BL23"/>
    <mergeCell ref="BT23:BU23"/>
    <mergeCell ref="A22:B22"/>
    <mergeCell ref="J22:K22"/>
    <mergeCell ref="S22:T22"/>
    <mergeCell ref="AB22:AC22"/>
    <mergeCell ref="AK22:AL22"/>
    <mergeCell ref="AS22:AT22"/>
    <mergeCell ref="BB22:BC22"/>
    <mergeCell ref="BK22:BL22"/>
    <mergeCell ref="BT22:BU22"/>
    <mergeCell ref="A21:B21"/>
    <mergeCell ref="J21:K21"/>
    <mergeCell ref="S21:T21"/>
    <mergeCell ref="AB21:AC21"/>
    <mergeCell ref="AK21:AL21"/>
    <mergeCell ref="AS21:AT21"/>
    <mergeCell ref="BB21:BC21"/>
    <mergeCell ref="BK21:BL21"/>
    <mergeCell ref="BT21:BU21"/>
    <mergeCell ref="AS5:AS12"/>
    <mergeCell ref="BB5:BB12"/>
    <mergeCell ref="BK5:BK12"/>
    <mergeCell ref="BT5:BT12"/>
    <mergeCell ref="A13:A20"/>
    <mergeCell ref="J13:J20"/>
    <mergeCell ref="S13:S20"/>
    <mergeCell ref="AB13:AB20"/>
    <mergeCell ref="AK13:AK20"/>
    <mergeCell ref="AS13:AS20"/>
    <mergeCell ref="BB13:BB20"/>
    <mergeCell ref="BK13:BK20"/>
    <mergeCell ref="BT13:BT20"/>
    <mergeCell ref="BT3:BT4"/>
    <mergeCell ref="BU3:BU4"/>
    <mergeCell ref="BV3:CB3"/>
    <mergeCell ref="CC3:CC4"/>
    <mergeCell ref="CD3:CD4"/>
    <mergeCell ref="A5:A12"/>
    <mergeCell ref="J5:J12"/>
    <mergeCell ref="S5:S12"/>
    <mergeCell ref="AB5:AB12"/>
    <mergeCell ref="AK5:AK12"/>
    <mergeCell ref="BB3:BB4"/>
    <mergeCell ref="BC3:BC4"/>
    <mergeCell ref="BD3:BJ3"/>
    <mergeCell ref="BK3:BK4"/>
    <mergeCell ref="BL3:BL4"/>
    <mergeCell ref="BM3:BS3"/>
    <mergeCell ref="AK3:AK4"/>
    <mergeCell ref="AL3:AL4"/>
    <mergeCell ref="AM3:AR3"/>
    <mergeCell ref="AS3:AS4"/>
    <mergeCell ref="AT3:AT4"/>
    <mergeCell ref="AU3:BA3"/>
    <mergeCell ref="S3:S4"/>
    <mergeCell ref="T3:T4"/>
    <mergeCell ref="U3:AA3"/>
    <mergeCell ref="AB3:AB4"/>
    <mergeCell ref="AC3:AC4"/>
    <mergeCell ref="AD3:AJ3"/>
    <mergeCell ref="A3:A4"/>
    <mergeCell ref="B3:B4"/>
    <mergeCell ref="C3:I3"/>
    <mergeCell ref="J3:J4"/>
    <mergeCell ref="K3:K4"/>
    <mergeCell ref="L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1a MH</vt:lpstr>
      <vt:lpstr>1b E TP</vt:lpstr>
      <vt:lpstr>1c IME</vt:lpstr>
      <vt:lpstr>1d IM</vt:lpstr>
      <vt:lpstr>1e Late</vt:lpstr>
      <vt:lpstr>1f CSTVT</vt:lpstr>
      <vt:lpstr>1g AL&amp;ISTVT</vt:lpstr>
      <vt:lpstr>1h Aerobic</vt:lpstr>
      <vt:lpstr>1i MS</vt:lpstr>
      <vt:lpstr>1j LPT</vt:lpstr>
      <vt:lpstr>1k LNT</vt:lpstr>
      <vt:lpstr>1l BORO</vt:lpstr>
      <vt:lpstr>1n Basmati</vt:lpstr>
      <vt:lpstr>1o E DS</vt:lpstr>
      <vt:lpstr>1p RSL</vt:lpstr>
      <vt:lpstr>1q SDW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2024-04-05T06:21:37Z</dcterms:modified>
</cp:coreProperties>
</file>